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51" documentId="8_{4A296EE5-8CFE-4EE3-9AC7-5E8F37038564}" xr6:coauthVersionLast="47" xr6:coauthVersionMax="47" xr10:uidLastSave="{353D1AA4-B3CF-41F7-B5E3-C9422C76EA13}"/>
  <bookViews>
    <workbookView xWindow="-120" yWindow="-120" windowWidth="38640" windowHeight="21120" tabRatio="566" xr2:uid="{00000000-000D-0000-FFFF-FFFF00000000}"/>
  </bookViews>
  <sheets>
    <sheet name="External Website List (All TCA)" sheetId="1" r:id="rId1"/>
  </sheets>
  <definedNames>
    <definedName name="OLE_LINK1" localSheetId="0">'External Website List (All TCA)'!#REF!</definedName>
    <definedName name="_xlnm.Print_Area" localSheetId="0">'External Website List (All TCA)'!$A$1:$L$535</definedName>
    <definedName name="_xlnm.Print_Titles" localSheetId="0">'External Website List (All TCA)'!$1:$1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7" i="1" l="1"/>
  <c r="K534" i="1"/>
  <c r="J534" i="1"/>
  <c r="H534" i="1"/>
  <c r="F534" i="1"/>
  <c r="F527" i="1"/>
  <c r="F484" i="1" l="1"/>
  <c r="K446" i="1"/>
  <c r="K440" i="1"/>
  <c r="K372" i="1" l="1"/>
  <c r="K382" i="1"/>
  <c r="K381" i="1"/>
  <c r="H236" i="1" l="1"/>
  <c r="F359" i="1" l="1"/>
  <c r="K295" i="1" l="1"/>
  <c r="F295" i="1" s="1"/>
  <c r="K291" i="1" l="1"/>
  <c r="K290" i="1"/>
  <c r="H173" i="1" l="1"/>
  <c r="K252" i="1" l="1"/>
  <c r="K248" i="1" l="1"/>
  <c r="H238" i="1"/>
  <c r="F238" i="1"/>
  <c r="K235" i="1" l="1"/>
  <c r="K233" i="1"/>
  <c r="J215" i="1" l="1"/>
  <c r="F199" i="1"/>
  <c r="H200" i="1"/>
  <c r="K200" i="1"/>
  <c r="H199" i="1"/>
  <c r="H202" i="1" l="1"/>
  <c r="K186" i="1" l="1"/>
  <c r="F16" i="1" l="1"/>
  <c r="F82" i="1"/>
  <c r="F107" i="1"/>
  <c r="F120" i="1"/>
  <c r="F121" i="1"/>
  <c r="F123" i="1"/>
  <c r="F132" i="1"/>
  <c r="F134" i="1"/>
  <c r="F138" i="1"/>
  <c r="H143" i="1"/>
  <c r="K124" i="1" l="1"/>
  <c r="K13" i="1"/>
</calcChain>
</file>

<file path=xl/sharedStrings.xml><?xml version="1.0" encoding="utf-8"?>
<sst xmlns="http://schemas.openxmlformats.org/spreadsheetml/2006/main" count="1772" uniqueCount="1563">
  <si>
    <t>NEP-07-T14 through NEP-07-T42
RC recommended approval on November 7, 2007</t>
  </si>
  <si>
    <t>NEP-08-T13
RC Recommended Approval May 21, 2008
ISO approval letter sent on June 25, 2008</t>
  </si>
  <si>
    <r>
      <t xml:space="preserve">Todd Substation Project (NU)
</t>
    </r>
    <r>
      <rPr>
        <sz val="10"/>
        <color indexed="8"/>
        <rFont val="Times New Roman"/>
        <family val="1"/>
      </rPr>
      <t xml:space="preserve">Installation of 115-13.8 kV transformer and 115 kV Circuit Breaker at Todd Substation in Wolcott, CT.
</t>
    </r>
    <r>
      <rPr>
        <b/>
        <sz val="10"/>
        <color indexed="8"/>
        <rFont val="Times New Roman"/>
        <family val="1"/>
      </rPr>
      <t>ISD November 2004</t>
    </r>
  </si>
  <si>
    <r>
      <t xml:space="preserve">PSNH Chester Substation Project (PSNH/NU)
</t>
    </r>
    <r>
      <rPr>
        <sz val="10"/>
        <color indexed="8"/>
        <rFont val="Times New Roman"/>
        <family val="1"/>
      </rPr>
      <t xml:space="preserve">Addition of 2nd transformer and 115kv circuit breaker at Chester substation in New Hampshire.
</t>
    </r>
    <r>
      <rPr>
        <b/>
        <sz val="10"/>
        <color indexed="8"/>
        <rFont val="Times New Roman"/>
        <family val="1"/>
      </rPr>
      <t>ISD July 2004</t>
    </r>
  </si>
  <si>
    <r>
      <t xml:space="preserve">PSNH Rochester Substation Project (PSNH/NU)
</t>
    </r>
    <r>
      <rPr>
        <sz val="10"/>
        <color indexed="8"/>
        <rFont val="Times New Roman"/>
        <family val="1"/>
      </rPr>
      <t xml:space="preserve">Addition of 2nd transformer and 115kv circuit breaker at Rochester substation in New Hampshire.
</t>
    </r>
    <r>
      <rPr>
        <b/>
        <sz val="10"/>
        <color indexed="8"/>
        <rFont val="Times New Roman"/>
        <family val="1"/>
      </rPr>
      <t>ISD July 2004</t>
    </r>
  </si>
  <si>
    <r>
      <t xml:space="preserve">New England East-West Solution (NEEWS) (NGrid/NU)
</t>
    </r>
    <r>
      <rPr>
        <sz val="10"/>
        <rFont val="Times New Roman"/>
        <family val="1"/>
      </rPr>
      <t xml:space="preserve">This Plan includes several Projects to improve New England reliability by increasing transfer limits of three critical interfaces, including Connecticut Import Limit.
</t>
    </r>
    <r>
      <rPr>
        <b/>
        <sz val="10"/>
        <rFont val="Times New Roman"/>
        <family val="1"/>
      </rPr>
      <t>ISD 2011</t>
    </r>
  </si>
  <si>
    <r>
      <t xml:space="preserve">Y25S Line Reconductor (National Grid)
</t>
    </r>
    <r>
      <rPr>
        <sz val="10"/>
        <color indexed="8"/>
        <rFont val="Times New Roman"/>
        <family val="1"/>
      </rPr>
      <t xml:space="preserve">Reconductor Y-25S line between Deerfield 5 and Harriman substations (NEP).
</t>
    </r>
    <r>
      <rPr>
        <b/>
        <sz val="10"/>
        <color indexed="8"/>
        <rFont val="Times New Roman"/>
        <family val="1"/>
      </rPr>
      <t>ISD December 2005</t>
    </r>
  </si>
  <si>
    <r>
      <t xml:space="preserve">Three Rivers Substation (PSNH/NU)
</t>
    </r>
    <r>
      <rPr>
        <sz val="10"/>
        <color indexed="8"/>
        <rFont val="Times New Roman"/>
        <family val="1"/>
      </rPr>
      <t xml:space="preserve">Addition of a 115-kV circuit breaker to the PSNH Three Rivers 115 kV Substation, located in Eliot, ME. 
</t>
    </r>
    <r>
      <rPr>
        <b/>
        <sz val="10"/>
        <color indexed="8"/>
        <rFont val="Times New Roman"/>
        <family val="1"/>
      </rPr>
      <t>ISD May 2004</t>
    </r>
  </si>
  <si>
    <r>
      <t xml:space="preserve">Dover Substation (NSTAR)
</t>
    </r>
    <r>
      <rPr>
        <sz val="10"/>
        <color indexed="8"/>
        <rFont val="Times New Roman"/>
        <family val="1"/>
      </rPr>
      <t xml:space="preserve">Elimination of the 115 kV transmission line “bypass” and upgrade of the 115 kV bus, breakers and disconnects at Dover Station 456 located in West Walpole, MA.
</t>
    </r>
    <r>
      <rPr>
        <b/>
        <sz val="10"/>
        <color indexed="8"/>
        <rFont val="Times New Roman"/>
        <family val="1"/>
      </rPr>
      <t>ISD December 2005</t>
    </r>
  </si>
  <si>
    <t>VELCO-07-TCA-02
RC recommended approval on September 19, 2007.
ISO determination letter sent on February 7, 2008.</t>
  </si>
  <si>
    <r>
      <t>NU-07-TCA-07
RC recommended approval on September 19, 2007.</t>
    </r>
    <r>
      <rPr>
        <sz val="10"/>
        <color indexed="10"/>
        <rFont val="Times New Roman"/>
        <family val="1"/>
      </rPr>
      <t xml:space="preserve">
</t>
    </r>
    <r>
      <rPr>
        <sz val="10"/>
        <rFont val="Times New Roman"/>
        <family val="1"/>
      </rPr>
      <t xml:space="preserve">
ISO determination letter sent on February 7, 2008.</t>
    </r>
  </si>
  <si>
    <r>
      <t>NU-07-TCA-17
RC recommended approval on September 19, 2007.</t>
    </r>
    <r>
      <rPr>
        <sz val="10"/>
        <color indexed="10"/>
        <rFont val="Times New Roman"/>
        <family val="1"/>
      </rPr>
      <t xml:space="preserve">
</t>
    </r>
    <r>
      <rPr>
        <sz val="10"/>
        <rFont val="Times New Roman"/>
        <family val="1"/>
      </rPr>
      <t xml:space="preserve">
ISO determination letter sent on February 7, 2008.</t>
    </r>
  </si>
  <si>
    <r>
      <rPr>
        <sz val="10"/>
        <color indexed="8"/>
        <rFont val="Times New Roman"/>
        <family val="1"/>
      </rPr>
      <t xml:space="preserve">NU-07-TCA-22 </t>
    </r>
    <r>
      <rPr>
        <sz val="10"/>
        <color indexed="10"/>
        <rFont val="Times New Roman"/>
        <family val="1"/>
      </rPr>
      <t xml:space="preserve">
</t>
    </r>
    <r>
      <rPr>
        <sz val="10"/>
        <rFont val="Times New Roman"/>
        <family val="1"/>
      </rPr>
      <t xml:space="preserve">
Withdrawn February 8,2008</t>
    </r>
    <r>
      <rPr>
        <sz val="10"/>
        <color indexed="10"/>
        <rFont val="Times New Roman"/>
        <family val="1"/>
      </rPr>
      <t xml:space="preserve">
</t>
    </r>
  </si>
  <si>
    <r>
      <t xml:space="preserve">Bennington Substation &amp; Y-25 Line Upgrades (VELCO)
</t>
    </r>
    <r>
      <rPr>
        <sz val="10"/>
        <color indexed="8"/>
        <rFont val="Times New Roman"/>
        <family val="1"/>
      </rPr>
      <t xml:space="preserve">Replace the Bennington 20MVA 115/69 kV transformer and reconductor 10 miles of the Y-25 line from the Bennington SS to the NGRID.
</t>
    </r>
    <r>
      <rPr>
        <b/>
        <sz val="10"/>
        <color indexed="8"/>
        <rFont val="Times New Roman"/>
        <family val="1"/>
      </rPr>
      <t>ISD Summer 2006</t>
    </r>
  </si>
  <si>
    <r>
      <t xml:space="preserve">Shaw Hill SS Upgrades (NU)
</t>
    </r>
    <r>
      <rPr>
        <sz val="10"/>
        <color indexed="8"/>
        <rFont val="Times New Roman"/>
        <family val="1"/>
      </rPr>
      <t xml:space="preserve">Install a 115 kV breaker and relaying work at the Shaws Hill and Frost Bridge Substations.
</t>
    </r>
    <r>
      <rPr>
        <b/>
        <sz val="10"/>
        <color indexed="8"/>
        <rFont val="Times New Roman"/>
        <family val="1"/>
      </rPr>
      <t>ISD February 2006</t>
    </r>
  </si>
  <si>
    <r>
      <t xml:space="preserve">CL&amp;P Breaker Replacements (NU)
</t>
    </r>
    <r>
      <rPr>
        <sz val="10"/>
        <color indexed="8"/>
        <rFont val="Times New Roman"/>
        <family val="1"/>
      </rPr>
      <t xml:space="preserve">Various Substations.
</t>
    </r>
    <r>
      <rPr>
        <b/>
        <sz val="10"/>
        <color indexed="8"/>
        <rFont val="Times New Roman"/>
        <family val="1"/>
      </rPr>
      <t>ISD November 2005</t>
    </r>
  </si>
  <si>
    <r>
      <t xml:space="preserve">PSNH Breaker Replacements (NU)
</t>
    </r>
    <r>
      <rPr>
        <sz val="10"/>
        <color indexed="8"/>
        <rFont val="Times New Roman"/>
        <family val="1"/>
      </rPr>
      <t xml:space="preserve">Various Substations.
</t>
    </r>
    <r>
      <rPr>
        <b/>
        <sz val="10"/>
        <color indexed="8"/>
        <rFont val="Times New Roman"/>
        <family val="1"/>
      </rPr>
      <t>ISD November 2005</t>
    </r>
  </si>
  <si>
    <r>
      <t xml:space="preserve">WEMELCO Breaker Replacements (NU)
</t>
    </r>
    <r>
      <rPr>
        <sz val="10"/>
        <color indexed="8"/>
        <rFont val="Times New Roman"/>
        <family val="1"/>
      </rPr>
      <t>Various Substations.</t>
    </r>
    <r>
      <rPr>
        <b/>
        <sz val="10"/>
        <color indexed="8"/>
        <rFont val="Times New Roman"/>
        <family val="1"/>
      </rPr>
      <t xml:space="preserve">
ISD November 2005</t>
    </r>
  </si>
  <si>
    <r>
      <t xml:space="preserve">362 Line Terminal  Upgrades (NU)
</t>
    </r>
    <r>
      <rPr>
        <sz val="10"/>
        <color indexed="8"/>
        <rFont val="Times New Roman"/>
        <family val="1"/>
      </rPr>
      <t xml:space="preserve">Upgrade Terminals at Haddam Neck 14B and  Southington 4C Substations.
</t>
    </r>
    <r>
      <rPr>
        <b/>
        <sz val="10"/>
        <color indexed="8"/>
        <rFont val="Times New Roman"/>
        <family val="1"/>
      </rPr>
      <t>ISD December 2006</t>
    </r>
  </si>
  <si>
    <r>
      <t xml:space="preserve">Colburn Substation (NSTAR)
</t>
    </r>
    <r>
      <rPr>
        <sz val="10"/>
        <color indexed="8"/>
        <rFont val="Times New Roman"/>
        <family val="1"/>
      </rPr>
      <t xml:space="preserve">Construction of new 115/14 kV Colburn substation. The station will connect to 115 kV cables 110-510 and 110-511.
</t>
    </r>
    <r>
      <rPr>
        <b/>
        <sz val="10"/>
        <color indexed="8"/>
        <rFont val="Times New Roman"/>
        <family val="1"/>
      </rPr>
      <t>ISD June 2005 / June 2007</t>
    </r>
  </si>
  <si>
    <t>89.</t>
  </si>
  <si>
    <t>90.</t>
  </si>
  <si>
    <r>
      <t xml:space="preserve">N. Cambridge Substation (NSTAR)
</t>
    </r>
    <r>
      <rPr>
        <sz val="10"/>
        <color indexed="8"/>
        <rFont val="Times New Roman"/>
        <family val="1"/>
      </rPr>
      <t xml:space="preserve">Installation of a new 345 kV, 160 MVAR regulating shunt reactor at North Cambridge substation.
</t>
    </r>
    <r>
      <rPr>
        <b/>
        <sz val="10"/>
        <color indexed="8"/>
        <rFont val="Times New Roman"/>
        <family val="1"/>
      </rPr>
      <t>ISD June 2005 / June 2007</t>
    </r>
  </si>
  <si>
    <r>
      <t>Scobie 115-kV Substation Reconfiguration (NU)</t>
    </r>
    <r>
      <rPr>
        <b/>
        <sz val="10"/>
        <rFont val="Times New Roman"/>
        <family val="1"/>
      </rPr>
      <t xml:space="preserve">
</t>
    </r>
    <r>
      <rPr>
        <sz val="10"/>
        <rFont val="Times New Roman"/>
        <family val="1"/>
      </rPr>
      <t xml:space="preserve">Upgrade the 115-kV Scobie substation to a breaker-and-half configuration and comply with NPCC criteria for classification as part of the Bulk Power System.
</t>
    </r>
    <r>
      <rPr>
        <b/>
        <sz val="10"/>
        <rFont val="Times New Roman"/>
        <family val="1"/>
      </rPr>
      <t>ISD June 2006</t>
    </r>
  </si>
  <si>
    <r>
      <t xml:space="preserve">Norwalk Harbor Control Relocation (NU)
</t>
    </r>
    <r>
      <rPr>
        <sz val="10"/>
        <rFont val="Times New Roman"/>
        <family val="1"/>
      </rPr>
      <t>Removal of the existing protectio</t>
    </r>
    <r>
      <rPr>
        <sz val="10"/>
        <color indexed="8"/>
        <rFont val="Times New Roman"/>
        <family val="1"/>
      </rPr>
      <t xml:space="preserve">n and control equipment from NRG's Norwalk Harbor generating station control house to a new control house that will house the Long Island Replacement Cable transmission equipment and the equipment removed NRG's control house.
</t>
    </r>
    <r>
      <rPr>
        <b/>
        <sz val="10"/>
        <color indexed="8"/>
        <rFont val="Times New Roman"/>
        <family val="1"/>
      </rPr>
      <t>ISD December 2007</t>
    </r>
  </si>
  <si>
    <r>
      <t xml:space="preserve">Norwalk-Glenbrook Cables (NU)
</t>
    </r>
    <r>
      <rPr>
        <sz val="10"/>
        <rFont val="Times New Roman"/>
        <family val="1"/>
      </rPr>
      <t>I</t>
    </r>
    <r>
      <rPr>
        <sz val="10"/>
        <color indexed="8"/>
        <rFont val="Times New Roman"/>
        <family val="1"/>
      </rPr>
      <t xml:space="preserve">nstall two new 115-kV cables from Norwalk to Glenbrook (accommodate 345 kV class cable).  Expand and upgrade to BPS and remove SPS at Glenbrook 115 kV substation.  Replace two 115-kV circuit breakers at Cos Cob.
</t>
    </r>
    <r>
      <rPr>
        <b/>
        <sz val="10"/>
        <color indexed="8"/>
        <rFont val="Times New Roman"/>
        <family val="1"/>
      </rPr>
      <t>ISD 2008</t>
    </r>
  </si>
  <si>
    <r>
      <t xml:space="preserve">Monadnock Plan (NU)
</t>
    </r>
    <r>
      <rPr>
        <sz val="10"/>
        <rFont val="Times New Roman"/>
        <family val="1"/>
      </rPr>
      <t xml:space="preserve">
Provides transmission upgrades over a three-state area comprising southeastern VT, southwestern NH and north-central MA.
</t>
    </r>
    <r>
      <rPr>
        <b/>
        <sz val="10"/>
        <rFont val="Times New Roman"/>
        <family val="1"/>
      </rPr>
      <t>ISD 2009</t>
    </r>
  </si>
  <si>
    <r>
      <t xml:space="preserve">Brentwood Substation Modifications (NU) 
</t>
    </r>
    <r>
      <rPr>
        <sz val="10"/>
        <rFont val="Times New Roman"/>
        <family val="1"/>
      </rPr>
      <t xml:space="preserve">Add new 115 kV Breaker &amp; switches to connect new Brentwood substation to the R193 line.
</t>
    </r>
    <r>
      <rPr>
        <b/>
        <sz val="10"/>
        <rFont val="Times New Roman"/>
        <family val="1"/>
      </rPr>
      <t>ISD May. 2007</t>
    </r>
  </si>
  <si>
    <r>
      <t xml:space="preserve">New Oxford Substation (NU)
</t>
    </r>
    <r>
      <rPr>
        <sz val="10"/>
        <rFont val="Times New Roman"/>
        <family val="1"/>
      </rPr>
      <t xml:space="preserve">Construction of new 115/13.8 kV Substation in 26 N. Oxford, CT.
</t>
    </r>
    <r>
      <rPr>
        <b/>
        <sz val="10"/>
        <rFont val="Times New Roman"/>
        <family val="1"/>
      </rPr>
      <t>ISD May 2008</t>
    </r>
  </si>
  <si>
    <r>
      <t xml:space="preserve">East Avenue Loop Project (VELCO)
</t>
    </r>
    <r>
      <rPr>
        <sz val="10"/>
        <rFont val="Times New Roman"/>
        <family val="1"/>
      </rPr>
      <t xml:space="preserve">New and replacement of existing 115 kV lines. Expansion of East Avenue substation to 115 kV ring bus with 3 new local distribution transformers.
</t>
    </r>
    <r>
      <rPr>
        <b/>
        <sz val="10"/>
        <rFont val="Times New Roman"/>
        <family val="1"/>
      </rPr>
      <t>ISD August 2010</t>
    </r>
  </si>
  <si>
    <r>
      <t xml:space="preserve">Mystic to Chelsea Line Upgrade (NSTAR)
</t>
    </r>
    <r>
      <rPr>
        <sz val="10"/>
        <rFont val="Times New Roman"/>
        <family val="1"/>
      </rPr>
      <t>Thermal Upgrade of</t>
    </r>
    <r>
      <rPr>
        <b/>
        <sz val="10"/>
        <color indexed="12"/>
        <rFont val="Times New Roman"/>
        <family val="1"/>
      </rPr>
      <t xml:space="preserve"> </t>
    </r>
    <r>
      <rPr>
        <sz val="10"/>
        <rFont val="Times New Roman"/>
        <family val="1"/>
      </rPr>
      <t>115 kV Line 488-518/P-168(Mystic to Chelsea) and Chelsea station upgrade.</t>
    </r>
    <r>
      <rPr>
        <b/>
        <sz val="10"/>
        <rFont val="Times New Roman"/>
        <family val="1"/>
      </rPr>
      <t xml:space="preserve">
ISD January 2006</t>
    </r>
  </si>
  <si>
    <r>
      <t xml:space="preserve">Chelsea Substation Upgrade (NSTAR)
</t>
    </r>
    <r>
      <rPr>
        <sz val="10"/>
        <rFont val="Times New Roman"/>
        <family val="1"/>
      </rPr>
      <t>Construct a six breaker 115 kV ring bus at Chelsea substation.</t>
    </r>
    <r>
      <rPr>
        <b/>
        <sz val="10"/>
        <rFont val="Times New Roman"/>
        <family val="1"/>
      </rPr>
      <t xml:space="preserve">
ISD November 2006</t>
    </r>
  </si>
  <si>
    <r>
      <t xml:space="preserve">Oak Hill Substation Upgrade (NU)
</t>
    </r>
    <r>
      <rPr>
        <sz val="10"/>
        <rFont val="Times New Roman"/>
        <family val="1"/>
      </rPr>
      <t>Add two 115kV Breakers and associated switches to sectionalize the P145 line at Oak Hill substation.</t>
    </r>
    <r>
      <rPr>
        <b/>
        <sz val="10"/>
        <color indexed="12"/>
        <rFont val="Times New Roman"/>
        <family val="1"/>
      </rPr>
      <t xml:space="preserve">
</t>
    </r>
    <r>
      <rPr>
        <b/>
        <sz val="10"/>
        <rFont val="Times New Roman"/>
        <family val="1"/>
      </rPr>
      <t>ISD June 2007</t>
    </r>
  </si>
  <si>
    <r>
      <t xml:space="preserve">Millstone Substation SPS Upgrade (NU)
</t>
    </r>
    <r>
      <rPr>
        <b/>
        <sz val="10"/>
        <color indexed="10"/>
        <rFont val="Times New Roman"/>
        <family val="1"/>
      </rPr>
      <t xml:space="preserve">
</t>
    </r>
    <r>
      <rPr>
        <sz val="10"/>
        <color indexed="8"/>
        <rFont val="Times New Roman"/>
        <family val="1"/>
      </rPr>
      <t>Replacement of the Special Protection System (SPS) Sever Line Outage Detection (SLOD) with new microprocessor based system.</t>
    </r>
    <r>
      <rPr>
        <sz val="10"/>
        <color indexed="10"/>
        <rFont val="Times New Roman"/>
        <family val="1"/>
      </rPr>
      <t xml:space="preserve">
</t>
    </r>
    <r>
      <rPr>
        <b/>
        <sz val="10"/>
        <rFont val="Times New Roman"/>
        <family val="1"/>
      </rPr>
      <t>ISD June 2007</t>
    </r>
  </si>
  <si>
    <r>
      <t xml:space="preserve">Timber Swamp 345/34.5 kV SS Expansion (NU)
</t>
    </r>
    <r>
      <rPr>
        <b/>
        <sz val="10"/>
        <color indexed="10"/>
        <rFont val="Times New Roman"/>
        <family val="1"/>
      </rPr>
      <t xml:space="preserve">
</t>
    </r>
    <r>
      <rPr>
        <sz val="10"/>
        <color indexed="8"/>
        <rFont val="Times New Roman"/>
        <family val="1"/>
      </rPr>
      <t>Add four 345 kV breaker ring bus, additional transformation and remote relay changes at Newington &amp; Seabrook Substations.</t>
    </r>
    <r>
      <rPr>
        <sz val="10"/>
        <color indexed="10"/>
        <rFont val="Times New Roman"/>
        <family val="1"/>
      </rPr>
      <t xml:space="preserve">
</t>
    </r>
    <r>
      <rPr>
        <b/>
        <sz val="10"/>
        <rFont val="Times New Roman"/>
        <family val="1"/>
      </rPr>
      <t>ISD June 2007</t>
    </r>
  </si>
  <si>
    <t xml:space="preserve">ISO final letter amount
Requested 
$2.4M per 
Rev 1 TCA 
application 
$0M per original TCA application </t>
  </si>
  <si>
    <t>New total 
including 
Rev 1  
$0.895M</t>
  </si>
  <si>
    <t>New total 
including 
Rev 1 
$0.895M</t>
  </si>
  <si>
    <t>New total 
including 
Rev 2 
$144M</t>
  </si>
  <si>
    <t>8a.</t>
  </si>
  <si>
    <r>
      <t>2</t>
    </r>
    <r>
      <rPr>
        <b/>
        <vertAlign val="superscript"/>
        <sz val="10"/>
        <color indexed="12"/>
        <rFont val="Times New Roman"/>
        <family val="1"/>
      </rPr>
      <t>nd</t>
    </r>
    <r>
      <rPr>
        <b/>
        <sz val="10"/>
        <color indexed="12"/>
        <rFont val="Times New Roman"/>
        <family val="1"/>
      </rPr>
      <t xml:space="preserve"> Nantucket Interconnection Project (NSTAR)
</t>
    </r>
    <r>
      <rPr>
        <sz val="10"/>
        <color indexed="8"/>
        <rFont val="Times New Roman"/>
        <family val="1"/>
      </rPr>
      <t xml:space="preserve">Expand the Barnstable SS, install a redundant bus tie breaker, install shunt capacitors at Falmouth SS&amp; Orleans SS, install type III SPS at Barnstable SS, and install new 115 V OH line from Barnstable SS to Merchants Way SS. 
</t>
    </r>
    <r>
      <rPr>
        <b/>
        <sz val="10"/>
        <color indexed="8"/>
        <rFont val="Times New Roman"/>
        <family val="1"/>
      </rPr>
      <t>ISD December 2005</t>
    </r>
  </si>
  <si>
    <r>
      <t xml:space="preserve">Portland SS Upgrade (NU)
</t>
    </r>
    <r>
      <rPr>
        <sz val="10"/>
        <color indexed="8"/>
        <rFont val="Times New Roman"/>
        <family val="1"/>
      </rPr>
      <t xml:space="preserve">Install a 115 kV tie breaker at the Portland 21H Substation, Portland CT. 
</t>
    </r>
    <r>
      <rPr>
        <b/>
        <sz val="10"/>
        <color indexed="8"/>
        <rFont val="Times New Roman"/>
        <family val="1"/>
      </rPr>
      <t>ISD May 2006</t>
    </r>
  </si>
  <si>
    <r>
      <t xml:space="preserve">Branford Capacitor Bank (NU)
</t>
    </r>
    <r>
      <rPr>
        <sz val="10"/>
        <color indexed="8"/>
        <rFont val="Times New Roman"/>
        <family val="1"/>
      </rPr>
      <t xml:space="preserve">Install a 115-kV 37.8 MVAR capacitor bank at CL&amp;P’s Branford 11J substation in Branford, CT. 
</t>
    </r>
    <r>
      <rPr>
        <b/>
        <sz val="10"/>
        <color indexed="8"/>
        <rFont val="Times New Roman"/>
        <family val="1"/>
      </rPr>
      <t>ISD May 2006</t>
    </r>
  </si>
  <si>
    <r>
      <t xml:space="preserve">364 Line Terminal Upgrades at Haddam Neck &amp; Montville SS  (NU)
</t>
    </r>
    <r>
      <rPr>
        <sz val="10"/>
        <color indexed="8"/>
        <rFont val="Times New Roman"/>
        <family val="1"/>
      </rPr>
      <t xml:space="preserve">Upgrade the 364 line terminals at Haddam Neck and Montville substations to match the full conductor ratings. 
</t>
    </r>
    <r>
      <rPr>
        <b/>
        <sz val="10"/>
        <color indexed="8"/>
        <rFont val="Times New Roman"/>
        <family val="1"/>
      </rPr>
      <t>ISD May 2005</t>
    </r>
  </si>
  <si>
    <t>Comments</t>
  </si>
  <si>
    <t>Original Non PTF costs submitted =$48M.</t>
  </si>
  <si>
    <r>
      <t xml:space="preserve">Shunock Substation (NU)
</t>
    </r>
    <r>
      <rPr>
        <sz val="10"/>
        <color indexed="8"/>
        <rFont val="Times New Roman"/>
        <family val="1"/>
      </rPr>
      <t xml:space="preserve">Build a new 115 kV substation, Shunock, in N. Stonington, CT. </t>
    </r>
    <r>
      <rPr>
        <b/>
        <sz val="10"/>
        <color indexed="8"/>
        <rFont val="Times New Roman"/>
        <family val="1"/>
      </rPr>
      <t xml:space="preserve">
ISD </t>
    </r>
    <r>
      <rPr>
        <b/>
        <sz val="10"/>
        <rFont val="Times New Roman"/>
        <family val="1"/>
      </rPr>
      <t xml:space="preserve">May </t>
    </r>
    <r>
      <rPr>
        <b/>
        <sz val="10"/>
        <color indexed="8"/>
        <rFont val="Times New Roman"/>
        <family val="1"/>
      </rPr>
      <t>2005</t>
    </r>
  </si>
  <si>
    <r>
      <t xml:space="preserve">Pleasant 16B and Woodland 17G 115 kV Capacitors (NU)
</t>
    </r>
    <r>
      <rPr>
        <sz val="10"/>
        <color indexed="8"/>
        <rFont val="Times New Roman"/>
        <family val="1"/>
      </rPr>
      <t xml:space="preserve">Install at each substation:  Two (2) 14.4 MVAR 115 kV Capacitor Banks; One (1) 115 kV circuit breaker; Two (2) 115 kV circuit switchers, one for each capacitor bank; Two (2) current-limiting reactors, one in series with each capacitor bank; Surge Arresters; The associated protection, controls, SCADA, and other equipment.
</t>
    </r>
    <r>
      <rPr>
        <b/>
        <sz val="10"/>
        <color indexed="8"/>
        <rFont val="Times New Roman"/>
        <family val="1"/>
      </rPr>
      <t>ISD for Pleasant S/S: 07/01/06
and for Woodland S/S:  06/01/06</t>
    </r>
  </si>
  <si>
    <r>
      <t xml:space="preserve">Wilton 35A Substation (NU)
</t>
    </r>
    <r>
      <rPr>
        <sz val="10"/>
        <color indexed="8"/>
        <rFont val="Times New Roman"/>
        <family val="1"/>
      </rPr>
      <t xml:space="preserve">Construct a 115/13.8-kV substation I Wilton, CT.
</t>
    </r>
    <r>
      <rPr>
        <b/>
        <sz val="10"/>
        <color indexed="8"/>
        <rFont val="Times New Roman"/>
        <family val="1"/>
      </rPr>
      <t>ISD December 2007</t>
    </r>
  </si>
  <si>
    <r>
      <t xml:space="preserve">Northeast Connecticut Reliability Project (Killingly) (NU)
</t>
    </r>
    <r>
      <rPr>
        <sz val="10"/>
        <color indexed="8"/>
        <rFont val="Times New Roman"/>
        <family val="1"/>
      </rPr>
      <t xml:space="preserve">Construct the new 345/115-kV substation Killingly 2G, in Killingly, CT.  Sectionalize the 345-kV line #347, terminating the ends at the Killingly substation.  Install two 345-kV and eight 115-kV circuit breakers and disconnect switches at Killingly.  Install three single phase 345/115 kV, 200 MVA autotransformers at Killingly and tap them via a 345-kV circuit breaker into the Killingly-Lake Road 345-kV line.  Install a new 345-kV circuit breaker at the Card 11F substation, in series with the existing Card 11F-2T-2 circuit breaker, in Lebanon, CT.
</t>
    </r>
    <r>
      <rPr>
        <b/>
        <sz val="10"/>
        <color indexed="8"/>
        <rFont val="Times New Roman"/>
        <family val="1"/>
      </rPr>
      <t>ISD December 2006</t>
    </r>
  </si>
  <si>
    <r>
      <t xml:space="preserve">CL&amp;P circuit breaker replacements (NU)
</t>
    </r>
    <r>
      <rPr>
        <sz val="10"/>
        <rFont val="Times New Roman"/>
        <family val="1"/>
      </rPr>
      <t>Circuit breaker replacements at the Millstone (345-kV), Manchester (115-kV), Newington (115-kV) and West Side (115-kV) substations.</t>
    </r>
    <r>
      <rPr>
        <sz val="10"/>
        <color indexed="8"/>
        <rFont val="Times New Roman"/>
        <family val="1"/>
      </rPr>
      <t xml:space="preserve">
</t>
    </r>
    <r>
      <rPr>
        <b/>
        <sz val="10"/>
        <color indexed="8"/>
        <rFont val="Times New Roman"/>
        <family val="1"/>
      </rPr>
      <t>ISD December 2006</t>
    </r>
  </si>
  <si>
    <r>
      <t xml:space="preserve">PSNH circuit breaker replacements (NU)
</t>
    </r>
    <r>
      <rPr>
        <sz val="10"/>
        <rFont val="Times New Roman"/>
        <family val="1"/>
      </rPr>
      <t>Circuit breaker replacements at the Deerfield (345-kV) and Pemigewassett (115-kV) substations.</t>
    </r>
    <r>
      <rPr>
        <sz val="10"/>
        <color indexed="8"/>
        <rFont val="Times New Roman"/>
        <family val="1"/>
      </rPr>
      <t xml:space="preserve">
</t>
    </r>
    <r>
      <rPr>
        <b/>
        <sz val="10"/>
        <color indexed="8"/>
        <rFont val="Times New Roman"/>
        <family val="1"/>
      </rPr>
      <t>ISD December 2006</t>
    </r>
  </si>
  <si>
    <t>New total including Rev 1
$109.9M</t>
  </si>
  <si>
    <r>
      <t xml:space="preserve">Glenbrook STATCOM (NU)
Three Projects
(i)    STATCOMs (2)
(ii)   Capacitor Banks (3)
(iii)  1977 Line Tap
</t>
    </r>
    <r>
      <rPr>
        <b/>
        <sz val="10"/>
        <rFont val="Times New Roman"/>
        <family val="1"/>
      </rPr>
      <t xml:space="preserve">
</t>
    </r>
    <r>
      <rPr>
        <sz val="10"/>
        <rFont val="Times New Roman"/>
        <family val="1"/>
      </rPr>
      <t>(i)     Install new 115 kV 1977-line position at the Glenbrook substation, tap the existing Darien to South End 1977-line forming a new three terminal transmission line.
(ii)     Install three-50 MVAR Capacitor banks at the Glenbrook substation
(iii)    Install two +/-75 MVAR STATCOMs at the Glenbrook substation</t>
    </r>
    <r>
      <rPr>
        <b/>
        <sz val="10"/>
        <rFont val="Times New Roman"/>
        <family val="1"/>
      </rPr>
      <t xml:space="preserve">
ISD June 2004</t>
    </r>
  </si>
  <si>
    <r>
      <t xml:space="preserve">Green Hill  S/S Upgrades (NU)
</t>
    </r>
    <r>
      <rPr>
        <sz val="10"/>
        <color indexed="8"/>
        <rFont val="Times New Roman"/>
        <family val="1"/>
      </rPr>
      <t xml:space="preserve">Install a new 115kV circuit breaker and relaying work at Green Hill substation.
</t>
    </r>
    <r>
      <rPr>
        <b/>
        <sz val="10"/>
        <color indexed="8"/>
        <rFont val="Times New Roman"/>
        <family val="1"/>
      </rPr>
      <t>ISD June 2006</t>
    </r>
  </si>
  <si>
    <r>
      <t xml:space="preserve">Deerfield S/S Upgrades (NU)
</t>
    </r>
    <r>
      <rPr>
        <sz val="10"/>
        <color indexed="8"/>
        <rFont val="Times New Roman"/>
        <family val="1"/>
      </rPr>
      <t xml:space="preserve">Install a new 345kV circuit breaker at the Deerfield substation.
</t>
    </r>
    <r>
      <rPr>
        <b/>
        <sz val="10"/>
        <color indexed="8"/>
        <rFont val="Times New Roman"/>
        <family val="1"/>
      </rPr>
      <t>ISD June 2006</t>
    </r>
  </si>
  <si>
    <t>Local as per ISO</t>
  </si>
  <si>
    <r>
      <t xml:space="preserve">Tioga Power Project (NU)
</t>
    </r>
    <r>
      <rPr>
        <sz val="10"/>
        <rFont val="Times New Roman"/>
        <family val="1"/>
      </rPr>
      <t>N</t>
    </r>
    <r>
      <rPr>
        <sz val="10"/>
        <color indexed="8"/>
        <rFont val="Times New Roman"/>
        <family val="1"/>
      </rPr>
      <t xml:space="preserve">ew 115/34.5-kV S/S in Bedford NH.  Two new 115-kV lines from North Merrimack to Bedford Road &amp; Huse Road. Rebuild I158 line from Huse Road s/s to Scobie s/s. 
</t>
    </r>
    <r>
      <rPr>
        <b/>
        <sz val="10"/>
        <color indexed="8"/>
        <rFont val="Times New Roman"/>
        <family val="1"/>
      </rPr>
      <t>ISD July 2005 except for the Huse Road to Scobie line.  This line will be placed in service in the summer of 2006.</t>
    </r>
  </si>
  <si>
    <t>NU-07-TCA-04 
RC recommended approval on April 4, 2007.  
ISO determination letter sent on May 23, 2007.</t>
  </si>
  <si>
    <r>
      <t xml:space="preserve">VELCO-07-TCA-01                                                                                                                                                                                                                                                                                                                                                                                                                                                                                                                                                 
RC recommended approval on April 4, 2007.  </t>
    </r>
    <r>
      <rPr>
        <sz val="10"/>
        <color indexed="10"/>
        <rFont val="Times New Roman"/>
        <family val="1"/>
      </rPr>
      <t xml:space="preserve">
</t>
    </r>
    <r>
      <rPr>
        <sz val="10"/>
        <rFont val="Times New Roman"/>
        <family val="1"/>
      </rPr>
      <t>ISO determination letter sent on May 23, 2007,</t>
    </r>
  </si>
  <si>
    <t xml:space="preserve">ISO final letter amount
Requested $354.8M per Rev 1 TCA application 
$357.2M Original TCA application </t>
  </si>
  <si>
    <t>New total including Rev 1
$1.097M</t>
  </si>
  <si>
    <t>New total including Rev 1
$21.205M</t>
  </si>
  <si>
    <r>
      <t xml:space="preserve">WMECO circuit breaker replacements (NU)
</t>
    </r>
    <r>
      <rPr>
        <sz val="10"/>
        <rFont val="Times New Roman"/>
        <family val="1"/>
      </rPr>
      <t>Circuit breaker replacements at the Berkshire (115-kV) substation.</t>
    </r>
    <r>
      <rPr>
        <sz val="10"/>
        <color indexed="8"/>
        <rFont val="Times New Roman"/>
        <family val="1"/>
      </rPr>
      <t xml:space="preserve">
</t>
    </r>
    <r>
      <rPr>
        <b/>
        <sz val="10"/>
        <color indexed="8"/>
        <rFont val="Times New Roman"/>
        <family val="1"/>
      </rPr>
      <t>ISD December 2006</t>
    </r>
  </si>
  <si>
    <r>
      <t xml:space="preserve">Lexington 345 KV Reactor Project (NSTAR)
</t>
    </r>
    <r>
      <rPr>
        <sz val="10"/>
        <color indexed="8"/>
        <rFont val="Times New Roman"/>
        <family val="1"/>
      </rPr>
      <t xml:space="preserve">Installation of a new 345 kV, 160 MVAR regulating shunt reactor at Lexington substation.
</t>
    </r>
    <r>
      <rPr>
        <b/>
        <sz val="10"/>
        <color indexed="8"/>
        <rFont val="Times New Roman"/>
        <family val="1"/>
      </rPr>
      <t>ISD May 2006</t>
    </r>
  </si>
  <si>
    <r>
      <t>Mystic Station 115 kV Breaker Replacement Project (NSTAR)</t>
    </r>
    <r>
      <rPr>
        <b/>
        <sz val="10"/>
        <rFont val="Times New Roman"/>
        <family val="1"/>
      </rPr>
      <t xml:space="preserve">
</t>
    </r>
    <r>
      <rPr>
        <sz val="10"/>
        <rFont val="Times New Roman"/>
        <family val="1"/>
      </rPr>
      <t xml:space="preserve">Replacement of nineteen 115 kV, circuit breakers at Mystic Station.
</t>
    </r>
    <r>
      <rPr>
        <b/>
        <sz val="10"/>
        <rFont val="Times New Roman"/>
        <family val="1"/>
      </rPr>
      <t>ISD December 2008 (three in 2006, three in 2007 and thirteen in 2008)</t>
    </r>
  </si>
  <si>
    <r>
      <t xml:space="preserve">Sudbury 115 kV Capacitor Bank (NSTAR)
</t>
    </r>
    <r>
      <rPr>
        <sz val="10"/>
        <color indexed="8"/>
        <rFont val="Times New Roman"/>
        <family val="1"/>
      </rPr>
      <t xml:space="preserve">Installation of a new 118 kV, 52.5 MVAR capacitor bank at Sudbury substation.
</t>
    </r>
    <r>
      <rPr>
        <b/>
        <sz val="10"/>
        <color indexed="8"/>
        <rFont val="Times New Roman"/>
        <family val="1"/>
      </rPr>
      <t>ISD June 2006</t>
    </r>
  </si>
  <si>
    <r>
      <t xml:space="preserve">Raynham 115 kV Substation in Raynham, MA (National Grid))
</t>
    </r>
    <r>
      <rPr>
        <sz val="10"/>
        <color indexed="8"/>
        <rFont val="Times New Roman"/>
        <family val="1"/>
      </rPr>
      <t xml:space="preserve">(i)  Replace one double-circuit steel tower with a two-column line/switch structure &amp; add two Motor Operated Disconnects on line U-6.  
(ii) Replace one wood H-frame structure with a 6-column, 2 bay switch/bus structure and add two Motor Operated Disconnects on line S-8.
</t>
    </r>
    <r>
      <rPr>
        <b/>
        <sz val="10"/>
        <color indexed="8"/>
        <rFont val="Times New Roman"/>
        <family val="1"/>
      </rPr>
      <t xml:space="preserve">ISD May 2006 </t>
    </r>
    <r>
      <rPr>
        <sz val="10"/>
        <color indexed="8"/>
        <rFont val="Times New Roman"/>
        <family val="1"/>
      </rPr>
      <t>(Delay due to working taking longer than expected on the U-6 Line)</t>
    </r>
  </si>
  <si>
    <t>56.</t>
  </si>
  <si>
    <t>57.</t>
  </si>
  <si>
    <t>NU-06-TCA-06
RC recommended approval on May 2, 2006. 
ISO determination letter sent on June 2, 2006.</t>
  </si>
  <si>
    <t>NU-06-TCA-05
RC recommended approval on May 2, 2006.  
ISO determination letter sent on June 2, 2006.</t>
  </si>
  <si>
    <t>61.</t>
  </si>
  <si>
    <t>4
2
3</t>
  </si>
  <si>
    <t>62.</t>
  </si>
  <si>
    <t>63.</t>
  </si>
  <si>
    <t>64.</t>
  </si>
  <si>
    <t>65.</t>
  </si>
  <si>
    <t>66.</t>
  </si>
  <si>
    <t xml:space="preserve">NEP-06-TCA-02
RC recommended approval on October 3, 2006.
ISO determination letter sent on October 18, 2006.
</t>
  </si>
  <si>
    <t xml:space="preserve">NU-06-TCA-09
RC recommended approval on August 29, 2006.
ISO determination letter sent on October 20, 2006.    
</t>
  </si>
  <si>
    <t>68.</t>
  </si>
  <si>
    <t>69.</t>
  </si>
  <si>
    <t>70.</t>
  </si>
  <si>
    <t xml:space="preserve">NSTAR-06-TCA-07
RC recommended approval on December 06, 2006.
ISO determination letter sent on January 26, 2007.
</t>
  </si>
  <si>
    <t xml:space="preserve">NSTAR-06-TCA-03
RC recommended approval on December 06, 2006.
ISO determination letter sent on January 26, 2007.
</t>
  </si>
  <si>
    <t xml:space="preserve">NU-06-TCA-16
RC recommended approval on December 06, 2006.
ISO determination letter sent on January 26, 2007.
</t>
  </si>
  <si>
    <t xml:space="preserve">NU-06-TCA-15
RC recommended approval on December 06, 2006.
ISO determination letter sent on January 26, 2007.
</t>
  </si>
  <si>
    <t xml:space="preserve">NU-06-TCA-10
At the October 3, 2006 RC meeting, NU requested that the application be pulled off of the agenda.  NU re-submitted its application on October 26, 2006.  The new application includes new, lower estimated costs, that reflect actual costs tracked to date.
RC recommended approval on December 06, 2006.
ISO determination letter sent on February 12, 2007.
</t>
  </si>
  <si>
    <t xml:space="preserve">NU-06-TCA-04
At the July 19, 2006 RC meeting there were many questions specifically whether this project was triggered by a transmission need, or whether these were changes NU should have made before/during its sale of this plant to NRG.  NU requested that the RC refrain from voting at this time and NU would be coming back to the RC with additional information.  NU sent a new version of the TCA application to the RC on September 26, 2006, which addresses all questions raised at the July 19, 2006 meeting.
RC recommended approval on November 1, 2006.  
ISO determination letter sent on January 22, 2007. </t>
  </si>
  <si>
    <r>
      <t xml:space="preserve">SWRI Reliability Project (National Grid)
</t>
    </r>
    <r>
      <rPr>
        <sz val="10"/>
        <rFont val="Times New Roman"/>
        <family val="1"/>
      </rPr>
      <t xml:space="preserve">Extend the 115 kV line L190 from Davisville/Old Baptist Rd tap to the West Kingston Substation, and install terminal equipment.  
</t>
    </r>
    <r>
      <rPr>
        <b/>
        <sz val="10"/>
        <rFont val="Times New Roman"/>
        <family val="1"/>
      </rPr>
      <t>ISD June 2008</t>
    </r>
  </si>
  <si>
    <t>1c.</t>
  </si>
  <si>
    <r>
      <t xml:space="preserve">NU-07-TCA-12
RC recommended approval on May 15, 2007. The project cost estimates were higher compared to other NU projects in NH. ISO requested additional information and breakdown of costs by letter sent on June 19, </t>
    </r>
    <r>
      <rPr>
        <sz val="10"/>
        <rFont val="Times New Roman"/>
        <family val="1"/>
      </rPr>
      <t xml:space="preserve">2007.  NU responded on July 16, 2007, stating the cost of this project is comparable to current NU projects in the PSNH region. 
Second ISO additional information request letter sent on August 24, 2007 and response received on September 17, 2007.  </t>
    </r>
    <r>
      <rPr>
        <sz val="10"/>
        <color indexed="10"/>
        <rFont val="Times New Roman"/>
        <family val="1"/>
      </rPr>
      <t xml:space="preserve">
</t>
    </r>
    <r>
      <rPr>
        <sz val="10"/>
        <rFont val="Times New Roman"/>
        <family val="1"/>
      </rPr>
      <t>ISO determination letter sent on February 7, 2008.</t>
    </r>
  </si>
  <si>
    <r>
      <t xml:space="preserve">Tafts Corner Substation                                                                                                                                                                                                                                                     (VELCO)                                                                                                                                                                                                                                                                  </t>
    </r>
    <r>
      <rPr>
        <sz val="10"/>
        <rFont val="Times New Roman"/>
        <family val="1"/>
      </rPr>
      <t xml:space="preserve">Add 3 new 115kV Breakers at Tafts Corner Substation                                                                                                                                                                                                                             </t>
    </r>
    <r>
      <rPr>
        <b/>
        <sz val="10"/>
        <rFont val="Times New Roman"/>
        <family val="1"/>
      </rPr>
      <t xml:space="preserve"> ISD July 2009     </t>
    </r>
    <r>
      <rPr>
        <sz val="10"/>
        <rFont val="Times New Roman"/>
        <family val="1"/>
      </rPr>
      <t xml:space="preserve">                                                                         </t>
    </r>
  </si>
  <si>
    <t>95.</t>
  </si>
  <si>
    <t>97.</t>
  </si>
  <si>
    <r>
      <t xml:space="preserve">Western MA Reinforcements 2007-2017
(National Grid)
</t>
    </r>
    <r>
      <rPr>
        <sz val="10"/>
        <rFont val="Times New Roman"/>
        <family val="1"/>
      </rPr>
      <t xml:space="preserve">115kV line upgrades, Reconductor E-2050W for 120C operation, Breaker installation at numerous substations, 69kV to 115kV conversion at East Longmeadow                                                                                         </t>
    </r>
    <r>
      <rPr>
        <b/>
        <sz val="10"/>
        <color indexed="12"/>
        <rFont val="Times New Roman"/>
        <family val="1"/>
      </rPr>
      <t xml:space="preserve">
</t>
    </r>
    <r>
      <rPr>
        <b/>
        <sz val="10"/>
        <color indexed="8"/>
        <rFont val="Times New Roman"/>
        <family val="1"/>
      </rPr>
      <t>ISD June 2009 - 2011</t>
    </r>
  </si>
  <si>
    <t>VELCO-07-T05
ISO approval letter sent on February 7, 2008</t>
  </si>
  <si>
    <r>
      <t xml:space="preserve">Raynham 115 kV Substation in Raynham, MA (National Grid)
</t>
    </r>
    <r>
      <rPr>
        <sz val="10"/>
        <color indexed="8"/>
        <rFont val="Times New Roman"/>
        <family val="1"/>
      </rPr>
      <t xml:space="preserve">(i)  Replace one double-circuit steel tower with a two-column line/switch structure &amp; add two Motor Operated Disconnects on line U-6.  
(ii) Replace one wood H-frame structure with a 6-column, 2 bay switch/bus structure &amp; add two Motor Operated Disconnects on line S-8.
</t>
    </r>
    <r>
      <rPr>
        <b/>
        <sz val="10"/>
        <color indexed="8"/>
        <rFont val="Times New Roman"/>
        <family val="1"/>
      </rPr>
      <t xml:space="preserve">ISD May 2006 </t>
    </r>
  </si>
  <si>
    <r>
      <t xml:space="preserve">Upgrade 9 miles of 115 kV overhead line, X-176 from Palmer, MA to NU border (National Grid)
</t>
    </r>
    <r>
      <rPr>
        <sz val="10"/>
        <color indexed="8"/>
        <rFont val="Times New Roman"/>
        <family val="1"/>
      </rPr>
      <t xml:space="preserve">Re-conductor 9 miles of the 115 kV line, X-176 and upgrade terminal equipment.  
</t>
    </r>
    <r>
      <rPr>
        <b/>
        <sz val="10"/>
        <color indexed="8"/>
        <rFont val="Times New Roman"/>
        <family val="1"/>
      </rPr>
      <t>ISD Spring 2005</t>
    </r>
  </si>
  <si>
    <r>
      <t>Pleasant Substation Project (NU)</t>
    </r>
    <r>
      <rPr>
        <b/>
        <sz val="10"/>
        <rFont val="Times New Roman"/>
        <family val="1"/>
      </rPr>
      <t xml:space="preserve">
</t>
    </r>
    <r>
      <rPr>
        <sz val="10"/>
        <rFont val="Times New Roman"/>
        <family val="1"/>
      </rPr>
      <t xml:space="preserve">Addition of third transformer and two breakers at the 115 kV Pleasant Substation in Lee, MA due to increased load.
</t>
    </r>
    <r>
      <rPr>
        <b/>
        <sz val="10"/>
        <rFont val="Times New Roman"/>
        <family val="1"/>
      </rPr>
      <t xml:space="preserve">ISD May 2005 </t>
    </r>
  </si>
  <si>
    <r>
      <t>Pleasant Substation Project (NU)</t>
    </r>
    <r>
      <rPr>
        <b/>
        <sz val="10"/>
        <rFont val="Times New Roman"/>
        <family val="1"/>
      </rPr>
      <t xml:space="preserve">
</t>
    </r>
    <r>
      <rPr>
        <sz val="10"/>
        <rFont val="Times New Roman"/>
        <family val="1"/>
      </rPr>
      <t xml:space="preserve">Addition of third transformer and two breakers at the 115 kV Pleasant Substation in Lee, MA due to increased load.
</t>
    </r>
    <r>
      <rPr>
        <b/>
        <sz val="10"/>
        <rFont val="Times New Roman"/>
        <family val="1"/>
      </rPr>
      <t>ISD September 2005</t>
    </r>
  </si>
  <si>
    <r>
      <t xml:space="preserve">SWRI Reliability Project (National Grid)
</t>
    </r>
    <r>
      <rPr>
        <sz val="10"/>
        <color indexed="8"/>
        <rFont val="Times New Roman"/>
        <family val="1"/>
      </rPr>
      <t xml:space="preserve">Reconductoring of Lines 1870N and 1870 at the West Kingston No. 63 substation and Wood River substation.
</t>
    </r>
    <r>
      <rPr>
        <b/>
        <sz val="10"/>
        <color indexed="8"/>
        <rFont val="Times New Roman"/>
        <family val="1"/>
      </rPr>
      <t>ISD June 2008</t>
    </r>
  </si>
  <si>
    <r>
      <t xml:space="preserve">SWRI Reliability Project (National Grid)
</t>
    </r>
    <r>
      <rPr>
        <sz val="10"/>
        <color indexed="8"/>
        <rFont val="Times New Roman"/>
        <family val="1"/>
      </rPr>
      <t xml:space="preserve">Reconductoring of Lines 1870N and 1870 at the West Kingston No. 63 substation and Wood River substation.
</t>
    </r>
    <r>
      <rPr>
        <b/>
        <sz val="10"/>
        <rFont val="Times New Roman"/>
        <family val="1"/>
      </rPr>
      <t>ISD June 2008</t>
    </r>
  </si>
  <si>
    <r>
      <t xml:space="preserve">Rebuild and Reconductor Line 67 from Rebel Hill to Boggy Brook (BHE)
</t>
    </r>
    <r>
      <rPr>
        <sz val="10"/>
        <color indexed="8"/>
        <rFont val="Times New Roman"/>
        <family val="1"/>
      </rPr>
      <t xml:space="preserve">Costs associated with reconstruction and reconductoring of 13.7 miles of BHE 115 kV transmission.
</t>
    </r>
    <r>
      <rPr>
        <b/>
        <sz val="10"/>
        <color indexed="8"/>
        <rFont val="Times New Roman"/>
        <family val="1"/>
      </rPr>
      <t>ISD July 2007</t>
    </r>
  </si>
  <si>
    <r>
      <t xml:space="preserve">Line 433-507 Relocation onto new structures Project (NSTAR)
</t>
    </r>
    <r>
      <rPr>
        <sz val="10"/>
        <color indexed="8"/>
        <rFont val="Times New Roman"/>
        <family val="1"/>
      </rPr>
      <t xml:space="preserve">Relocation of a 115 kV transmission line (Line 433-507) from a double circuit tower structure onto a set of new structures.
</t>
    </r>
    <r>
      <rPr>
        <b/>
        <sz val="10"/>
        <color indexed="8"/>
        <rFont val="Times New Roman"/>
        <family val="1"/>
      </rPr>
      <t>ISD June 2005</t>
    </r>
  </si>
  <si>
    <r>
      <t xml:space="preserve">PSNH Pine Hill 115 kV Substation (NU)
</t>
    </r>
    <r>
      <rPr>
        <sz val="10"/>
        <color indexed="8"/>
        <rFont val="Times New Roman"/>
        <family val="1"/>
      </rPr>
      <t xml:space="preserve">Addition of a second Xfmer and 115 kV Bkr to the PSNH Pine Hill 115 kV Substation.
</t>
    </r>
    <r>
      <rPr>
        <b/>
        <sz val="10"/>
        <color indexed="8"/>
        <rFont val="Times New Roman"/>
        <family val="1"/>
      </rPr>
      <t>ISD June 2003</t>
    </r>
  </si>
  <si>
    <r>
      <t xml:space="preserve">Sherman Rd Substation (National Grid)
</t>
    </r>
    <r>
      <rPr>
        <sz val="10"/>
        <color indexed="8"/>
        <rFont val="Times New Roman"/>
        <family val="1"/>
      </rPr>
      <t xml:space="preserve">Addition of a 345 kV breaker in series with existing breaker #140 at the Sherman Rd substation.
</t>
    </r>
    <r>
      <rPr>
        <b/>
        <sz val="10"/>
        <color indexed="8"/>
        <rFont val="Times New Roman"/>
        <family val="1"/>
      </rPr>
      <t>ISD May 2004</t>
    </r>
  </si>
  <si>
    <t xml:space="preserve">Requested 
$42.1 M 
additional 
costs for Phase 2 only                                                                                                                                                                                                             </t>
  </si>
  <si>
    <t>Original 15.5  Amount $8.4M</t>
  </si>
  <si>
    <t>1.</t>
  </si>
  <si>
    <t>2.</t>
  </si>
  <si>
    <t>3.</t>
  </si>
  <si>
    <t>59.</t>
  </si>
  <si>
    <t xml:space="preserve">NSTAR-06-TCA-01
RC recommended approval on June 7, 2006.    
ISO determination letter sent on July 12, 2006.
</t>
  </si>
  <si>
    <t xml:space="preserve">NSTAR-06-TCA-02
RC recommended approval on June 7, 2006.    
ISO determination letter sent on July 12, 2006.
</t>
  </si>
  <si>
    <t xml:space="preserve">NU-06-TCA-07
RC recommended approval on June 7, 2006.    
ISO determination letter sent on July 12, 2006.
</t>
  </si>
  <si>
    <t>60.</t>
  </si>
  <si>
    <r>
      <t>Original request
$1.401M</t>
    </r>
    <r>
      <rPr>
        <strike/>
        <sz val="10"/>
        <rFont val="Times New Roman"/>
        <family val="1"/>
      </rPr>
      <t xml:space="preserve">
</t>
    </r>
  </si>
  <si>
    <t>2b.</t>
  </si>
  <si>
    <t>75.</t>
  </si>
  <si>
    <t>76.</t>
  </si>
  <si>
    <t>77.</t>
  </si>
  <si>
    <t>NU-05-TCA-20
RC recommended approval on January 17, 2006.  
ISO determination letter sent on March 6, 2006.</t>
  </si>
  <si>
    <t>NU-05-TCA-21
RC recommended approval on January 17, 2006.   
ISO determination letter sent on March 6, 2006.</t>
  </si>
  <si>
    <t>NU-05-TCA-22
RC recommended approval on January 17, 2006.   
ISO determination letter sent on March 6, 2006.</t>
  </si>
  <si>
    <t>NU-06-T06 through NU-06-T11, NEP-06-T03, NEP-06-T04, VELCO-06-T01, and VELCO-06-T02.
Approved March 14, 2006</t>
  </si>
  <si>
    <t>$1.7B (First Estimate)</t>
  </si>
  <si>
    <t>NU-05-T23 through NU-05-T44 
UI-05-T02, T03, T04 and T05
RC recommend approval at their December '05 Meeting.      
Approved by ISO letter in January 2006.</t>
  </si>
  <si>
    <r>
      <t xml:space="preserve">Northwest Vermont Reliability Project (VELCO)
</t>
    </r>
    <r>
      <rPr>
        <sz val="10"/>
        <color indexed="8"/>
        <rFont val="Times New Roman"/>
        <family val="1"/>
      </rPr>
      <t>Increase reliability by improving transmission in the Burlington area.  Four parts to the project:
(i) New Haven 345 kV S/S</t>
    </r>
    <r>
      <rPr>
        <b/>
        <sz val="10"/>
        <color indexed="8"/>
        <rFont val="Times New Roman"/>
        <family val="1"/>
      </rPr>
      <t xml:space="preserve"> ISD May 2006
</t>
    </r>
    <r>
      <rPr>
        <sz val="10"/>
        <color indexed="8"/>
        <rFont val="Times New Roman"/>
        <family val="1"/>
      </rPr>
      <t xml:space="preserve">(ii) West Rutland - New Haven 345 kV line 
</t>
    </r>
    <r>
      <rPr>
        <b/>
        <sz val="10"/>
        <color indexed="8"/>
        <rFont val="Times New Roman"/>
        <family val="1"/>
      </rPr>
      <t xml:space="preserve">ISD May 2006
</t>
    </r>
    <r>
      <rPr>
        <sz val="10"/>
        <color indexed="8"/>
        <rFont val="Times New Roman"/>
        <family val="1"/>
      </rPr>
      <t xml:space="preserve">(iii) New Haven - Queen City 115 kV line 
</t>
    </r>
    <r>
      <rPr>
        <b/>
        <sz val="10"/>
        <color indexed="8"/>
        <rFont val="Times New Roman"/>
        <family val="1"/>
      </rPr>
      <t xml:space="preserve">ISD March 2007
</t>
    </r>
    <r>
      <rPr>
        <sz val="10"/>
        <color indexed="8"/>
        <rFont val="Times New Roman"/>
        <family val="1"/>
      </rPr>
      <t xml:space="preserve">(iv) Granite STATCOM/Upgrades 
</t>
    </r>
    <r>
      <rPr>
        <b/>
        <sz val="10"/>
        <color indexed="8"/>
        <rFont val="Times New Roman"/>
        <family val="1"/>
      </rPr>
      <t>ISD October 2007</t>
    </r>
  </si>
  <si>
    <t>4.</t>
  </si>
  <si>
    <r>
      <t xml:space="preserve">UI Highway Relocation Project (UI) “Q-Bridge”
</t>
    </r>
    <r>
      <rPr>
        <sz val="10"/>
        <color indexed="8"/>
        <rFont val="Times New Roman"/>
        <family val="1"/>
      </rPr>
      <t xml:space="preserve">Reconstruction of the Pearl Harbor Memorial Bridge (formally known as the “Q-bridge”) in New Haven, CT.  This conflicts with portions of the seven of UI’s overhead and underground transmission lines.  UI has been ordered to relocate the conflicting lines.  Modifications required to these lines will not result in any changes in transmission line ratings.
</t>
    </r>
    <r>
      <rPr>
        <b/>
        <sz val="10"/>
        <color indexed="8"/>
        <rFont val="Times New Roman"/>
        <family val="1"/>
      </rPr>
      <t>ISD February 2005</t>
    </r>
  </si>
  <si>
    <t>6.</t>
  </si>
  <si>
    <t xml:space="preserve">NEP-05-TCA-T01
RC recommended approval on 1/18/05.  
Additional information request was sent out April 5, 2006 and the response was received 4/13/06.   
ISO determination letter sent on April 24, 2006. </t>
  </si>
  <si>
    <t>2a.</t>
  </si>
  <si>
    <t>58.</t>
  </si>
  <si>
    <t>1a.</t>
  </si>
  <si>
    <t>NEP-05-T04
Accepted as a Level I, Information Only by NEPOOL RC on March 1, 2005.  
ISO approval letter sent on March 10, 2005.</t>
  </si>
  <si>
    <t>10.</t>
  </si>
  <si>
    <r>
      <t xml:space="preserve">Northeast Interconnect Project (BHE)
</t>
    </r>
    <r>
      <rPr>
        <sz val="10"/>
        <color indexed="8"/>
        <rFont val="Times New Roman"/>
        <family val="1"/>
      </rPr>
      <t xml:space="preserve">Construction of a 345 kV line from Orrington, ME to Pt. Lepreau substation in New Brunswick.  
</t>
    </r>
    <r>
      <rPr>
        <b/>
        <sz val="10"/>
        <color indexed="8"/>
        <rFont val="Times New Roman"/>
        <family val="1"/>
      </rPr>
      <t>ISD December 2007</t>
    </r>
  </si>
  <si>
    <r>
      <t xml:space="preserve">Breaker Replacement/Uprate at Pequonnock Substation (UI)
</t>
    </r>
    <r>
      <rPr>
        <sz val="10"/>
        <color indexed="8"/>
        <rFont val="Times New Roman"/>
        <family val="1"/>
      </rPr>
      <t xml:space="preserve">Replacement of 15 existing gas circuit breakers at the 115 kV Pequonnock Substation.  
</t>
    </r>
    <r>
      <rPr>
        <b/>
        <sz val="10"/>
        <color indexed="8"/>
        <rFont val="Times New Roman"/>
        <family val="1"/>
      </rPr>
      <t>ISD July 2005</t>
    </r>
  </si>
  <si>
    <t>10b.</t>
  </si>
  <si>
    <r>
      <t xml:space="preserve">345 kV Reliability Project (NSTAR)
</t>
    </r>
    <r>
      <rPr>
        <sz val="10"/>
        <color indexed="8"/>
        <rFont val="Times New Roman"/>
        <family val="1"/>
      </rPr>
      <t xml:space="preserve">Construction of a three-circuit, 345 kV underground transmission line from Stoughton, MA to both the Hyde Park &amp; K-street substations in Boston.  Project to be completed in two phases.  
</t>
    </r>
    <r>
      <rPr>
        <b/>
        <sz val="10"/>
        <color indexed="8"/>
        <rFont val="Times New Roman"/>
        <family val="1"/>
      </rPr>
      <t>Phase 1 ISD July 2006
Phase 2 ISD 2008</t>
    </r>
  </si>
  <si>
    <r>
      <t xml:space="preserve">Northeast Reliability Interconnect Project (BHE)
</t>
    </r>
    <r>
      <rPr>
        <sz val="10"/>
        <color indexed="8"/>
        <rFont val="Times New Roman"/>
        <family val="1"/>
      </rPr>
      <t xml:space="preserve">Construction of a 345 kV line from Orrington, ME to Pt. Lepreau substation in New Brunswick.  
</t>
    </r>
    <r>
      <rPr>
        <b/>
        <sz val="10"/>
        <color indexed="8"/>
        <rFont val="Times New Roman"/>
        <family val="1"/>
      </rPr>
      <t xml:space="preserve">ISD December 2007 
</t>
    </r>
  </si>
  <si>
    <r>
      <t xml:space="preserve">Pequonnock-Seaview Cables (UI)
</t>
    </r>
    <r>
      <rPr>
        <sz val="10"/>
        <color indexed="8"/>
        <rFont val="Times New Roman"/>
        <family val="1"/>
      </rPr>
      <t xml:space="preserve">Costs associated with maintaining the stated ratings of the 1710/1730 lines presently limited by their underwater cable sections.  
</t>
    </r>
    <r>
      <rPr>
        <b/>
        <sz val="10"/>
        <color indexed="8"/>
        <rFont val="Times New Roman"/>
        <family val="1"/>
      </rPr>
      <t>ISD October 2004</t>
    </r>
  </si>
  <si>
    <t>3a.</t>
  </si>
  <si>
    <t>10a.</t>
  </si>
  <si>
    <t>33.</t>
  </si>
  <si>
    <t>34.</t>
  </si>
  <si>
    <t>35.</t>
  </si>
  <si>
    <t>36.</t>
  </si>
  <si>
    <t>37.</t>
  </si>
  <si>
    <t>39.</t>
  </si>
  <si>
    <t>42.</t>
  </si>
  <si>
    <t>11a.</t>
  </si>
  <si>
    <t>38.</t>
  </si>
  <si>
    <t>40.</t>
  </si>
  <si>
    <t>41.</t>
  </si>
  <si>
    <t>43.</t>
  </si>
  <si>
    <t>44.</t>
  </si>
  <si>
    <t>45.</t>
  </si>
  <si>
    <t>46.</t>
  </si>
  <si>
    <t>47.</t>
  </si>
  <si>
    <t>48.</t>
  </si>
  <si>
    <t>49.</t>
  </si>
  <si>
    <t>BHE-04-T02
NEPOOL RC approved on December 13, 2004. 
ISO approval letter sent on December 17, 2004.</t>
  </si>
  <si>
    <r>
      <t xml:space="preserve">Rebuild and Reconductor Line 66 from Graham to Boggy Brook (BHE)
</t>
    </r>
    <r>
      <rPr>
        <sz val="10"/>
        <color indexed="8"/>
        <rFont val="Times New Roman"/>
        <family val="1"/>
      </rPr>
      <t xml:space="preserve">Costs associated with reconstruction and reconductoring of 13 miles of BHE 115 kV transmission.
</t>
    </r>
    <r>
      <rPr>
        <b/>
        <sz val="10"/>
        <color indexed="8"/>
        <rFont val="Times New Roman"/>
        <family val="1"/>
      </rPr>
      <t>ISD July 2007</t>
    </r>
  </si>
  <si>
    <t>BHE-04-T01
NEPOOL RC approved on December 13, 2004.  
ISO approval letter sent on December 17, 2004.</t>
  </si>
  <si>
    <t>11.</t>
  </si>
  <si>
    <t>83.</t>
  </si>
  <si>
    <t>TCA CATEGORY *</t>
  </si>
  <si>
    <t>Non PTF costs submitted for Canadian portion of the project =$40M</t>
  </si>
  <si>
    <t>Original Non PTF costs submitted =$51M.</t>
  </si>
  <si>
    <t>Unused</t>
  </si>
  <si>
    <t>67.</t>
  </si>
  <si>
    <t>78.</t>
  </si>
  <si>
    <t>79.</t>
  </si>
  <si>
    <t>80.</t>
  </si>
  <si>
    <t>5.</t>
  </si>
  <si>
    <t>12.</t>
  </si>
  <si>
    <t>NU-03-T17
ISO approval letter sent on September 10, 2003.</t>
  </si>
  <si>
    <t>NU-04-T11 
ISO approval letter sent on May 7, 2004.</t>
  </si>
  <si>
    <t>NSTAR-05-T01
NEPOOL RC recommended approval on January 18, 2005.  
ISO approval letter sent on January 28, 2005.</t>
  </si>
  <si>
    <t>NU-03-T25
NEPOOL RC recommended approval on November 13, 2003.  
ISO approval letter sent on November 19, 2003.</t>
  </si>
  <si>
    <t>13.</t>
  </si>
  <si>
    <t>20.</t>
  </si>
  <si>
    <t>21.</t>
  </si>
  <si>
    <t>Not required</t>
  </si>
  <si>
    <r>
      <t xml:space="preserve">Beebe River &amp; Monadnock substation breaker replacement (PSNH/NU)
</t>
    </r>
    <r>
      <rPr>
        <sz val="10"/>
        <color indexed="8"/>
        <rFont val="Times New Roman"/>
        <family val="1"/>
      </rPr>
      <t xml:space="preserve">Replace breakers at Beebe River (2 each) and Monadnock (1 each) substations.
</t>
    </r>
    <r>
      <rPr>
        <b/>
        <sz val="10"/>
        <color indexed="8"/>
        <rFont val="Times New Roman"/>
        <family val="1"/>
      </rPr>
      <t>ISD December 2004</t>
    </r>
  </si>
  <si>
    <t>22.</t>
  </si>
  <si>
    <t>55.</t>
  </si>
  <si>
    <t>NU-06-TCA-02
RC recommended approval on April 4, 2006. 
ISO determination letter sent on April 24, 2006.</t>
  </si>
  <si>
    <t>NU-06-TCA-03
RC recommended approval on April 4, 2006. 
ISO determination letter sent on April 24, 2006.</t>
  </si>
  <si>
    <t>NU-06-TCA-01
RC recommended approval on April 4, 2006. 
ISO determination letter sent on April 24, 2006.</t>
  </si>
  <si>
    <r>
      <t>CL&amp;P system breaker replacement (NU)</t>
    </r>
    <r>
      <rPr>
        <sz val="10"/>
        <rFont val="Times New Roman"/>
        <family val="1"/>
      </rPr>
      <t xml:space="preserve"> 
</t>
    </r>
    <r>
      <rPr>
        <sz val="10"/>
        <color indexed="8"/>
        <rFont val="Times New Roman"/>
        <family val="1"/>
      </rPr>
      <t xml:space="preserve">Replace obsolete and overstressed breakers at various substations on the CL&amp;P system.
</t>
    </r>
    <r>
      <rPr>
        <b/>
        <sz val="10"/>
        <color indexed="8"/>
        <rFont val="Times New Roman"/>
        <family val="1"/>
      </rPr>
      <t>ISD December 2004</t>
    </r>
  </si>
  <si>
    <t>23.</t>
  </si>
  <si>
    <r>
      <t xml:space="preserve">WMECO system breaker replacement (NU)
</t>
    </r>
    <r>
      <rPr>
        <sz val="10"/>
        <color indexed="8"/>
        <rFont val="Times New Roman"/>
        <family val="1"/>
      </rPr>
      <t xml:space="preserve">Replace obsolete and overstressed breakers at various substations on the WEMCO system. 
</t>
    </r>
    <r>
      <rPr>
        <b/>
        <sz val="10"/>
        <color indexed="8"/>
        <rFont val="Times New Roman"/>
        <family val="1"/>
      </rPr>
      <t>ISD December 2004</t>
    </r>
  </si>
  <si>
    <t>24.</t>
  </si>
  <si>
    <t>25.</t>
  </si>
  <si>
    <r>
      <t xml:space="preserve">PSNH system breaker replacement (PSNH/NU)
</t>
    </r>
    <r>
      <rPr>
        <sz val="10"/>
        <color indexed="8"/>
        <rFont val="Times New Roman"/>
        <family val="1"/>
      </rPr>
      <t xml:space="preserve">Replace obsolete and overstressed breakers at various substations on the PSNH system. 
</t>
    </r>
    <r>
      <rPr>
        <b/>
        <sz val="10"/>
        <color indexed="8"/>
        <rFont val="Times New Roman"/>
        <family val="1"/>
      </rPr>
      <t>ISD December 2004</t>
    </r>
  </si>
  <si>
    <t>26.</t>
  </si>
  <si>
    <r>
      <t xml:space="preserve">Farmington (1C) Substation upgrade (NU)
</t>
    </r>
    <r>
      <rPr>
        <sz val="10"/>
        <color indexed="8"/>
        <rFont val="Times New Roman"/>
        <family val="1"/>
      </rPr>
      <t xml:space="preserve">Addition of two 115 kV breakers and a 115/23 kV transformer at the Farmington Substation. 
</t>
    </r>
    <r>
      <rPr>
        <b/>
        <sz val="10"/>
        <color indexed="8"/>
        <rFont val="Times New Roman"/>
        <family val="1"/>
      </rPr>
      <t>ISD June 2005</t>
    </r>
  </si>
  <si>
    <t>27.</t>
  </si>
  <si>
    <r>
      <t xml:space="preserve">1750 line breaker addition at Cos Cob substations (NU)
</t>
    </r>
    <r>
      <rPr>
        <sz val="10"/>
        <color indexed="8"/>
        <rFont val="Times New Roman"/>
        <family val="1"/>
      </rPr>
      <t xml:space="preserve">Install a line breaker and upgrade terminal equipment on the 1750 line at Cos Cob RR35 and Cos Cob 11R substations, respectively. 
</t>
    </r>
    <r>
      <rPr>
        <b/>
        <sz val="10"/>
        <color indexed="8"/>
        <rFont val="Times New Roman"/>
        <family val="1"/>
      </rPr>
      <t>ISD June 2005</t>
    </r>
  </si>
  <si>
    <t>28.</t>
  </si>
  <si>
    <r>
      <t xml:space="preserve">Fore River Substation (CMP)
</t>
    </r>
    <r>
      <rPr>
        <sz val="10"/>
        <color indexed="8"/>
        <rFont val="Times New Roman"/>
        <family val="1"/>
      </rPr>
      <t xml:space="preserve">Construct a new 115 kV to 12.47 kV Fore River Distribution Substation on the Portland peninsula. 
</t>
    </r>
    <r>
      <rPr>
        <b/>
        <sz val="10"/>
        <color indexed="8"/>
        <rFont val="Times New Roman"/>
        <family val="1"/>
      </rPr>
      <t>ISD July 2005</t>
    </r>
  </si>
  <si>
    <t>29.</t>
  </si>
  <si>
    <t>31.</t>
  </si>
  <si>
    <t>32.</t>
  </si>
  <si>
    <t>NEP-03-T02
NEPOOL RC recommended approval on June 24, 2003.  
ISO approval letter sent on August 7, 2003.</t>
  </si>
  <si>
    <t>14.</t>
  </si>
  <si>
    <t>NU-04-T12
NEPOOL RC recommended approval on May 7, 2004.  
ISO approval letter sent on May 7, 2004.</t>
  </si>
  <si>
    <t>15.</t>
  </si>
  <si>
    <t>16.</t>
  </si>
  <si>
    <t>17.</t>
  </si>
  <si>
    <t>18.</t>
  </si>
  <si>
    <t>52.</t>
  </si>
  <si>
    <t>53.</t>
  </si>
  <si>
    <r>
      <t xml:space="preserve">Southington 4C Substation (NU)
</t>
    </r>
    <r>
      <rPr>
        <sz val="10"/>
        <color indexed="8"/>
        <rFont val="Times New Roman"/>
        <family val="1"/>
      </rPr>
      <t xml:space="preserve">Addition of a second 47 MVA, 115/13.8-kV transformer and 2) one 115-kV Circuit Breaker/Disconnect Switches.
</t>
    </r>
    <r>
      <rPr>
        <b/>
        <sz val="10"/>
        <color indexed="8"/>
        <rFont val="Times New Roman"/>
        <family val="1"/>
      </rPr>
      <t>ISD June 2004</t>
    </r>
  </si>
  <si>
    <t>19.</t>
  </si>
  <si>
    <r>
      <t xml:space="preserve">Portsmouth Substation (NU)
</t>
    </r>
    <r>
      <rPr>
        <sz val="10"/>
        <color indexed="8"/>
        <rFont val="Times New Roman"/>
        <family val="1"/>
      </rPr>
      <t xml:space="preserve">Addition of a new radial transmission line to supply Portsmouth substation and associated work at Schiller and Ocean Road substations.
</t>
    </r>
    <r>
      <rPr>
        <b/>
        <sz val="10"/>
        <color indexed="8"/>
        <rFont val="Times New Roman"/>
        <family val="1"/>
      </rPr>
      <t>ISD July 2004</t>
    </r>
  </si>
  <si>
    <r>
      <t xml:space="preserve">Phase I SWCT (NU)
</t>
    </r>
    <r>
      <rPr>
        <sz val="10"/>
        <color indexed="8"/>
        <rFont val="Times New Roman"/>
        <family val="1"/>
      </rPr>
      <t xml:space="preserve">New 20.4 mile UG 345 kV transmission line between Bethel CT (Plumtree S/S) &amp; Norwalk CT (Norwalk S/S).  Also replacement of certain sections of existing 115 kV transmission to UG between Plumtree S/S – Peaceable S/S – Norwalk S/S.
</t>
    </r>
    <r>
      <rPr>
        <b/>
        <sz val="10"/>
        <color indexed="8"/>
        <rFont val="Times New Roman"/>
        <family val="1"/>
      </rPr>
      <t>ISD December 2006</t>
    </r>
  </si>
  <si>
    <t>(i) from $25.9M to 33.9M   (ii) from $1.8M to $2.1M          (iii) from $1.9M to $5.1M for a total of $41.1M</t>
  </si>
  <si>
    <r>
      <t xml:space="preserve">SWRI Reliability Project (National Grid)
</t>
    </r>
    <r>
      <rPr>
        <sz val="10"/>
        <color indexed="8"/>
        <rFont val="Times New Roman"/>
        <family val="1"/>
      </rPr>
      <t xml:space="preserve">Extend the 115 kV line L190 from Davisville/Old Baptist Rd tap to the West Kingston Substation, and install terminal equipment.  
</t>
    </r>
    <r>
      <rPr>
        <b/>
        <sz val="10"/>
        <color indexed="8"/>
        <rFont val="Times New Roman"/>
        <family val="1"/>
      </rPr>
      <t>ISD June 2007</t>
    </r>
  </si>
  <si>
    <t>NU-03-T14
NEPOOL approved July 2003.</t>
  </si>
  <si>
    <r>
      <t xml:space="preserve">Weare Substation Reliability Project (NU)
</t>
    </r>
    <r>
      <rPr>
        <sz val="10"/>
        <rFont val="Times New Roman"/>
        <family val="1"/>
      </rPr>
      <t xml:space="preserve">Add two 115 kV breakers at Weare substation. Additional remote terminal works at Greggs substation and 115 kV 28.8 MVar Capacitor bank at Jackman substation
</t>
    </r>
    <r>
      <rPr>
        <b/>
        <sz val="10"/>
        <rFont val="Times New Roman"/>
        <family val="1"/>
      </rPr>
      <t>ISD June 2008</t>
    </r>
  </si>
  <si>
    <t xml:space="preserve">UI-04-TCA-01
REPLACEMENT IN KIND
NEPOOL Transmission Committee discussed at their June 16, 2005 meeting.  UI resubmitted their application on July 12, 2005.  RC recommended approval of $1.4M for PTF on 7/28.  A data request was sent out on 3/24/06 for additional information.   The response was received 4/25.  ISO Determination Letter was sent 5/3/06 supporting $1,124,788 rather than $1,401,330 as PTF. </t>
  </si>
  <si>
    <t>10c.</t>
  </si>
  <si>
    <t>New total including Rev 1 
$6.625M</t>
  </si>
  <si>
    <t>NEP-04-T27 and NEP-04-T28  Rev 1 submitted to RC for review on April 2007.</t>
  </si>
  <si>
    <t>Non PTF as per TO</t>
  </si>
  <si>
    <t xml:space="preserve">Original request 
$12.9M 
Total localized costs are: $15.224M where,
Local agencies to pay $12.949M and ISO found $2.275M as local costs
</t>
  </si>
  <si>
    <t>New total including Rev 1 $3.94M</t>
  </si>
  <si>
    <t xml:space="preserve">NU-06-TCA-17
REPLACEMENT IN KIND
RC recommended approval on December 06, 2006.
No action is required from the ISO.
</t>
  </si>
  <si>
    <t>New total 
including 
Rev 1 
$2.903M</t>
  </si>
  <si>
    <t>New total 
including 
Rev 1 
$1.037M</t>
  </si>
  <si>
    <t>New total 
including 
2003 TCA 
&amp; Rev 1 
$8.00M</t>
  </si>
  <si>
    <t xml:space="preserve">NU-07-TCA-01
A draft application was sent to the ISO for review on November 12, 2006.  The ISO emailed comments back to NU on January 8, 2007.  NU sent its final application to the RC on January 29, 2007.
RC recommended approval on February 13, 2007.
ISO sent an additional information request letter on March 13, 2007.  NU responded on April 11, 2007. The ISO sent a second request on April 20, 2007 for which NU replied on May 7, 2007.
ISO determination letter sent on June 19, 2007.
</t>
  </si>
  <si>
    <t xml:space="preserve">NEP-04-T24 through NEP-04-T26  Rev  1 submitted to RC for review at April 2007 meeting.
</t>
  </si>
  <si>
    <t>81.</t>
  </si>
  <si>
    <t>82.</t>
  </si>
  <si>
    <r>
      <t xml:space="preserve">345 kV Reliability Project (NSTAR)
</t>
    </r>
    <r>
      <rPr>
        <sz val="10"/>
        <color indexed="8"/>
        <rFont val="Times New Roman"/>
        <family val="1"/>
      </rPr>
      <t xml:space="preserve">Construction of a three-circuit, 345 kV underground transmission line from Stoughton, MA to both the Hyde Park &amp; K-street substations in Boston.  Project to be completed in two phases.  
</t>
    </r>
    <r>
      <rPr>
        <b/>
        <sz val="10"/>
        <color indexed="8"/>
        <rFont val="Times New Roman"/>
        <family val="1"/>
      </rPr>
      <t>Phase 1 ISD July 2007
Phase 2 ISD 2009</t>
    </r>
  </si>
  <si>
    <r>
      <t xml:space="preserve">Long Island Replacement Cable ("LIRC") (NU)
</t>
    </r>
    <r>
      <rPr>
        <sz val="10"/>
        <rFont val="Times New Roman"/>
        <family val="1"/>
      </rPr>
      <t>I</t>
    </r>
    <r>
      <rPr>
        <sz val="10"/>
        <color indexed="8"/>
        <rFont val="Times New Roman"/>
        <family val="1"/>
      </rPr>
      <t xml:space="preserve">nstall three new three-phase 138-kV cables between the Norwalk Harbor Substation in Norwalk, Connecticut and the Northport Substation in Northport, New York and remove the existing seven single-phase cables.
</t>
    </r>
    <r>
      <rPr>
        <b/>
        <sz val="10"/>
        <color indexed="8"/>
        <rFont val="Times New Roman"/>
        <family val="1"/>
      </rPr>
      <t>ISD December 2008</t>
    </r>
  </si>
  <si>
    <t>NSTAR-07-TCA-01 (This was originally TCA application NSTAR-06-TCA-06, which was withdrawn on February 8, 2007).
REPLACEMENT IN KIND
This application replaced the NSTAR-06-TCA-06 application. According to the most recent version of PP-4, effective January 5, 2007, this TCA does not require action from the RC or the ISO.  NSTAR-07-TCA-01 was presented at the RC for information only on February 13, 2007.
No action required but ISO sent letter on March 6, 2007.</t>
  </si>
  <si>
    <r>
      <t xml:space="preserve">Barbor Hill Substation Reliability (NU)
</t>
    </r>
    <r>
      <rPr>
        <sz val="10"/>
        <rFont val="Times New Roman"/>
        <family val="1"/>
      </rPr>
      <t xml:space="preserve">
600MVA 345/115kV Autotransformer &amp;twelve 115kV Breaker ring bus in breaker and a half configuration to reterminate lines 1100,1200, 1606 and 1724.
</t>
    </r>
    <r>
      <rPr>
        <b/>
        <sz val="10"/>
        <rFont val="Times New Roman"/>
        <family val="1"/>
      </rPr>
      <t>ISD June 30, 2008</t>
    </r>
  </si>
  <si>
    <t>NU-04-T13 
ISO approval letter sent on May 7, 2004.
NU-05-T10
ISO approval letter sent on June 24, 2005.</t>
  </si>
  <si>
    <t xml:space="preserve">NU-03-T15
NEPOOL approved July 2003.
</t>
  </si>
  <si>
    <t>NU-04-T01 through NU-04-T08 and UI-04-T01
Recommended for approval by NEPOOL RC on February 3, 2004.
ISO approval letter sent in February 2004.</t>
  </si>
  <si>
    <t>UI-04-T04  Level I – for info only.
ISO approval letter sent on January 28, 2005.
(NOTE:  Replaces condition associated with NU Phase I approval)</t>
  </si>
  <si>
    <t>Accepted as a Level I, Information Only by NEPOOL RC on October 5, 2004.  
ISO approval letter sent on October 8, 2004.</t>
  </si>
  <si>
    <t>Recommended for approval by NEPOOL RC on June 12, 2002.
ISO approval letter sent on June 14, 2002.</t>
  </si>
  <si>
    <t>Recommended for approval by NEPOOL RC on December 10, 2002.
ISO approval letter sent on December 17, 2002.</t>
  </si>
  <si>
    <t>NEP-05-T02
ISO approval letter sent on February 8, 2005.</t>
  </si>
  <si>
    <t>NU-04-T33
NEPOOL approved September 3, 2004.</t>
  </si>
  <si>
    <t xml:space="preserve">NU-05-T51
Approved November 1, 2005.
</t>
  </si>
  <si>
    <t xml:space="preserve">NU-05-T04
Approved  June 24, 2005.
ISO approval sent on December 27, 2005.
</t>
  </si>
  <si>
    <t xml:space="preserve">NU-05-T21
Approved November 8, 2005.
ISO approval letter sent on November 8, 2005.
</t>
  </si>
  <si>
    <t>NU-05-T14
ISO approval letter sent on July 25, 2005.</t>
  </si>
  <si>
    <t>NU-05-T20
ISO approval letter sent on November 8, 2005.</t>
  </si>
  <si>
    <t xml:space="preserve">NU-06-T13
ISO approval letter sent on May 10, 2006. 
</t>
  </si>
  <si>
    <t xml:space="preserve">NU-06-T02
ISO approval letter sent on February 17, 2006 
</t>
  </si>
  <si>
    <t xml:space="preserve">NSTAR-04-T07 
ISO approval letter sent on December 13, 2004. 
</t>
  </si>
  <si>
    <t xml:space="preserve">NSTAR-05-T05
ISO approval letter sent on May 3, 2005. 
</t>
  </si>
  <si>
    <t xml:space="preserve">NU-05-T04 
ISO approval letter sent on June 24, 2005.
</t>
  </si>
  <si>
    <t xml:space="preserve">NU-04-T20  Rev 1 
ISO approval letter sent on January 28, 2005.
NU-04-T21
ISO approval letter sent on August 4, 2004.
</t>
  </si>
  <si>
    <t>NEP-06-T09 
ISO approval letter sent on October 24, 2006.</t>
  </si>
  <si>
    <t xml:space="preserve">NU-02-T06 
ISO approval letter sent on  April 9, 2002.
</t>
  </si>
  <si>
    <t xml:space="preserve">NSTAR-05-T09
ISO approval letter sent on December 15, 2005.
</t>
  </si>
  <si>
    <t xml:space="preserve">NSTAR-06-T06 
ISO approval letter sent on May 10, 2006.
</t>
  </si>
  <si>
    <t>NU-02-T26
ISO approval letter sent on December 17, 2002.</t>
  </si>
  <si>
    <t>NU-06-T03     
ISO approval letter sent on February 17, 2006.</t>
  </si>
  <si>
    <t>NU-05-T52     
ISO approval letter sent on January 26, 2006.</t>
  </si>
  <si>
    <t>VELCO-06-T03 &amp; VELCO-06-TO5
ISO approval letter sent on October 24, 2006.</t>
  </si>
  <si>
    <t>NSTAR-05-T06 
ISO approval letter sent on August 30, 2005.</t>
  </si>
  <si>
    <t>NSTAR-06-T01
ISO approval letter sent on  May 2, 2006.</t>
  </si>
  <si>
    <t>NU-06-T18
ISO approval letter sent on September 11, 2006.</t>
  </si>
  <si>
    <t>NU-07-X01
ISO approval letter sent on February 13, 2007.</t>
  </si>
  <si>
    <t>NU-06-T19
ISO approval letter sent on August 31, 2006.</t>
  </si>
  <si>
    <t>NU-07-T05
ISO approval letter sent on June 15, 2007.</t>
  </si>
  <si>
    <t>NU-06-T15
ISO approval letter sent on April 4, 2007.</t>
  </si>
  <si>
    <t>VELCO-07-T01
VELCO-07-T02
VELCO-07-T04
ISO approval letter sent on August 16, 2007.</t>
  </si>
  <si>
    <t>84.</t>
  </si>
  <si>
    <r>
      <t xml:space="preserve">Manchester–Hopewell 1767 Line Upgrade (NU)
</t>
    </r>
    <r>
      <rPr>
        <sz val="10"/>
        <color indexed="8"/>
        <rFont val="Times New Roman"/>
        <family val="1"/>
      </rPr>
      <t xml:space="preserve">Reconductor the 115 kV Manchester to Hopewell transmission Line.  
</t>
    </r>
    <r>
      <rPr>
        <b/>
        <sz val="10"/>
        <color indexed="8"/>
        <rFont val="Times New Roman"/>
        <family val="1"/>
      </rPr>
      <t xml:space="preserve">ISD May 2005 (original 15.5 application date). 
Revised ISD April 2007
</t>
    </r>
  </si>
  <si>
    <t>NU-05-TCA-23
RC recommended approval on November 1, 2005.      
ISO determination letter sent on December 20, 2005.</t>
  </si>
  <si>
    <t xml:space="preserve">VELCO-05-TCA-01
RC recommended approval on July 28, 2005.  
ISO determination letter sent on December 30, 2005.  </t>
  </si>
  <si>
    <t xml:space="preserve">NU-05-TCA-12 (replaces previously submitted application NU-02-155-T04, which was approved on June 11, 2002)
RC approved October 4, 2005.
ISO determination letter sent on December 30, 2005.  </t>
  </si>
  <si>
    <t xml:space="preserve">NSTAR-05-TCA-03
RC recommended approval on October 4, 2005.
ISO determination letter sent on December 30, 2005. </t>
  </si>
  <si>
    <t>NU-05-TCA-16
RC recommended approval on October 4, 2005.
ISO determination letter sent on October 25, 2005.</t>
  </si>
  <si>
    <t xml:space="preserve">NU-05-TCA-17
RC recommended approval on October 4, 2005.
ISO determination letter sent on December 30, 2005.  </t>
  </si>
  <si>
    <t xml:space="preserve">NU-05-TCA-18
RC recommended approval November 1, 2005.
ISO determination letter sent on December 30, 2005.  </t>
  </si>
  <si>
    <t xml:space="preserve">BHE-04-TCA-T01
July 2004. NEPOOL RC/ISO conditionally approved, pending resolution of MEPCO issues. 
ISO determination letter sent on 7/28/04.
There are cost over-runs due to engineering/design changes and materials that have resulted in a new estimated project cost of $136M, as reported to the RC on 4/4/07 and to ISO-NE on 3/23/07 
</t>
  </si>
  <si>
    <t>UI-04-TCA-03
RC recommended approval on 2/1/05.  
ISO determination letter sent on 3/9/05.</t>
  </si>
  <si>
    <t xml:space="preserve">NEP-04-TCA-T17
NEPOOL RC recommended approval on November 1, 2004.
ISO determination letter sent on March 29, 2005.  </t>
  </si>
  <si>
    <t>NEP-04-TCA-18
RC recommended approval on January 18, 2005.  
ISO determination letter sent on March 29, 2005.</t>
  </si>
  <si>
    <t>UI-04-TCA-02
RC recommended approval on December 13, 2004. 
ISO determination letter sent on March 31, 2005.</t>
  </si>
  <si>
    <t>BHE-04-TCA-T03
RC recommended approval on December 13, 2004. 
ISO determination letter sent on March 31, 2005.</t>
  </si>
  <si>
    <t>NSTAR-05-TCA-01
RC recommended approval on January 18, 2005. 
ISO determination letter sent on March 31, 2005.</t>
  </si>
  <si>
    <t xml:space="preserve">NEP-05-TCA-02
On April 5th the RC voted to recommend that the ISO include $600,000 as PTF.   NEP requested reconsideration by the NPC at their meeting on 5/8/05.   The NPC has asked the RC to reconsider &amp; re-vote on this application at their June meeting.  On June 14th the RC discussed and a re-voted the TCA application.  The RC voted to recommend that the ISO included $1.5M as PTF, which supersedes their previous vote of $600, 000 as PTF.  
ISO determination letter sent on February 6, 2006.  </t>
  </si>
  <si>
    <t>NEP-05-TCA-03
RC recommended approval on April 5, 2005.  
ISO determination letter sent on June 8, 2005.</t>
  </si>
  <si>
    <t>NU-05-TCA-05
RC recommended approval on April 5, 2005.  
ISO determination letter sent on June 8, 2005.</t>
  </si>
  <si>
    <t>NU-05-TCA-09
RC recommended approval on April 5, 2005.  
ISO determination letter sent on June 8, 2005.</t>
  </si>
  <si>
    <t>NU-05-TCA-10
RC recommended approval on April 5, 2005.  
ISO determination letter sent on June 8, 2005.</t>
  </si>
  <si>
    <t>NU-05-TCA-11
RC recommended approval on April 5, 2005.  
ISO determination letter sent on June 8, 2005.</t>
  </si>
  <si>
    <t xml:space="preserve">NU-05-TCA-13
RC recommended approval on June 15, 2005.
ISO determination letter sent on October 11, 2005.  </t>
  </si>
  <si>
    <t>CMP-05-TCA-01
RC recommended approval on August 30, 2005.  
ISO determination letter sent on October 25, 2005.</t>
  </si>
  <si>
    <t>NU-05-TCA-15
RC recommended approval on August 30, 2005.  
ISO determination letter sent on October 25, 2005.</t>
  </si>
  <si>
    <t xml:space="preserve">NSTAR-05-TCA-02
RC recommended approval on July 15, 2005.  
ISO determination letter sent on October 11, 2005.  
</t>
  </si>
  <si>
    <r>
      <t xml:space="preserve">NU-03-155-T14 Rev 1  </t>
    </r>
    <r>
      <rPr>
        <i/>
        <sz val="10"/>
        <rFont val="Times New Roman"/>
        <family val="1"/>
      </rPr>
      <t xml:space="preserve">  
</t>
    </r>
    <r>
      <rPr>
        <sz val="10"/>
        <rFont val="Times New Roman"/>
        <family val="1"/>
      </rPr>
      <t>RC recommended approval on December 15, 2005.</t>
    </r>
    <r>
      <rPr>
        <b/>
        <sz val="10"/>
        <rFont val="Times New Roman"/>
        <family val="1"/>
      </rPr>
      <t xml:space="preserve">
</t>
    </r>
    <r>
      <rPr>
        <sz val="10"/>
        <rFont val="Times New Roman"/>
        <family val="1"/>
      </rPr>
      <t xml:space="preserve">
ISO determination letter sent on December 30, 2005.</t>
    </r>
  </si>
  <si>
    <t>NU-05-TCA-08
RC recommended approval on April 5, 2005. 
ISO determination letter sent on June 8, 2005.</t>
  </si>
  <si>
    <t>NU-05-TCA-03
RC recommended approval on April 5, 2005. 
ISO determination letter sent on June 8, 2005.</t>
  </si>
  <si>
    <t>NU-05-TCA-07
RC recommended approval on April 5, 2005.  
ISO determination letter sent on June 8, 2005.</t>
  </si>
  <si>
    <t>NU-05-TCA-06
RC recommended approval on April 5, 2005.  
ISO determination letter sent on June 8, 2005.</t>
  </si>
  <si>
    <t>NU-05-TCA-04
RC recommended approval on March 16, 2005.  
ISO determination letter sent on March 29, 2005.</t>
  </si>
  <si>
    <t>NU-05-TCA-02
RC recommended approval on March 1, 2005.  
ISO determination letter sent on March 29, 2005.</t>
  </si>
  <si>
    <t xml:space="preserve">NEP-04-TCA-T15
NEPOOL RC recommended approval on October 5, 2004. 
ISO determination letter sent on December 21, 2004.                                                                                                                                                                                                                                                                                             
  </t>
  </si>
  <si>
    <t>BHE-04-TCA-T02
RC recommended approval on December 13, 2004. 
ISO determination letter sent on March 31, 2005.</t>
  </si>
  <si>
    <t>NU-05-TCA-01
RC recommended approval on January 18, 2005.  
ISO determination letter sent on March 29, 2005.</t>
  </si>
  <si>
    <t>NEP-04-TCA-16
RC recommended approval on November 1, 2004.  
ISO determination letter sent on March 31, 2005.</t>
  </si>
  <si>
    <t xml:space="preserve">NEP-05-TCA-04, North Shore Upgrades for 2005. 
Discussed at the 8/30/05 RC meeting. RC recommended approval on October 4, 2005.  
ISO determination letter sent on August 28, 2006.
</t>
  </si>
  <si>
    <t>NEP-04-TCA-18  Rev 1
RC recommended approval on April 4, 2007.
ISO determination letter sent on May 23, 2007.</t>
  </si>
  <si>
    <t>NEP-04-TCA-17  Rev 1
NEPOOL RC Recommended approval on April 4, 2007.
ISO determination letter sent on May 23, 2007.</t>
  </si>
  <si>
    <t xml:space="preserve">NEP-04-TCA-T15  Rev 1
RC recommended approval on July 19, 2006.  
ISO determination letter sent on October 11, 2006. </t>
  </si>
  <si>
    <t xml:space="preserve">NU-04-TCA-04  (ISO received 1st draft of the Application 12/21/04 and updated Application on 1/18/05).  
NU-04-TCA-04 Rev. 1 received 2/6/06 (as part of ISO Question set dated 1/11/06).
The ISO determination letter was released on 6/15 for a 30-day comment period ending 7/14. Comments were received from Connecticut Governor, Connecticut Attorney General, CL&amp;P/NU, CT DPUC &amp; Connecticut Office of Consumer Counsel (joint comments), UI, MA DTE, and ME PUC.   
ISO determination letter sent on September 22, 2006.
</t>
  </si>
  <si>
    <t xml:space="preserve">NSTAR-04-TCA-01 Rev 1
Application submitted in July 2004 and the RC requested additional information.  NSTAR re-submitted in August 2004, and the NEPOOL RC recommended approval.   Total costs include transmission upgrades to avoid significant adverse effects on Exelon New England’s New Boston 1 Generator.
ISO determination letter sent on September 15, 2005.
</t>
  </si>
  <si>
    <t xml:space="preserve">BHE-04-TCA-T01  Rev 1 
Submitted to ISO-NE on 4/18/06.  At the May 2, 2006 meeting, the motion to approve the additional funds was not approved (@59% in favor).  ISO to prepare additional questions based on comments heard at the RC meeting.  This request was sent on 5/5/06 and BHE response was received 5/9/06 but later updated on 5/12/06. 
The ISO determination letter sent on 5/15/06.
</t>
  </si>
  <si>
    <t xml:space="preserve">NU-04-TCA-T01, T02 &amp; T03  Pre-100th amendment:  NEPOOL approved.
Post-100th amendments: July 22, 2004.  NEPOOL RC recommended approval of added costs for siting and construction issues redesign necessitated by the discovery of underground obstructions, and a change from overhead to underground construction for the three projects, respectively.
ISO determination letter sent on December 21, 2004. </t>
  </si>
  <si>
    <t>NEP-04-TCA-T14
NEPOOL RC recommended approval on October 5, 2004 (Post-100th Amendments)
ISO determination letter sent on December 21, 2004.</t>
  </si>
  <si>
    <t xml:space="preserve">NU-05-TCA-14
RC recommended approval on June 15, 2005.
ISO determination letter sent on October 11, 2005.  </t>
  </si>
  <si>
    <t>July 2004 RC issued conditional approval, pending completion of harmonics studies, analyses of NRI Project effects, completion of equipment and line rating assessments, and the subsequent mitigation of any adverse effects discovered to provide additional upgrades, as required.  Conditional approved by ISO letter on August 4, 2004.
NSTAR completed harmonics study.  As a result, a revised application (NSTAR-04-T04 rev 1, removing the conditions) was submitted and the RC recommended approval on December 13, 2004.  
ISO approval letter sent on February 10, 2005.</t>
  </si>
  <si>
    <t>Recommended for approval by NEPOOL RC on March 2003.
ISO approval letter sent in March 2003.</t>
  </si>
  <si>
    <r>
      <t xml:space="preserve">CT DOT to pay these costs as per revised TCA
</t>
    </r>
    <r>
      <rPr>
        <strike/>
        <sz val="10"/>
        <rFont val="Times New Roman"/>
        <family val="1"/>
      </rPr>
      <t xml:space="preserve">
</t>
    </r>
  </si>
  <si>
    <t>71.</t>
  </si>
  <si>
    <t>72.</t>
  </si>
  <si>
    <t>73.</t>
  </si>
  <si>
    <t>74.</t>
  </si>
  <si>
    <t>NU-05-TCA-25
RC recommended approval on February 14, 2006.   
ISO determination letter sent on March 6, 2006.</t>
  </si>
  <si>
    <t>50.</t>
  </si>
  <si>
    <t>51.</t>
  </si>
  <si>
    <t>30.</t>
  </si>
  <si>
    <t>An increase from $29.6M (original application) to $41.1M</t>
  </si>
  <si>
    <t>7.</t>
  </si>
  <si>
    <t>8.</t>
  </si>
  <si>
    <r>
      <t xml:space="preserve">Central Mass Reinforcement - Wachusett Project (National Grid)
</t>
    </r>
    <r>
      <rPr>
        <sz val="10"/>
        <color indexed="8"/>
        <rFont val="Times New Roman"/>
        <family val="1"/>
      </rPr>
      <t xml:space="preserve">This project addresses:  Thermal loading on 115 kV transformers at Millbury, Ayer and 345 kV transformers at Sandy Pond, as well as voltage in Central MA.  Work to be completed in multiple sub-projects.
</t>
    </r>
    <r>
      <rPr>
        <b/>
        <sz val="10"/>
        <color indexed="8"/>
        <rFont val="Times New Roman"/>
        <family val="1"/>
      </rPr>
      <t xml:space="preserve">ISD Fall 2006
(Note:  some projects scheduled to be finished as soon as spring &amp; summer 2005) </t>
    </r>
  </si>
  <si>
    <t>NEP-04-T01 through NEP-04-T13
NEPOOL RC recommended approval on May 4, 2004 and on January 18, 2005.  
Initial ISO approval letter sent on April 8, 2004.  Due to revisions made to the project scope, second approval letter sent on January 28, 2005.</t>
  </si>
  <si>
    <t>9.</t>
  </si>
  <si>
    <t>PROJECT DESCRIPTION</t>
  </si>
  <si>
    <t>TRANSMISSION COST ALLOCATION REVIEW</t>
  </si>
  <si>
    <t>NO.</t>
  </si>
  <si>
    <t>54.</t>
  </si>
  <si>
    <t>N/A</t>
  </si>
  <si>
    <t>NU-05-TCA-02  Rev 1
RC recommended approval on December 06, 2006.
ISO determination letter sent on January 26, 2007.</t>
  </si>
  <si>
    <t>NU-04-T36
ISO approval letter sent on November 10, 2004.</t>
  </si>
  <si>
    <t>NU-04-T19 
ISO approval letter sent on June 1, 2004.</t>
  </si>
  <si>
    <t>NU-04-T34 
ISO approval letter sent on September 3, 2004.</t>
  </si>
  <si>
    <t>NU-04-T17
ISO approval letter sent on November 8, 2004.</t>
  </si>
  <si>
    <t>CMP-04-T02
ISO approval letter sent on November 8, 2004.</t>
  </si>
  <si>
    <t>NSTAR-05-TCA-02  Rev 1
RC recommended approval on November 1, 2006.
ISO determination letter sent on January 22, 2007.</t>
  </si>
  <si>
    <t>Original application indicated $1.96M</t>
  </si>
  <si>
    <t>NU-02-T17
NEPOOL approved August 12, 2002.</t>
  </si>
  <si>
    <r>
      <t xml:space="preserve">North Shore Upgrades 
(National Grid)
</t>
    </r>
    <r>
      <rPr>
        <sz val="10"/>
        <color indexed="8"/>
        <rFont val="Times New Roman"/>
        <family val="1"/>
      </rPr>
      <t xml:space="preserve">(i) Ward Hill  substation 
</t>
    </r>
    <r>
      <rPr>
        <b/>
        <sz val="10"/>
        <color indexed="8"/>
        <rFont val="Times New Roman"/>
        <family val="1"/>
      </rPr>
      <t xml:space="preserve">ISD June 2006
</t>
    </r>
    <r>
      <rPr>
        <sz val="10"/>
        <color indexed="8"/>
        <rFont val="Times New Roman"/>
        <family val="1"/>
      </rPr>
      <t xml:space="preserve">(ii) Salem Harbor substation </t>
    </r>
    <r>
      <rPr>
        <b/>
        <sz val="10"/>
        <color indexed="8"/>
        <rFont val="Times New Roman"/>
        <family val="1"/>
      </rPr>
      <t xml:space="preserve">
ISD December 2005
</t>
    </r>
    <r>
      <rPr>
        <sz val="10"/>
        <color indexed="8"/>
        <rFont val="Times New Roman"/>
        <family val="1"/>
      </rPr>
      <t xml:space="preserve">(iii) Reconductoring the B154 &amp; C155 115 kV Lines 
</t>
    </r>
    <r>
      <rPr>
        <b/>
        <sz val="10"/>
        <color indexed="8"/>
        <rFont val="Times New Roman"/>
        <family val="1"/>
      </rPr>
      <t>ISD December 2005</t>
    </r>
  </si>
  <si>
    <r>
      <t>Original request
$3.775M
Per ISO determination letter
RC recommended $1.5M</t>
    </r>
    <r>
      <rPr>
        <strike/>
        <sz val="10"/>
        <rFont val="Times New Roman"/>
        <family val="1"/>
      </rPr>
      <t xml:space="preserve">
</t>
    </r>
  </si>
  <si>
    <t>Original application indicated $2.26M and $0.00M in the revised application</t>
  </si>
  <si>
    <t>New total including Rev 1 $1.945M</t>
  </si>
  <si>
    <t>21a.</t>
  </si>
  <si>
    <t>37a.</t>
  </si>
  <si>
    <t>51a.</t>
  </si>
  <si>
    <t>TOTAL PROJECT
COST
$(Millions)</t>
  </si>
  <si>
    <t>PTF
$(Millions)</t>
  </si>
  <si>
    <r>
      <t xml:space="preserve">E-183 Project (National Grid)
</t>
    </r>
    <r>
      <rPr>
        <sz val="10"/>
        <color indexed="8"/>
        <rFont val="Times New Roman"/>
        <family val="1"/>
      </rPr>
      <t xml:space="preserve">Relocation of 1.2 miles of Narragansett Electric Company’s (NEC) 115KV overhead transmission line (designated E-183) associated with the Rhode Island Department of Transportation (RIDOT) relocation of the interstate highway. 
</t>
    </r>
    <r>
      <rPr>
        <b/>
        <sz val="10"/>
        <color indexed="8"/>
        <rFont val="Times New Roman"/>
        <family val="1"/>
      </rPr>
      <t xml:space="preserve">ISD May 2006 </t>
    </r>
    <r>
      <rPr>
        <sz val="10"/>
        <color indexed="8"/>
        <rFont val="Times New Roman"/>
        <family val="1"/>
      </rPr>
      <t/>
    </r>
  </si>
  <si>
    <t xml:space="preserve">ISO 
determination 
amount                                                                                                                                                                                                                                                                                                                                                                                                                                                                                                                                                                                                                                                                                                                                                                                                                                                                                                                                                                                                                                                                                                                                                                                                                
Requested                                                                                                                                                                                                                                                                                                                                                                                                                                                                                                                                                                                                                                                                                                                                                                                                                                                                                                                                                                                                                                                                                                                                                                                                            
&amp; RC                                                                                                                                                                                                                                                                                                                                                                                                                                                                                                                                                                                                                                                                                                                                                                                                                                                                                                                                                                                                                                                                                                                                                                                                             
recom-                                                                                                                                                                                                                                                                                                                                                                                                                                                                                                                                                                                                                                                                                                                                                                                                                                                                                                                                                                                                                                                                                                                                                                                                            
mended                                                                                                                                                                                                                                                                                                                                                                                                                                                                                                                                                                                                                                                                                                                                                                                                                                                                                                                                                                                                                                                                                                                                                                                                             
amount was
=$234.2M                                                                                                                                                                                                                                                                                                                                                                                                                                                                                                                                                                                                                                                                                                                                                                                                                                                                                                                                                                                                                                                                                                                                                                                                                                                                                                                                                                                                                                                                                                                                                                                                                                                                                                                                                                                                                                                                                                                                                                                                                                                                                                                                                                                                                                                                                                                                                                                                     </t>
  </si>
  <si>
    <t xml:space="preserve">Requested 
$57.700M 
additional 
costs for Phase I only                                                                                                                                                                                                             </t>
  </si>
  <si>
    <t>Accepted as a Level I, Information Only by NEPOOL RC on October 5, 2004.
ISO approval letter sent on October 8, 2004.</t>
  </si>
  <si>
    <t xml:space="preserve">NEP-04-T24 through NEP-04-T26
NEPOOL RC recommended approval on November 1, 2004.
ISO approval letter sent on November 10, 2004.
</t>
  </si>
  <si>
    <t xml:space="preserve">NEP-04-T27 and NEP-04-T28
NEPOOL RC recommended approval on January 18, 2005.
ISO approval letter sent on January 28, 2005.
</t>
  </si>
  <si>
    <t>NEP-04-T20 and NEP-04-T21 
Approved July 27, 2004.
NEP-05-T07, T08, X01, X02 and X03 
ISO approval letter sent on July 29, 2005.
Note: For the Ward Hill S/S Project - Reconductoring the B154 &amp; C155 Lines is a level I application. The addition of transformers and changing the taps to a ring bus configuration is a level III application.</t>
  </si>
  <si>
    <t>UI-04-T03
Accepted as a Level I, Information only by NEPOOL RC on November 1, 2004.
ISO approval letter sent on November 8, 2004.</t>
  </si>
  <si>
    <t>VELCO-05-T01
ISO approval letter sent on February 8, 2005.</t>
  </si>
  <si>
    <t>NSTAR-05-T03
ISO approval letter sent on March 21, 2005.</t>
  </si>
  <si>
    <t>NSTAR-050T02 and NSTAR-05-X01
ISO approval letter sent in March  2005.</t>
  </si>
  <si>
    <t>NU-04-T39
ISO approval letter sent on January 28, 2005.</t>
  </si>
  <si>
    <t>NU-07-T02
ISO approval letter sent on April 11, 2007.</t>
  </si>
  <si>
    <r>
      <t xml:space="preserve">Lamoille County Transmission Expansion (VELCO)
</t>
    </r>
    <r>
      <rPr>
        <sz val="10"/>
        <rFont val="Times New Roman"/>
        <family val="1"/>
      </rPr>
      <t xml:space="preserve">115 kV Breaker addition at Middlesex, 115 kV Transmission lines to Duxbury, Middlesex and Stowe substations with SCADA controls.
</t>
    </r>
    <r>
      <rPr>
        <b/>
        <sz val="10"/>
        <rFont val="Times New Roman"/>
        <family val="1"/>
      </rPr>
      <t>ISD December 2007</t>
    </r>
  </si>
  <si>
    <r>
      <t xml:space="preserve">Rood Avenue Substation (NU)
</t>
    </r>
    <r>
      <rPr>
        <sz val="10"/>
        <rFont val="Times New Roman"/>
        <family val="1"/>
      </rPr>
      <t xml:space="preserve">New 115 kV Bus with tie breaker for looping 1751 line and to install a 46.7 MVA two winding transformer in the new Rood Avenue substation. Also breaker and half bay with relay upgrade and wave traps at Manchester.
</t>
    </r>
    <r>
      <rPr>
        <b/>
        <sz val="10"/>
        <rFont val="Times New Roman"/>
        <family val="1"/>
      </rPr>
      <t>ISD June 2009</t>
    </r>
  </si>
  <si>
    <t>NU-07-TCA-03 
RC recommended approval on May 15, 2007. 
ISO determination letter sent on June 21, 2007.</t>
  </si>
  <si>
    <t>NSTAR-07-TCA-03 
RC recommended approval on May 15, 2007.
ISO determination letter sent on June 22, 2007.</t>
  </si>
  <si>
    <t>NSTAR-07-TCA-02 
RC recommended approval on May 15, 2007.
ISO determination letter sent on June 21, 2007.</t>
  </si>
  <si>
    <t>NU-07-TCA-09
RC recommended approval on May 15, 2007.
ISO determination letter sent on June 22, 2007.</t>
  </si>
  <si>
    <r>
      <t>NU-03-155-T15
RC recommended approval on November 13, 2003.
ISO determination letter sent on August 23, 2003.</t>
    </r>
    <r>
      <rPr>
        <u/>
        <sz val="10"/>
        <rFont val="Times New Roman"/>
        <family val="1"/>
      </rPr>
      <t xml:space="preserve"> 
</t>
    </r>
    <r>
      <rPr>
        <sz val="10"/>
        <rFont val="Times New Roman"/>
        <family val="1"/>
      </rPr>
      <t xml:space="preserve">Revised TCA submitted  - NU-03-155-T15 Rev.1
RC recommended approval on May 15, 2007.
ISO determination letter sent on June 22, 2007.                                                                                                                                                                                                                                                                      </t>
    </r>
  </si>
  <si>
    <r>
      <t>NU-07-TCA-08
RC recommended approval on July 10, 2007.
ISO determination letter sent on October 3, 2007</t>
    </r>
    <r>
      <rPr>
        <sz val="10"/>
        <color indexed="10"/>
        <rFont val="Times New Roman"/>
        <family val="1"/>
      </rPr>
      <t>.</t>
    </r>
  </si>
  <si>
    <t>NU-07-TCA-10
RC recommended approval on July 10, 2007.
ISO determination letter sent on September 27, 2007.</t>
  </si>
  <si>
    <t xml:space="preserve">NU-07-TCA-15
RC recommended approval on August 8, 2007.
ISO determination letter sent on September 27, 2007.
</t>
  </si>
  <si>
    <t>January 2003 ISO approved (pre-100th amendments)
VELCO must file new application to reflect material modifications ordered by VT PSB.
Revised I.3.9 applications (level I) have started to be submitted.  The first set were approved at the December 15, 2005 RC meeting.</t>
  </si>
  <si>
    <t>NU-06-TCA-01  Rev 1
Revised due to increase of actual costs higher than estimated costs by 10%.
RC recommended approval on July 10, 2007.
ISO determination letter sent on September 10, 2007.</t>
  </si>
  <si>
    <t>BHE-04-TCA-T01  Rev 2 
RC recommended approval on July 10, 2007.
ISO requesting additional information request letter sent September 10, 2007 and BHE responded on September 19, 2007.
ISO determination letter sent on September 28, 2007</t>
  </si>
  <si>
    <t>85.</t>
  </si>
  <si>
    <t>86.</t>
  </si>
  <si>
    <r>
      <t xml:space="preserve">Kimball Road Substation (CMP)
</t>
    </r>
    <r>
      <rPr>
        <sz val="10"/>
        <rFont val="Times New Roman"/>
        <family val="1"/>
      </rPr>
      <t>Installation of two 30 MVAR capacitor banks at Kimball Road Substation in Harrison, ME, and related work.</t>
    </r>
    <r>
      <rPr>
        <b/>
        <sz val="10"/>
        <color indexed="12"/>
        <rFont val="Times New Roman"/>
        <family val="1"/>
      </rPr>
      <t xml:space="preserve"> 
</t>
    </r>
    <r>
      <rPr>
        <b/>
        <sz val="10"/>
        <rFont val="Times New Roman"/>
        <family val="1"/>
      </rPr>
      <t xml:space="preserve">ISD Dec 2008 / Dec 2009  </t>
    </r>
    <r>
      <rPr>
        <b/>
        <sz val="10"/>
        <color indexed="12"/>
        <rFont val="Times New Roman"/>
        <family val="1"/>
      </rPr>
      <t xml:space="preserve">              </t>
    </r>
  </si>
  <si>
    <r>
      <t xml:space="preserve">Mammoth Road 2nd Transformer (NU)
</t>
    </r>
    <r>
      <rPr>
        <sz val="10"/>
        <rFont val="Times New Roman"/>
        <family val="1"/>
      </rPr>
      <t>Split the R187 line between Watts Brook SS &amp; Scobie SS to install two breakers and accommodate a second autotransformer.</t>
    </r>
    <r>
      <rPr>
        <b/>
        <sz val="10"/>
        <color indexed="12"/>
        <rFont val="Times New Roman"/>
        <family val="1"/>
      </rPr>
      <t xml:space="preserve"> 
</t>
    </r>
    <r>
      <rPr>
        <b/>
        <sz val="10"/>
        <rFont val="Times New Roman"/>
        <family val="1"/>
      </rPr>
      <t xml:space="preserve">ISD May 2008  </t>
    </r>
    <r>
      <rPr>
        <b/>
        <sz val="10"/>
        <color indexed="12"/>
        <rFont val="Times New Roman"/>
        <family val="1"/>
      </rPr>
      <t xml:space="preserve">              </t>
    </r>
  </si>
  <si>
    <t>NU-07-T11
RC recommended approval on July 22, 2007</t>
  </si>
  <si>
    <r>
      <t xml:space="preserve">Green Hill S/S Upgrades (NU)
</t>
    </r>
    <r>
      <rPr>
        <sz val="10"/>
        <color indexed="8"/>
        <rFont val="Times New Roman"/>
        <family val="1"/>
      </rPr>
      <t xml:space="preserve">Install a new 115kV circuit breaker and relaying work at Green Hill substation.
</t>
    </r>
    <r>
      <rPr>
        <b/>
        <sz val="10"/>
        <color indexed="8"/>
        <rFont val="Times New Roman"/>
        <family val="1"/>
      </rPr>
      <t>ISD June 2006</t>
    </r>
  </si>
  <si>
    <t>NU-05-T09
Approved August 3, 2005</t>
  </si>
  <si>
    <t>87.</t>
  </si>
  <si>
    <t>88.</t>
  </si>
  <si>
    <t>CMP-05-T01 Rev. 2 
RC recommended approval on November 7, 2007</t>
  </si>
  <si>
    <r>
      <t xml:space="preserve">Berkshire 2nd Autotransformer (NU) </t>
    </r>
    <r>
      <rPr>
        <sz val="10"/>
        <rFont val="Times New Roman"/>
        <family val="1"/>
      </rPr>
      <t xml:space="preserve"> Installation of a second 450 MVA 345/115 kV autotransformer.  
</t>
    </r>
    <r>
      <rPr>
        <b/>
        <sz val="10"/>
        <rFont val="Times New Roman"/>
        <family val="1"/>
      </rPr>
      <t>ISD June 2008</t>
    </r>
  </si>
  <si>
    <t>NU-07-T14 (level 1)</t>
  </si>
  <si>
    <t>91.</t>
  </si>
  <si>
    <t>NU-07-T12
RC approval on September 19, 2007</t>
  </si>
  <si>
    <t>Requested $4.857M</t>
  </si>
  <si>
    <t>Requested $9.162M</t>
  </si>
  <si>
    <t>Requested $9.156M</t>
  </si>
  <si>
    <t>92.</t>
  </si>
  <si>
    <r>
      <t xml:space="preserve">Raymond Substation Upgrades (CMP) </t>
    </r>
    <r>
      <rPr>
        <sz val="10"/>
        <rFont val="Times New Roman"/>
        <family val="1"/>
      </rPr>
      <t xml:space="preserve"> Replace two 115 kV automatic sectionalizing switches
with circuit breakers.  
</t>
    </r>
    <r>
      <rPr>
        <b/>
        <sz val="10"/>
        <rFont val="Times New Roman"/>
        <family val="1"/>
      </rPr>
      <t>ISD December 2006</t>
    </r>
  </si>
  <si>
    <t xml:space="preserve">CMP-06-T02       
ISO approval letter sent on June 19, 2006                               </t>
  </si>
  <si>
    <t xml:space="preserve">BHE-06-T06  
ISO approval letter sent on April 2006                               </t>
  </si>
  <si>
    <t>93.</t>
  </si>
  <si>
    <r>
      <t xml:space="preserve">Down East Reliability Project (BHE) </t>
    </r>
    <r>
      <rPr>
        <sz val="10"/>
        <color indexed="8"/>
        <rFont val="Times New Roman"/>
        <family val="1"/>
      </rPr>
      <t>New 115 kV transmission line tapping the L57 line near Ellsworth Substation and connecting to the Harrington Substation</t>
    </r>
    <r>
      <rPr>
        <b/>
        <sz val="10"/>
        <color indexed="12"/>
        <rFont val="Times New Roman"/>
        <family val="1"/>
      </rPr>
      <t xml:space="preserve">
</t>
    </r>
    <r>
      <rPr>
        <b/>
        <sz val="10"/>
        <color indexed="8"/>
        <rFont val="Times New Roman"/>
        <family val="1"/>
      </rPr>
      <t>ISD 1st Qtr 2012</t>
    </r>
  </si>
  <si>
    <t>NEP-05-T09   
ISO approval letter sent on September 2, 2005</t>
  </si>
  <si>
    <t>94.</t>
  </si>
  <si>
    <t>NSTAR-05-T06 (filed by NSTAR not Ngrid)
ISO approval letter sent on August 30, 2005</t>
  </si>
  <si>
    <r>
      <t xml:space="preserve">Q-169 Upgrade (NGrid)                                                            </t>
    </r>
    <r>
      <rPr>
        <sz val="10"/>
        <rFont val="Times New Roman"/>
        <family val="1"/>
      </rPr>
      <t xml:space="preserve"> Upgrade the 115 kV line between the Golden Hills and Lynn Substations
with circuit breakers.  
</t>
    </r>
    <r>
      <rPr>
        <b/>
        <sz val="10"/>
        <rFont val="Times New Roman"/>
        <family val="1"/>
      </rPr>
      <t>ISD December 2009</t>
    </r>
  </si>
  <si>
    <r>
      <t xml:space="preserve">Q-168 Upgrade (NGrid) </t>
    </r>
    <r>
      <rPr>
        <sz val="10"/>
        <rFont val="Times New Roman"/>
        <family val="1"/>
      </rPr>
      <t xml:space="preserve">                                       Upgrade the NGrid portion of the Q-168 line between Mystic and Chelsea Substations
with circuit breakers.  
</t>
    </r>
    <r>
      <rPr>
        <b/>
        <sz val="10"/>
        <rFont val="Times New Roman"/>
        <family val="1"/>
      </rPr>
      <t>ISD January 2006</t>
    </r>
  </si>
  <si>
    <t>CMP-06-T05 through T11 and CMP -06-T05 Rev 1
RC Recommended Approval June 2006 and December 2006 (Revision)
ISO determination letter yet to be sent.</t>
  </si>
  <si>
    <t>TCA yet to be submitted.
Multiple Submissions.  Springfield advanced projects are expected to be submitted in fourth quarter of 2008.</t>
  </si>
  <si>
    <t>98.</t>
  </si>
  <si>
    <r>
      <t xml:space="preserve">Rutland  Substation
(NEP)
</t>
    </r>
    <r>
      <rPr>
        <sz val="10"/>
        <rFont val="Times New Roman"/>
        <family val="1"/>
      </rPr>
      <t>Build new 115kV/13kV substation connected to the B-128 line</t>
    </r>
    <r>
      <rPr>
        <b/>
        <sz val="10"/>
        <color indexed="12"/>
        <rFont val="Times New Roman"/>
        <family val="1"/>
      </rPr>
      <t xml:space="preserve">
</t>
    </r>
    <r>
      <rPr>
        <b/>
        <sz val="10"/>
        <rFont val="Times New Roman"/>
        <family val="1"/>
      </rPr>
      <t>ISD 2009</t>
    </r>
  </si>
  <si>
    <t>99.</t>
  </si>
  <si>
    <t>100.</t>
  </si>
  <si>
    <r>
      <t xml:space="preserve">Maguire Road Project
(CMP)
</t>
    </r>
    <r>
      <rPr>
        <sz val="10"/>
        <rFont val="Times New Roman"/>
        <family val="1"/>
      </rPr>
      <t xml:space="preserve">Upgrade of the Maguire Road and Buxtun Substations and associated transmission line upgrades.
</t>
    </r>
    <r>
      <rPr>
        <b/>
        <sz val="10"/>
        <rFont val="Times New Roman"/>
        <family val="1"/>
      </rPr>
      <t>ISD 2008</t>
    </r>
  </si>
  <si>
    <r>
      <t xml:space="preserve">Newcastle Substation Upgrades
(CMP)
</t>
    </r>
    <r>
      <rPr>
        <sz val="10"/>
        <rFont val="Times New Roman"/>
        <family val="1"/>
      </rPr>
      <t xml:space="preserve">Replace 2-115 kV automatic sectionalizing switches with circuit breakers
</t>
    </r>
    <r>
      <rPr>
        <b/>
        <sz val="10"/>
        <rFont val="Times New Roman"/>
        <family val="1"/>
      </rPr>
      <t xml:space="preserve">
ISD December 2008</t>
    </r>
    <r>
      <rPr>
        <b/>
        <sz val="10"/>
        <color indexed="12"/>
        <rFont val="Times New Roman"/>
        <family val="1"/>
      </rPr>
      <t xml:space="preserve">
</t>
    </r>
  </si>
  <si>
    <r>
      <t xml:space="preserve">Scobie Substation 3rd Autotransformer
(NU)
</t>
    </r>
    <r>
      <rPr>
        <sz val="10"/>
        <rFont val="Times New Roman"/>
        <family val="1"/>
      </rPr>
      <t xml:space="preserve">Install 450MVA 345/115 kV autotransformer and two 345 kV IPT circuit breakers
</t>
    </r>
    <r>
      <rPr>
        <b/>
        <sz val="10"/>
        <color indexed="12"/>
        <rFont val="Times New Roman"/>
        <family val="1"/>
      </rPr>
      <t xml:space="preserve">
</t>
    </r>
    <r>
      <rPr>
        <b/>
        <sz val="10"/>
        <rFont val="Times New Roman"/>
        <family val="1"/>
      </rPr>
      <t>ISD November 2008</t>
    </r>
    <r>
      <rPr>
        <b/>
        <sz val="10"/>
        <color indexed="12"/>
        <rFont val="Times New Roman"/>
        <family val="1"/>
      </rPr>
      <t xml:space="preserve">
</t>
    </r>
  </si>
  <si>
    <t>101.</t>
  </si>
  <si>
    <t>102.</t>
  </si>
  <si>
    <t>UI-08-T01
RC Recommended Approval March 13, 2008
ISO approval letter sent on March 13, 2008</t>
  </si>
  <si>
    <t>Requested $108.747M</t>
  </si>
  <si>
    <t>CMP-08-T02
RC Recommended Approval August 18, 2008
ISO approval letter sent on August 18, 2008</t>
  </si>
  <si>
    <t xml:space="preserve">NU-07-T10
RC Recommended Approval July 16, 2007
ISO approval letter sent on July 27, 2007
</t>
  </si>
  <si>
    <r>
      <t xml:space="preserve">Scobie-Hudson Corridor Project
(NU)
</t>
    </r>
    <r>
      <rPr>
        <sz val="10"/>
        <rFont val="Times New Roman"/>
        <family val="1"/>
      </rPr>
      <t>Rebuild 11 miles of 115 kV, install 11 miles new 115 kV, add 4th bay to Scobie S/S and construct new breaker-and-a-half substation at Power St.</t>
    </r>
    <r>
      <rPr>
        <b/>
        <sz val="10"/>
        <color indexed="12"/>
        <rFont val="Times New Roman"/>
        <family val="1"/>
      </rPr>
      <t xml:space="preserve">
</t>
    </r>
    <r>
      <rPr>
        <b/>
        <sz val="10"/>
        <rFont val="Times New Roman"/>
        <family val="1"/>
      </rPr>
      <t>ISD May 2008</t>
    </r>
  </si>
  <si>
    <t>NU-06-T17
RC Recommended Approval July 17, 2006
ISO approval letter sent on July 25,2006</t>
  </si>
  <si>
    <t>NSTAR-04-TCA-01 Rev 2
NSTAR submitted a revised TCA on March 23, 2007 requesting an additional $57.7M in PTF costs associated with phase 1 of the project, due to increases in materials and labor.  The ISO sent an additional information request on April 24, 2007. NSTAR Replied on May 7, 2007.  The ISO sent another additional information request on May 23, 2007 which was replied on May 25, 2007.  A May RC vote was expected but deferred as RC requested additional time to review NSTAR's response to additional information request letter from ISO. 
In a special teleconference held on May 30, 2007, RC recommended approval for $57.544M.  
ISO sent another additional information request on June 19, 2007.NSTAR's response was received on July 2,2007. 
ISO determination letter sent January 2, 2008</t>
  </si>
  <si>
    <r>
      <t xml:space="preserve">Phase II SWCT (NU)
</t>
    </r>
    <r>
      <rPr>
        <sz val="10"/>
        <rFont val="Times New Roman"/>
        <family val="1"/>
      </rPr>
      <t xml:space="preserve">New 22.2 mile UG 345 kV transmission line between East Devon Substation and Norwalk Substation.  46.9 mi of new 345 kV OH transmission.  Replacement of certain sections of existing 115 kV transmission  between East Devon Substation and Beseck Switching Station
</t>
    </r>
    <r>
      <rPr>
        <b/>
        <sz val="10"/>
        <rFont val="Times New Roman"/>
        <family val="1"/>
      </rPr>
      <t>ISD  2009</t>
    </r>
    <r>
      <rPr>
        <sz val="10"/>
        <rFont val="Times New Roman"/>
        <family val="1"/>
      </rPr>
      <t xml:space="preserve">
</t>
    </r>
  </si>
  <si>
    <r>
      <t xml:space="preserve">Auburn St. 345kV breaker addition (National Grid)
</t>
    </r>
    <r>
      <rPr>
        <sz val="10"/>
        <color indexed="8"/>
        <rFont val="Times New Roman"/>
        <family val="1"/>
      </rPr>
      <t xml:space="preserve">Install a 345kV gas circuit breaker and associated equipment on line #335 at Auburn St. substation.  Replace the existing 345kV gas circuit breaker on line #342 at Auburn St. substation.
</t>
    </r>
    <r>
      <rPr>
        <b/>
        <sz val="10"/>
        <color indexed="8"/>
        <rFont val="Times New Roman"/>
        <family val="1"/>
      </rPr>
      <t>ISD Summer 2007</t>
    </r>
  </si>
  <si>
    <t xml:space="preserve">NU-02-155-T06
RC recommended approval on May 7, 2002.
NU-02-155-T06 Rev 1
The revised applications for $11.261M but withdrawn by NU after submitted on 10/15/07.
</t>
  </si>
  <si>
    <r>
      <t xml:space="preserve">Ludlow Substation 345 kV Breaker Addition (NU)
</t>
    </r>
    <r>
      <rPr>
        <sz val="10"/>
        <rFont val="Times New Roman"/>
        <family val="1"/>
      </rPr>
      <t xml:space="preserve">Adding one 345 kV breaker 6T to reduce severity of stuck breaker contingency of breaker 5T, with associated protection &amp; SCADA.
</t>
    </r>
    <r>
      <rPr>
        <b/>
        <sz val="10"/>
        <rFont val="Times New Roman"/>
        <family val="1"/>
      </rPr>
      <t>ISD May 2008</t>
    </r>
  </si>
  <si>
    <r>
      <t xml:space="preserve">Shunt Capacitor Installations
(NSTAR)
</t>
    </r>
    <r>
      <rPr>
        <sz val="10"/>
        <rFont val="Times New Roman"/>
        <family val="1"/>
      </rPr>
      <t xml:space="preserve">Install 3 new 115 kV capacitor banks and upgrade 3 existing banks
</t>
    </r>
    <r>
      <rPr>
        <b/>
        <sz val="10"/>
        <rFont val="Times New Roman"/>
        <family val="1"/>
      </rPr>
      <t>ISD 2007</t>
    </r>
  </si>
  <si>
    <r>
      <rPr>
        <sz val="10"/>
        <color indexed="8"/>
        <rFont val="Times New Roman"/>
        <family val="1"/>
      </rPr>
      <t>CMP-07-TCA-01
RC recommended approval on November 7, 2007</t>
    </r>
    <r>
      <rPr>
        <sz val="10"/>
        <color indexed="10"/>
        <rFont val="Times New Roman"/>
        <family val="1"/>
      </rPr>
      <t xml:space="preserve">
</t>
    </r>
    <r>
      <rPr>
        <sz val="10"/>
        <rFont val="Times New Roman"/>
        <family val="1"/>
      </rPr>
      <t>ISO determination letter sent April 2, 2008</t>
    </r>
  </si>
  <si>
    <t xml:space="preserve">103 </t>
  </si>
  <si>
    <t>NSTAR-04-TCA-01  Rev 3
NSTAR submitted a revised TCA application on April 9, 2008 requesting an additional $42.1M in PTF cost associated with phase 2 of the project.  NSTAR made a presentation at the April 15, 2008 and June 17, 2008 RC meetings.  
RC did not recommend approval by the ISO with 52.09% in favor, 17.36% opposed and 19 abstentions on the June 17, 2008 meeting.
ISO-NE sent an additional information request letter on June 30, 2008, NSTAR responded August 5, 2008
ISO determination letter sent October 27,2008</t>
  </si>
  <si>
    <t>NEPOOL PC approved (pre-100th amendment) as four applications:  VELCO-03-155-T01 thru VELCO-03-155-T04.
TCA Application received April 14, 2008.  Presentations made to the RC on March 18, 2008, April 14, 2008 and June 17, 2008 regarding cost over-runs.    ISO additional information request letter sent May 16, 2008 and awaiting response.     A Stakeholder meeting  was held on May 30, 2008.
RC recommended approval on June 17, 2008
A second additional information request letter sent on July 28, 2008. 
ISO determination letter sent October 23, 2008</t>
  </si>
  <si>
    <t>104.</t>
  </si>
  <si>
    <t>UI-06-X01
ISO approval letter sent on March 14, 2008</t>
  </si>
  <si>
    <t>105.</t>
  </si>
  <si>
    <t>106.</t>
  </si>
  <si>
    <t>NEP-07-T12
ISO approval letter sent on August 17, 2007</t>
  </si>
  <si>
    <t>NSTAR-07-T08
ISO approval letter sent on August 17, 2007</t>
  </si>
  <si>
    <t>NSTAR-07-T04
RC Recommended Approval May 15,2007
ISO approval letter sent on June 5, 2007</t>
  </si>
  <si>
    <t>NSTAR-07-T08,NSTAR-07-T09, NSTAR-07-T10, NSTAR-07-T11, NSTAR-07-T12(1),NSTAR 07-12(2)
ISO approved August 17, 2007
NSTAR-07-T12(2) to be presented at December RC Meeting for revision</t>
  </si>
  <si>
    <t>107.</t>
  </si>
  <si>
    <t>NU-07-T15 &amp; NU-07-T17
ISO approval letter sent on October 10, 2007</t>
  </si>
  <si>
    <t xml:space="preserve">NEP-08-TCA-02 (formerly submitted as NEP-07-TCA-03)
RC recommended approval on February 14, 2008
ISO determination sent out June 13, 2008
</t>
  </si>
  <si>
    <t>108.</t>
  </si>
  <si>
    <t>NSTAR-08-TCA-01
RC recommended approval on August 20, 2008
ISO determination letter sent December 17, 2008</t>
  </si>
  <si>
    <t xml:space="preserve">CMP-08-TCA-06
RC recommended approval on August 20, 2008     
ISO determination letter sent December 17, 2008
</t>
  </si>
  <si>
    <t>NU-08-TCA-02
RC recommended approval on September 16, 2008 
ISO determination letter sent December 17, 2008</t>
  </si>
  <si>
    <t>109.</t>
  </si>
  <si>
    <t xml:space="preserve">Original 15.5 Amount approved $153.7M and as part of Rev. 1 increase of $134.6M for a new total of $288.32M.    
                                         $228M (Vermont Public Service Board Letter dated 6/2/07.  This amount includes a 15% contingency) 
$198.0 (updated 7/8/05 via press release)
Original Est. $156.0
(RTEP04)
</t>
  </si>
  <si>
    <t>Original 15.5 Amount approved $145.3M and as part of Rev. 1 requesting $106.7 for a total of $251.7M</t>
  </si>
  <si>
    <t>NEP-08-TCA-03
RC recommended approval on August 20, 2008     
ISO determination letter sent December 17, 2008</t>
  </si>
  <si>
    <t xml:space="preserve">VELCO - 08-TCA-01
                                                                                                                                                                                                                                                                 RC recommended approval on April 15, 2008       
ISO determination letter sent out June 23, 2008                                                                                                                                                                                                                      </t>
  </si>
  <si>
    <t xml:space="preserve">BHE-07-TCA-01
RC recommended approval on December 19, 2007
An additional information request letter to be sent March 27, 2008 regarding ROW. 
ISO determination sent out June 13, 2008
</t>
  </si>
  <si>
    <t xml:space="preserve">CMP-07-TCA-02
RC recommended approval on December 19, 2007
ISO determination sent out June 13, 2008
</t>
  </si>
  <si>
    <t xml:space="preserve">NEP-08-TCA-01
RC recommended approval on February 14, 2008
ISO determination sent out June 13, 2008
</t>
  </si>
  <si>
    <t>VELCO-08-T01 through VELCO-08-T13 and VELCO-08-T01 REV 1 through VELCO-08-T13 REV 1
ISO approval letter sent on October 1, 2008</t>
  </si>
  <si>
    <t>NU-08-T11 to -T39, NU-08-T49 to -T67, NEP-08-T44 to -T57 &amp; -T59 &amp; -T60 
ISO approval letter sent on  September 24,2008</t>
  </si>
  <si>
    <t>NU-07-TCA-19
RC recommended approval on December 19, 2007
ISO determination sent June 13, 2008</t>
  </si>
  <si>
    <t>110.</t>
  </si>
  <si>
    <t>111.</t>
  </si>
  <si>
    <t>NEP-05-T11, NEP-07-T02, NEP-08-T07 through NEP-08-T12, NEP-08-T33 through NEP-08-T38
ISO approval letter sent on October 10,2008</t>
  </si>
  <si>
    <r>
      <t xml:space="preserve">Maine Power Reliability Program (MPRP)
CMP
</t>
    </r>
    <r>
      <rPr>
        <sz val="10"/>
        <rFont val="Times New Roman"/>
        <family val="1"/>
      </rPr>
      <t>350 Miles of 345 kV and 115 kV transmission Facilities, 20 substation projects.</t>
    </r>
    <r>
      <rPr>
        <b/>
        <sz val="10"/>
        <color indexed="12"/>
        <rFont val="Times New Roman"/>
        <family val="1"/>
      </rPr>
      <t xml:space="preserve">
</t>
    </r>
    <r>
      <rPr>
        <b/>
        <sz val="10"/>
        <rFont val="Times New Roman"/>
        <family val="1"/>
      </rPr>
      <t xml:space="preserve">ISD March 2009 </t>
    </r>
    <r>
      <rPr>
        <sz val="10"/>
        <color indexed="12"/>
        <rFont val="Times New Roman"/>
        <family val="1"/>
      </rPr>
      <t xml:space="preserve">
</t>
    </r>
  </si>
  <si>
    <t xml:space="preserve">NU-08-TCA-03
RC recommended approval on October 15, 2008  
ISO Determination letter sent out on  January 9, 2009    </t>
  </si>
  <si>
    <t>112.</t>
  </si>
  <si>
    <t>113.</t>
  </si>
  <si>
    <t>114.</t>
  </si>
  <si>
    <t>Requested
9.2</t>
  </si>
  <si>
    <t>115.</t>
  </si>
  <si>
    <t>116.</t>
  </si>
  <si>
    <t xml:space="preserve">CMP-08-T03 through CMP-08-T37 &amp; CMP-08-X01
ISO determination letter sent on July, 31, 2008
</t>
  </si>
  <si>
    <t xml:space="preserve">CMP-09-T01
ISO determination letter sent on January 26, 2009
</t>
  </si>
  <si>
    <t xml:space="preserve"> CMP-06-T13 Rev 1
RC approval January 26, 2008
ISO determination March 20, 2009
</t>
  </si>
  <si>
    <t>117.</t>
  </si>
  <si>
    <t xml:space="preserve">NEP-08-T62
ISO determination letter sent on February 27,2009
</t>
  </si>
  <si>
    <t>UI-08-T04
ISO determination letter sent on January 7,2009</t>
  </si>
  <si>
    <t xml:space="preserve">NU-08-T55, NU-05-T56 and NU-05-T57
ISO determination letter sent on January 17, 2006
</t>
  </si>
  <si>
    <t>118.</t>
  </si>
  <si>
    <r>
      <t xml:space="preserve">Upgrade the O-167 115kV Line (NSTAR Line # 423-515)
NSTAR
</t>
    </r>
    <r>
      <rPr>
        <sz val="10"/>
        <rFont val="Times New Roman"/>
        <family val="1"/>
      </rPr>
      <t xml:space="preserve">Rebuilding the underground section of
line with two sets of parallel conductors using 2250 kcmil Cu HPFF cable and
modification of the Mystic gas-insulated substation bus terminal
</t>
    </r>
    <r>
      <rPr>
        <b/>
        <sz val="10"/>
        <rFont val="Times New Roman"/>
        <family val="1"/>
      </rPr>
      <t>ISD June 2010</t>
    </r>
  </si>
  <si>
    <t>NEP-08-T33
ISO approval letter sent on October 10,2008</t>
  </si>
  <si>
    <t>NEP-08-T07 thru NEP-08-T11
ISO approval letter sent on October 10,2008</t>
  </si>
  <si>
    <t>14a.</t>
  </si>
  <si>
    <t>120.</t>
  </si>
  <si>
    <t>53a.</t>
  </si>
  <si>
    <r>
      <t xml:space="preserve">Stepstone S/S Upgrades (NU)
</t>
    </r>
    <r>
      <rPr>
        <sz val="10"/>
        <color indexed="12"/>
        <rFont val="Times New Roman"/>
        <family val="1"/>
      </rPr>
      <t xml:space="preserve">
</t>
    </r>
    <r>
      <rPr>
        <sz val="10"/>
        <rFont val="Times New Roman"/>
        <family val="1"/>
      </rPr>
      <t>Install a new 115kV circuit breaker and relaying work at the new Stepstone substation.</t>
    </r>
    <r>
      <rPr>
        <b/>
        <sz val="10"/>
        <rFont val="Times New Roman"/>
        <family val="1"/>
      </rPr>
      <t xml:space="preserve">
ISD June 2007</t>
    </r>
  </si>
  <si>
    <t>CMP-08-TCA-02
Information only presentation on December 18, 2008 to RC
RC recommended approval on January 26, 2009
ISO determination letter sent July 24, 2009</t>
  </si>
  <si>
    <r>
      <rPr>
        <sz val="10"/>
        <rFont val="Times New Roman"/>
        <family val="1"/>
      </rPr>
      <t>NU-08-TCA-07</t>
    </r>
    <r>
      <rPr>
        <sz val="10"/>
        <color indexed="10"/>
        <rFont val="Times New Roman"/>
        <family val="1"/>
      </rPr>
      <t xml:space="preserve">
</t>
    </r>
    <r>
      <rPr>
        <sz val="10"/>
        <rFont val="Times New Roman"/>
        <family val="1"/>
      </rPr>
      <t>NU presented project at December 18, 2008 RC
RC recommended approval on December 18, 2008     
ISO determination letter sent June 16, 2009</t>
    </r>
  </si>
  <si>
    <t xml:space="preserve">UI-08-TCA-02
RC recommended approval on October 15, 2008  
Data Request sent out on  January 12, 2009
Data Request responses received January 28, 2009
ISO determination letter sent July 24, 2009
</t>
  </si>
  <si>
    <t xml:space="preserve">CMP-08-TCA-01
Presentation to the RC on May 21, 2008 and June 17, 2008.  RC recommended approval on June 17, 2008      
Additional Information request sent on July 28, 2008.  
ISO Determination letter sent out on  January 9, 2009                                                                                                                                                                                           </t>
  </si>
  <si>
    <t>unused</t>
  </si>
  <si>
    <r>
      <t xml:space="preserve">Trumbull Substation
(UI)
</t>
    </r>
    <r>
      <rPr>
        <sz val="10"/>
        <rFont val="Times New Roman"/>
        <family val="1"/>
      </rPr>
      <t xml:space="preserve">Construction of a new 115kV substation with 3-115kV SF6 breakers
</t>
    </r>
    <r>
      <rPr>
        <b/>
        <sz val="10"/>
        <color indexed="12"/>
        <rFont val="Times New Roman"/>
        <family val="1"/>
      </rPr>
      <t xml:space="preserve">
</t>
    </r>
    <r>
      <rPr>
        <b/>
        <sz val="10"/>
        <rFont val="Times New Roman"/>
        <family val="1"/>
      </rPr>
      <t>ISD 2008</t>
    </r>
  </si>
  <si>
    <t>BHE-08-T07
RC Approval December 18, 2008
ISO Approval Pending/1.3.9 Part of Keene Rd. Substation (BHE-08-T03)PPA</t>
  </si>
  <si>
    <r>
      <t xml:space="preserve">Union Ave Substation
(UI)
</t>
    </r>
    <r>
      <rPr>
        <sz val="10"/>
        <rFont val="Times New Roman"/>
        <family val="1"/>
      </rPr>
      <t>1-115 kV GIS Breaker, 4-115 kV disconnect switches creating 2-115 kV line terminating positions a the existing Water Street - West River 8700 UG line</t>
    </r>
    <r>
      <rPr>
        <sz val="10"/>
        <color indexed="12"/>
        <rFont val="Times New Roman"/>
        <family val="1"/>
      </rPr>
      <t xml:space="preserve">
</t>
    </r>
    <r>
      <rPr>
        <b/>
        <sz val="10"/>
        <rFont val="Times New Roman"/>
        <family val="1"/>
      </rPr>
      <t>ISD April 2011</t>
    </r>
  </si>
  <si>
    <r>
      <t xml:space="preserve">Bloomingdale - Vernon Hill Cable
(NEP)
</t>
    </r>
    <r>
      <rPr>
        <sz val="10"/>
        <rFont val="Times New Roman"/>
        <family val="1"/>
      </rPr>
      <t>Construction of the 3.7 mile Underground 115 kV Cable from Bloomingdale Substation to Vernon Hill Substation</t>
    </r>
    <r>
      <rPr>
        <b/>
        <sz val="10"/>
        <color indexed="12"/>
        <rFont val="Times New Roman"/>
        <family val="1"/>
      </rPr>
      <t xml:space="preserve">
</t>
    </r>
    <r>
      <rPr>
        <b/>
        <sz val="10"/>
        <rFont val="Times New Roman"/>
        <family val="1"/>
      </rPr>
      <t>ISD December 2013</t>
    </r>
    <r>
      <rPr>
        <sz val="10"/>
        <color indexed="12"/>
        <rFont val="Times New Roman"/>
        <family val="1"/>
      </rPr>
      <t xml:space="preserve">
</t>
    </r>
  </si>
  <si>
    <r>
      <t xml:space="preserve">Devens Commerce Center
(NEP)
</t>
    </r>
    <r>
      <rPr>
        <sz val="10"/>
        <rFont val="Times New Roman"/>
        <family val="1"/>
      </rPr>
      <t>Conversion of two 69 kV lines (U-21E and V-22E) to 115 kV and construction of a new 115 kV switching station at the Devens Commerce Center</t>
    </r>
    <r>
      <rPr>
        <b/>
        <sz val="10"/>
        <color indexed="12"/>
        <rFont val="Times New Roman"/>
        <family val="1"/>
      </rPr>
      <t xml:space="preserve">
</t>
    </r>
    <r>
      <rPr>
        <b/>
        <sz val="10"/>
        <rFont val="Times New Roman"/>
        <family val="1"/>
      </rPr>
      <t>ISD December 2011</t>
    </r>
    <r>
      <rPr>
        <sz val="10"/>
        <color indexed="12"/>
        <rFont val="Times New Roman"/>
        <family val="1"/>
      </rPr>
      <t xml:space="preserve">
</t>
    </r>
  </si>
  <si>
    <r>
      <t xml:space="preserve">White Mountains Upgrades - Y138 Closing
(NU)
</t>
    </r>
    <r>
      <rPr>
        <sz val="10"/>
        <rFont val="Times New Roman"/>
        <family val="1"/>
      </rPr>
      <t>Addition of +52*/-52* 115 kV phase angle regulator, three capacitor banks, 3 circuit breakers and three circuit switchers.</t>
    </r>
    <r>
      <rPr>
        <b/>
        <sz val="10"/>
        <color indexed="12"/>
        <rFont val="Times New Roman"/>
        <family val="1"/>
      </rPr>
      <t xml:space="preserve">
</t>
    </r>
    <r>
      <rPr>
        <b/>
        <sz val="10"/>
        <rFont val="Times New Roman"/>
        <family val="1"/>
      </rPr>
      <t xml:space="preserve">ISD 2009 </t>
    </r>
    <r>
      <rPr>
        <sz val="10"/>
        <color indexed="12"/>
        <rFont val="Times New Roman"/>
        <family val="1"/>
      </rPr>
      <t xml:space="preserve">
</t>
    </r>
  </si>
  <si>
    <t>119.</t>
  </si>
  <si>
    <t>121.</t>
  </si>
  <si>
    <t>122.</t>
  </si>
  <si>
    <t>VELCO-06-T04-Rev 1</t>
  </si>
  <si>
    <r>
      <t xml:space="preserve">Heywood Rd Substation
(CMP)
</t>
    </r>
    <r>
      <rPr>
        <sz val="10"/>
        <rFont val="Times New Roman"/>
        <family val="1"/>
      </rPr>
      <t>Installation of new 115 kV Substation and re-rate of line section 67A</t>
    </r>
    <r>
      <rPr>
        <b/>
        <sz val="10"/>
        <color indexed="12"/>
        <rFont val="Times New Roman"/>
        <family val="1"/>
      </rPr>
      <t xml:space="preserve">
</t>
    </r>
    <r>
      <rPr>
        <b/>
        <sz val="10"/>
        <rFont val="Times New Roman"/>
        <family val="1"/>
      </rPr>
      <t xml:space="preserve">ISD March 2009 </t>
    </r>
    <r>
      <rPr>
        <sz val="10"/>
        <color indexed="12"/>
        <rFont val="Times New Roman"/>
        <family val="1"/>
      </rPr>
      <t xml:space="preserve">
</t>
    </r>
  </si>
  <si>
    <r>
      <t xml:space="preserve">Merrimack Valley/ North Shore
(NEP)
</t>
    </r>
    <r>
      <rPr>
        <sz val="10"/>
        <rFont val="Times New Roman"/>
        <family val="1"/>
      </rPr>
      <t xml:space="preserve">New 345/115 kV Wakefield Jct. Substation, upgrade of the O-167 line, reconductor the i-161 and A-153 lines.  Reconfigure 345 kV bus at Sandy Pond and add 345 kV bay and upgrade the G-133W line.
</t>
    </r>
    <r>
      <rPr>
        <b/>
        <sz val="10"/>
        <rFont val="Times New Roman"/>
        <family val="1"/>
      </rPr>
      <t>ISD 2009 - 2012</t>
    </r>
  </si>
  <si>
    <r>
      <t xml:space="preserve">Frost Bridge 345/115 kV Autotransformer Replacement
(NU)
</t>
    </r>
    <r>
      <rPr>
        <sz val="10"/>
        <rFont val="Times New Roman"/>
        <family val="1"/>
      </rPr>
      <t>Replace 345/115 kV Autotransformer and install a 2% series Reactor at North Bloomfield.</t>
    </r>
    <r>
      <rPr>
        <b/>
        <sz val="10"/>
        <rFont val="Times New Roman"/>
        <family val="1"/>
      </rPr>
      <t xml:space="preserve">
</t>
    </r>
    <r>
      <rPr>
        <sz val="10"/>
        <rFont val="Times New Roman"/>
        <family val="1"/>
      </rPr>
      <t xml:space="preserve">
</t>
    </r>
    <r>
      <rPr>
        <b/>
        <sz val="10"/>
        <rFont val="Times New Roman"/>
        <family val="1"/>
      </rPr>
      <t>ISD December 2007 - Auto
ISD Fall 2009 - Reactor</t>
    </r>
  </si>
  <si>
    <r>
      <t xml:space="preserve">Keene Rd Substation
(BHE)
</t>
    </r>
    <r>
      <rPr>
        <sz val="10"/>
        <rFont val="Times New Roman"/>
        <family val="1"/>
      </rPr>
      <t>New 345/115 kV autotransformer and related equipment at the Keene Rd 115 kV Switching Station.</t>
    </r>
    <r>
      <rPr>
        <b/>
        <sz val="10"/>
        <color indexed="12"/>
        <rFont val="Times New Roman"/>
        <family val="1"/>
      </rPr>
      <t xml:space="preserve">
</t>
    </r>
    <r>
      <rPr>
        <b/>
        <sz val="10"/>
        <rFont val="Times New Roman"/>
        <family val="1"/>
      </rPr>
      <t xml:space="preserve">
ISD 2010</t>
    </r>
  </si>
  <si>
    <r>
      <t xml:space="preserve">Bridgewater Substation #355
(NEP)
</t>
    </r>
    <r>
      <rPr>
        <sz val="10"/>
        <rFont val="Times New Roman"/>
        <family val="1"/>
      </rPr>
      <t>Line relay change to support looping at Carver Substation ( NSTAR substation)</t>
    </r>
    <r>
      <rPr>
        <b/>
        <sz val="10"/>
        <rFont val="Times New Roman"/>
        <family val="1"/>
      </rPr>
      <t xml:space="preserve">
</t>
    </r>
    <r>
      <rPr>
        <sz val="10"/>
        <rFont val="Times New Roman"/>
        <family val="1"/>
      </rPr>
      <t xml:space="preserve">
</t>
    </r>
    <r>
      <rPr>
        <b/>
        <sz val="10"/>
        <rFont val="Times New Roman"/>
        <family val="1"/>
      </rPr>
      <t>ISD April 2009</t>
    </r>
  </si>
  <si>
    <r>
      <t xml:space="preserve">Auburn Street Substation
(NEP)
</t>
    </r>
    <r>
      <rPr>
        <sz val="10"/>
        <rFont val="Times New Roman"/>
        <family val="1"/>
      </rPr>
      <t xml:space="preserve">
Install two new 115 kV breakers and associated equipment.</t>
    </r>
    <r>
      <rPr>
        <b/>
        <sz val="10"/>
        <rFont val="Times New Roman"/>
        <family val="1"/>
      </rPr>
      <t xml:space="preserve">
ISD Summer 2008</t>
    </r>
  </si>
  <si>
    <r>
      <t xml:space="preserve">Lower SEMA short term Upgrades
(NSTAR)
</t>
    </r>
    <r>
      <rPr>
        <sz val="10"/>
        <rFont val="Times New Roman"/>
        <family val="1"/>
      </rPr>
      <t>Work associated with the Settlement Agreement executed May 18, 2007 to resolve issues surrounding dispatch cost of the two Canal generating units.</t>
    </r>
    <r>
      <rPr>
        <b/>
        <sz val="10"/>
        <rFont val="Times New Roman"/>
        <family val="1"/>
      </rPr>
      <t xml:space="preserve">
ISD June 2008-June 2009</t>
    </r>
  </si>
  <si>
    <t>State siting is complete.  State of Vermont has issued Certificate of Public Good to VELCO</t>
  </si>
  <si>
    <t>114a</t>
  </si>
  <si>
    <t xml:space="preserve">CMP-07-T03
ISO determination letter sent on November 30, 2007 </t>
  </si>
  <si>
    <t>VELCO-09-T02
ISO determination letter sent on June 1, 2009</t>
  </si>
  <si>
    <t>123.</t>
  </si>
  <si>
    <t>Section 254 was removed from consideration in this TCA application because a decision was not made on the construction that should be used for that section.  It was latter recommend from the ISO that the section be built and operated at 115-kV</t>
  </si>
  <si>
    <t>124.</t>
  </si>
  <si>
    <t>125.</t>
  </si>
  <si>
    <r>
      <t xml:space="preserve">Woodstock Substation
(CMP)
</t>
    </r>
    <r>
      <rPr>
        <sz val="10"/>
        <rFont val="Times New Roman"/>
        <family val="1"/>
      </rPr>
      <t xml:space="preserve">Build a new Woodstock breaker‐and‐a‐half substation.
Rebuild line Section 211 to 1113 ACSR conductor.
</t>
    </r>
    <r>
      <rPr>
        <b/>
        <sz val="10"/>
        <rFont val="Times New Roman"/>
        <family val="1"/>
      </rPr>
      <t>ISD: March 2009</t>
    </r>
  </si>
  <si>
    <r>
      <t xml:space="preserve">Line 64 Re-build
(BHE)
</t>
    </r>
    <r>
      <rPr>
        <sz val="10"/>
        <rFont val="Times New Roman"/>
        <family val="1"/>
      </rPr>
      <t xml:space="preserve">Rebuild approximately 44 miles of 115 kV transmission with bundled 795 ACSR conductor 
</t>
    </r>
    <r>
      <rPr>
        <b/>
        <sz val="10"/>
        <rFont val="Times New Roman"/>
        <family val="1"/>
      </rPr>
      <t xml:space="preserve">ISD </t>
    </r>
  </si>
  <si>
    <r>
      <t xml:space="preserve">Lime Kiln Substation
(VELCO)
</t>
    </r>
    <r>
      <rPr>
        <sz val="10"/>
        <rFont val="Times New Roman"/>
        <family val="1"/>
      </rPr>
      <t xml:space="preserve">Construct a 3 breaker 115 kV ring bus on current K‐23 line between VELCO’s East Avenue and Tafts Corners substations
</t>
    </r>
    <r>
      <rPr>
        <b/>
        <sz val="10"/>
        <rFont val="Times New Roman"/>
        <family val="1"/>
      </rPr>
      <t xml:space="preserve">
ISD: June 2011</t>
    </r>
  </si>
  <si>
    <r>
      <t xml:space="preserve">Lyndonville Substation
(VELCO)
</t>
    </r>
    <r>
      <rPr>
        <sz val="10"/>
        <rFont val="Times New Roman"/>
        <family val="1"/>
      </rPr>
      <t xml:space="preserve">Construct a 4 breaker 115 kV ring bus on current K‐28 line between VELCO’s Irasburg and St. Johnsbury substations with two 12.5 MVAR, 115
kV capacitor banks
</t>
    </r>
    <r>
      <rPr>
        <b/>
        <sz val="10"/>
        <color indexed="12"/>
        <rFont val="Times New Roman"/>
        <family val="1"/>
      </rPr>
      <t xml:space="preserve">
</t>
    </r>
    <r>
      <rPr>
        <b/>
        <sz val="10"/>
        <rFont val="Times New Roman"/>
        <family val="1"/>
      </rPr>
      <t>ISD: June 2011</t>
    </r>
  </si>
  <si>
    <t>No PPA needed</t>
  </si>
  <si>
    <r>
      <t xml:space="preserve">Central Western MA Reinforcements Group 1
(NEP)
</t>
    </r>
    <r>
      <rPr>
        <sz val="10"/>
        <color theme="1"/>
        <rFont val="Times New Roman"/>
        <family val="1"/>
      </rPr>
      <t xml:space="preserve">115kV line upgrades, Reconductor E-2050W for 120C operation, Breaker installation at numerous substations, 69kV to 115kV conversion at East Longmeadow   </t>
    </r>
    <r>
      <rPr>
        <b/>
        <sz val="10"/>
        <color theme="1"/>
        <rFont val="Times New Roman"/>
        <family val="1"/>
      </rPr>
      <t xml:space="preserve">  
ISD </t>
    </r>
    <r>
      <rPr>
        <b/>
        <sz val="10"/>
        <color indexed="12"/>
        <rFont val="Times New Roman"/>
        <family val="1"/>
      </rPr>
      <t xml:space="preserve">                                               </t>
    </r>
  </si>
  <si>
    <t xml:space="preserve">NEP-07-T14 through NEP-07-T19 and NEP-07-T27
</t>
  </si>
  <si>
    <r>
      <t xml:space="preserve">E205-E Rehabilitation Project
(NEP)
</t>
    </r>
    <r>
      <rPr>
        <sz val="10"/>
        <rFont val="Times New Roman"/>
        <family val="1"/>
      </rPr>
      <t>Wood pole replacement and lightning improvements on the E-205E 230-Kv Transmission line between the Connecticut River and Pratts Junction Substation</t>
    </r>
    <r>
      <rPr>
        <b/>
        <sz val="10"/>
        <color indexed="12"/>
        <rFont val="Times New Roman"/>
        <family val="1"/>
      </rPr>
      <t xml:space="preserve">
</t>
    </r>
    <r>
      <rPr>
        <b/>
        <sz val="10"/>
        <rFont val="Times New Roman"/>
        <family val="1"/>
      </rPr>
      <t xml:space="preserve">
ISD August 2010</t>
    </r>
  </si>
  <si>
    <r>
      <rPr>
        <sz val="10"/>
        <rFont val="Times New Roman"/>
        <family val="1"/>
      </rPr>
      <t>CMP-08-TCA-03
RC recommended approval on October 15, 2008</t>
    </r>
    <r>
      <rPr>
        <sz val="10"/>
        <color indexed="10"/>
        <rFont val="Times New Roman"/>
        <family val="1"/>
      </rPr>
      <t xml:space="preserve">  
</t>
    </r>
    <r>
      <rPr>
        <sz val="10"/>
        <rFont val="Times New Roman"/>
        <family val="1"/>
      </rPr>
      <t xml:space="preserve">
ISO determination letter sent February 6,2009</t>
    </r>
  </si>
  <si>
    <r>
      <rPr>
        <b/>
        <sz val="10"/>
        <color rgb="FF0000FF"/>
        <rFont val="Times New Roman"/>
        <family val="1"/>
      </rPr>
      <t>Dooley 30K Circuit Breaker (NU)</t>
    </r>
    <r>
      <rPr>
        <sz val="10"/>
        <rFont val="Times New Roman"/>
        <family val="1"/>
      </rPr>
      <t xml:space="preserve">
Install a new 115kV circuit breaker and relaying work at Dooley 30K substation.</t>
    </r>
    <r>
      <rPr>
        <b/>
        <sz val="10"/>
        <color indexed="12"/>
        <rFont val="Times New Roman"/>
        <family val="1"/>
      </rPr>
      <t xml:space="preserve">
</t>
    </r>
    <r>
      <rPr>
        <b/>
        <sz val="10"/>
        <rFont val="Times New Roman"/>
        <family val="1"/>
      </rPr>
      <t xml:space="preserve">
ISD June 2006</t>
    </r>
  </si>
  <si>
    <r>
      <t xml:space="preserve">Macxy's - Bucksport
(CMP)
</t>
    </r>
    <r>
      <rPr>
        <sz val="10"/>
        <rFont val="Times New Roman"/>
        <family val="1"/>
      </rPr>
      <t>Replace two existing, over current- relay based/ SPS schemes with a New SPS with high speed transfer-trip channels</t>
    </r>
    <r>
      <rPr>
        <b/>
        <sz val="10"/>
        <color indexed="12"/>
        <rFont val="Times New Roman"/>
        <family val="1"/>
      </rPr>
      <t xml:space="preserve">
</t>
    </r>
    <r>
      <rPr>
        <b/>
        <sz val="10"/>
        <rFont val="Times New Roman"/>
        <family val="1"/>
      </rPr>
      <t>ISD September 2007</t>
    </r>
  </si>
  <si>
    <r>
      <t xml:space="preserve">Section 241
(CMP)
</t>
    </r>
    <r>
      <rPr>
        <sz val="10"/>
        <rFont val="Times New Roman"/>
        <family val="1"/>
      </rPr>
      <t>Construct 38.8 Miles of 115 KV parallel to the existing Section 83.  Install one 115 kV breaker at Wyman Hydro Substation.</t>
    </r>
    <r>
      <rPr>
        <b/>
        <sz val="10"/>
        <color indexed="12"/>
        <rFont val="Times New Roman"/>
        <family val="1"/>
      </rPr>
      <t xml:space="preserve">
</t>
    </r>
    <r>
      <rPr>
        <b/>
        <sz val="10"/>
        <rFont val="Times New Roman"/>
        <family val="1"/>
      </rPr>
      <t>ISD December 2012</t>
    </r>
    <r>
      <rPr>
        <sz val="10"/>
        <color indexed="12"/>
        <rFont val="Times New Roman"/>
        <family val="1"/>
      </rPr>
      <t xml:space="preserve">
</t>
    </r>
  </si>
  <si>
    <r>
      <t xml:space="preserve">Reconfigure Golden Hills Substation (NSTAR 345kV Line # 349)
(NSTAR)
</t>
    </r>
    <r>
      <rPr>
        <sz val="10"/>
        <rFont val="Times New Roman"/>
        <family val="1"/>
      </rPr>
      <t xml:space="preserve">Re-terminate the NSTAR 345kV underground line # 349 at National Grid’s Golden
Hills Substation and upgrade the protection system on line # 349 at NSTAR’s Mystic
Substation.
</t>
    </r>
    <r>
      <rPr>
        <b/>
        <sz val="10"/>
        <rFont val="Times New Roman"/>
        <family val="1"/>
      </rPr>
      <t>ISD June 2009</t>
    </r>
  </si>
  <si>
    <r>
      <rPr>
        <b/>
        <sz val="10"/>
        <color rgb="FF0000FF"/>
        <rFont val="Times New Roman"/>
        <family val="1"/>
      </rPr>
      <t>South End Breaker</t>
    </r>
    <r>
      <rPr>
        <sz val="10"/>
        <rFont val="Times New Roman"/>
        <family val="1"/>
      </rPr>
      <t xml:space="preserve">
Replace existing 6T circuit breaker with new SF6
breaker. Install an additional new SF6 breaker in series with the replaced 6T breaker.</t>
    </r>
    <r>
      <rPr>
        <b/>
        <sz val="10"/>
        <color indexed="12"/>
        <rFont val="Times New Roman"/>
        <family val="1"/>
      </rPr>
      <t xml:space="preserve">
</t>
    </r>
    <r>
      <rPr>
        <b/>
        <sz val="10"/>
        <rFont val="Times New Roman"/>
        <family val="1"/>
      </rPr>
      <t>ISD December 2006</t>
    </r>
  </si>
  <si>
    <t>131.</t>
  </si>
  <si>
    <t>126.</t>
  </si>
  <si>
    <t>NU-08-T04 and NU-08-T05
ISO determination letter sent on July 18, 2008</t>
  </si>
  <si>
    <t>127.</t>
  </si>
  <si>
    <t>NU-09-T01
ISO determination letter sent on February 26, 2009</t>
  </si>
  <si>
    <r>
      <t xml:space="preserve">310/368 DCT Line Separation
(NU)
</t>
    </r>
    <r>
      <rPr>
        <sz val="10"/>
        <rFont val="Times New Roman"/>
        <family val="1"/>
      </rPr>
      <t xml:space="preserve">Reconstruct the 345 kV Millstone -Manchester 310 line on separate structures. </t>
    </r>
    <r>
      <rPr>
        <b/>
        <sz val="10"/>
        <color indexed="12"/>
        <rFont val="Times New Roman"/>
        <family val="1"/>
      </rPr>
      <t xml:space="preserve"> 
</t>
    </r>
    <r>
      <rPr>
        <b/>
        <sz val="10"/>
        <rFont val="Times New Roman"/>
        <family val="1"/>
      </rPr>
      <t xml:space="preserve">
ISD December 2010</t>
    </r>
  </si>
  <si>
    <r>
      <t xml:space="preserve">Three Rivers Switching Station
(NU)
</t>
    </r>
    <r>
      <rPr>
        <sz val="10"/>
        <color theme="1"/>
        <rFont val="Times New Roman"/>
        <family val="1"/>
      </rPr>
      <t>Construction of new 345 kV Switching Station located in close proximity to the Three Rivers Substation.  Part of MPRP.</t>
    </r>
    <r>
      <rPr>
        <b/>
        <sz val="10"/>
        <color indexed="12"/>
        <rFont val="Times New Roman"/>
        <family val="1"/>
      </rPr>
      <t xml:space="preserve">
</t>
    </r>
    <r>
      <rPr>
        <b/>
        <sz val="10"/>
        <color theme="1"/>
        <rFont val="Times New Roman"/>
        <family val="1"/>
      </rPr>
      <t>ISD December 2013</t>
    </r>
  </si>
  <si>
    <t>NU-09-T16
ISO determination letter sent on October 20, 2009</t>
  </si>
  <si>
    <t>128.</t>
  </si>
  <si>
    <t>NU-08-T07
ISO determination letter sent on January 7, 2009</t>
  </si>
  <si>
    <r>
      <t xml:space="preserve">Sherwood 18P 115/13.8 kV Substation
(NU)
</t>
    </r>
    <r>
      <rPr>
        <sz val="10"/>
        <rFont val="Times New Roman"/>
        <family val="1"/>
      </rPr>
      <t xml:space="preserve">The Project involves looping the existing 115-kV 1890 line into the new substation with a tie breaker and requires new fiber optic communications for line protection relaying.
</t>
    </r>
    <r>
      <rPr>
        <b/>
        <sz val="10"/>
        <rFont val="Times New Roman"/>
        <family val="1"/>
      </rPr>
      <t xml:space="preserve">
ISD January 2010</t>
    </r>
  </si>
  <si>
    <t>129.</t>
  </si>
  <si>
    <r>
      <t xml:space="preserve">Starks Substation
(CMP)
</t>
    </r>
    <r>
      <rPr>
        <sz val="10"/>
        <rFont val="Times New Roman"/>
        <family val="1"/>
      </rPr>
      <t xml:space="preserve">Construct a new Starks Switching Station in the town of Starks, Maine. This new switching station will sectionalize Section 63 about one-third of a mile South of the Section 63B Tap point. This yard will be constructed in the existing Section 63 right-of-way.
</t>
    </r>
    <r>
      <rPr>
        <b/>
        <sz val="10"/>
        <rFont val="Times New Roman"/>
        <family val="1"/>
      </rPr>
      <t xml:space="preserve">
ISD December 2012</t>
    </r>
  </si>
  <si>
    <t>130.</t>
  </si>
  <si>
    <t>CMP-10-T02
ISO determination letter sent on September 28, 2010</t>
  </si>
  <si>
    <t>NU-09-T02 - T07, T20
ISO determination letter sent on June 16, 2009</t>
  </si>
  <si>
    <r>
      <t xml:space="preserve">A127/B128 line Refurbishment
(NEP)
</t>
    </r>
    <r>
      <rPr>
        <sz val="10"/>
        <rFont val="Times New Roman"/>
        <family val="1"/>
      </rPr>
      <t xml:space="preserve">The project includes the A127/ B128 circuits between Harriman Station in Readsboro, VT and Tower 510 in Millbury, MA.  
</t>
    </r>
    <r>
      <rPr>
        <b/>
        <sz val="10"/>
        <rFont val="Times New Roman"/>
        <family val="1"/>
      </rPr>
      <t xml:space="preserve">
ISD April 2013</t>
    </r>
  </si>
  <si>
    <t>VELCO-09-TCA-01
RC recommended approval on November 13, 2009
ISO determination letter sent on April 13, 2010</t>
  </si>
  <si>
    <r>
      <t xml:space="preserve">Requested 
</t>
    </r>
    <r>
      <rPr>
        <u/>
        <sz val="10"/>
        <rFont val="Times New Roman"/>
        <family val="1"/>
      </rPr>
      <t>$</t>
    </r>
    <r>
      <rPr>
        <sz val="10"/>
        <rFont val="Times New Roman"/>
        <family val="1"/>
      </rPr>
      <t xml:space="preserve">1,274,571,160
</t>
    </r>
  </si>
  <si>
    <t>ISO- NE supported the use of Alternate C</t>
  </si>
  <si>
    <t>132.</t>
  </si>
  <si>
    <r>
      <t xml:space="preserve">Deerfield Second Auto Transformer
(NU)
</t>
    </r>
    <r>
      <rPr>
        <sz val="10"/>
        <rFont val="Times New Roman"/>
        <family val="1"/>
      </rPr>
      <t xml:space="preserve">Add second Deerfield 345/115‐kV autotransformer and add three 345‐kV circuit breakers.
</t>
    </r>
    <r>
      <rPr>
        <b/>
        <sz val="10"/>
        <rFont val="Times New Roman"/>
        <family val="1"/>
      </rPr>
      <t xml:space="preserve">
ISD December 2011</t>
    </r>
  </si>
  <si>
    <t xml:space="preserve">NU-08-TCA-01/UI-08-TCA-01
TCA application submitted on April 9, 2008.  A brief presentation was made on May 21, 2008 to the RC .  A Stakeholder meeting was held on June 10, 2008.  Next presentation anticipated  at the September 2008 RC meeting.
An additional information request was sent to NU/UIO on September 3, 2008.
A second additional information letter was sent on September 12,2008.
Responses on December 17, 2008 to additional information request dated June 10/12, 2008.
A third additional information request sent to NU/UI on December 17, 2008. Response received April 6, 2009 from NU/UI
NU/UI presented in front of PAC on April 21, 2009 discussing project cost with new CEWG templates.
A fourth additional information request was sent to NU/UI on June 1, 2009.
A fifth additional information request was sent to NU/UI on June 15, 2009 focusing on the feasibility of another alternative, Alternative C that is a combination of the preferred route and portions of alternatives A and B.  Responses received on August 4, 2009.
</t>
  </si>
  <si>
    <r>
      <t xml:space="preserve">Littleton Reconfiguration Project
(NU)
</t>
    </r>
    <r>
      <rPr>
        <sz val="10"/>
        <rFont val="Times New Roman"/>
        <family val="1"/>
      </rPr>
      <t xml:space="preserve">The project includes the addition of (3) 115‐kV circuit breakers; re-termination of the Littleton 230/115‐kV autotransformer from the 115‐kV Bus #1 to a new 115‐kV bay position; and associated disconnect switches, protective relays and controls.
</t>
    </r>
    <r>
      <rPr>
        <b/>
        <sz val="10"/>
        <rFont val="Times New Roman"/>
        <family val="1"/>
      </rPr>
      <t xml:space="preserve">
ISD June 2011</t>
    </r>
  </si>
  <si>
    <t>NSTAR-08-T07
ISO determination letter sent on August 20,2008</t>
  </si>
  <si>
    <t>Actual Costs.  Work completed in 2009</t>
  </si>
  <si>
    <t>NEP-08-TCA-14
NEP to present to RC in November as part of NSTAR's Lower SEMA short term upgrades TCA.  Presentation in November for information only, looking for vote at Decembers RC meeting
RC recommended approval on December 18, 2008    
Additional Information Letter sent to NSTAR on their portion of the project on July 24, 2009.   NSTAR responded to data request on August 14,2009.
ISO Determination letter sent on January 10, 2011</t>
  </si>
  <si>
    <t>NSTAR-08-TCA-03
NSTAR to present to RC in November for information looking for a vote at Decembers RC meeting
RC approval December 18, 2008
Additional information request sent on July 24, 2009 focusing on choice of SVC over a STATCOM device.  NSTAR responded to data request on August 14,2009.
ISO Determination letter sent on May 4, 2010</t>
  </si>
  <si>
    <r>
      <rPr>
        <sz val="10"/>
        <rFont val="Times New Roman"/>
        <family val="1"/>
      </rPr>
      <t>NSTAR-09-TCA-01</t>
    </r>
    <r>
      <rPr>
        <sz val="10"/>
        <color indexed="10"/>
        <rFont val="Times New Roman"/>
        <family val="1"/>
      </rPr>
      <t xml:space="preserve">
</t>
    </r>
    <r>
      <rPr>
        <sz val="10"/>
        <rFont val="Times New Roman"/>
        <family val="1"/>
      </rPr>
      <t>NSTAR's work that is required to complete the NEP Merrimack Valley North Shore Upgrades
RC recommended approval on March 17, 2009
ISO Determination letter sent on January 10, 2011</t>
    </r>
    <r>
      <rPr>
        <sz val="10"/>
        <color indexed="10"/>
        <rFont val="Times New Roman"/>
        <family val="1"/>
      </rPr>
      <t xml:space="preserve">
</t>
    </r>
  </si>
  <si>
    <r>
      <rPr>
        <sz val="10"/>
        <rFont val="Times New Roman"/>
        <family val="1"/>
      </rPr>
      <t>NSTAR-09-TCA-02
NSTAR's work that is required to complete the NEP Merrimack Valley North Shore Upgrades
RC recommended approval on March 17, 2009
ISO Determination letter sent on January 10, 2011</t>
    </r>
    <r>
      <rPr>
        <sz val="10"/>
        <color indexed="10"/>
        <rFont val="Times New Roman"/>
        <family val="1"/>
      </rPr>
      <t xml:space="preserve">
</t>
    </r>
  </si>
  <si>
    <t>133.</t>
  </si>
  <si>
    <t>134.</t>
  </si>
  <si>
    <t xml:space="preserve">CMP-08-T03 R2
ISO determination letter sent on July 31, 2008
</t>
  </si>
  <si>
    <t xml:space="preserve">NEP-07-T23/NEP-11-T01
ISO determination letter sent on December 17, 2007
</t>
  </si>
  <si>
    <t>107a.</t>
  </si>
  <si>
    <t>BHE-08-X1,BHE-10-T01, BHE-10-T-02, BHE-10-T01
RC Approval October 20, 2010
ISO approval letter sent on October 22, 2010</t>
  </si>
  <si>
    <t>CMP-09-TCA-02
Information only at March 17,2009 RC meeting
RC recommended approval on April 21, 2009     
ISO determination letter sent December 28, 2010</t>
  </si>
  <si>
    <t>CMP-09-TCA-02 Rev 1
Information only at January 19,2010  CMP presented a revised cost for the project and explained why the cost had increased.
RC recommended approval on February 26, 2010     
ISO determination letter sent December 28, 2010</t>
  </si>
  <si>
    <t xml:space="preserve">CMP-09-TCA-01
Information only presentation on December 18, 2008 and January 26, 2009 to RC
Part of Stakeholder discussion on January 29, 2009
ISO Data Request sent out on February 16, 2009 .
RC recommended to not approve TCA application with a vote of 64% in favor
A 4th additional information request sent on  July 24, 2009 focusing on cost adders, book value of the 34.5 kV underground cable and the like in kind replacement of the 34.5 kV underground cable.
ISO draft Determination draft letter posted September 24, 2009 for 30 day comment period.  Comments were received form CMP, NU and Mass Attorney Generals office.
ISO Determination letter sent out on  January 29, 2010    
</t>
  </si>
  <si>
    <r>
      <t xml:space="preserve">Grand Avenue 115 kV Switching Station Rebuild Project
(UI)
</t>
    </r>
    <r>
      <rPr>
        <sz val="10"/>
        <rFont val="Times New Roman"/>
        <family val="1"/>
      </rPr>
      <t xml:space="preserve">Construction of a new 115 kV Grand Avenue Switching Station, adjacent to the existing 115 kV Grand Avenue Switching Station
</t>
    </r>
    <r>
      <rPr>
        <b/>
        <sz val="10"/>
        <rFont val="Times New Roman"/>
        <family val="1"/>
      </rPr>
      <t>ISD May 2010</t>
    </r>
  </si>
  <si>
    <t>Localized costs associated with 3rd underground duct bank and cable and trench routing along Rt. 1.</t>
  </si>
  <si>
    <r>
      <t xml:space="preserve">Orrington Substation Shunt Capacitor
(BHE)
</t>
    </r>
    <r>
      <rPr>
        <sz val="10"/>
        <rFont val="Times New Roman"/>
        <family val="1"/>
      </rPr>
      <t>Reconfigure Orrington Shunt Capacitor to connect both to 115 kV busses so that loss of one bus does not eliminate the capacitor.
ISD December 2010</t>
    </r>
  </si>
  <si>
    <t>BHE-08-T06
ISO determination letter sent on October 22, 2010</t>
  </si>
  <si>
    <t xml:space="preserve">CMP-10-TCA-02
Presentation and vote  at the November 17, 2010 RC Meeting
RC recommended approval on November 17, 2010
ISO determination letter sent on March 25,2011
</t>
  </si>
  <si>
    <t xml:space="preserve">NU-10-TCA-04
Presentation and vote  at the November 17, 2010 RC Meeting
RC recommended approval on November 17, 2010
ISO determination letter sent on April 14,2011
</t>
  </si>
  <si>
    <t>NU-10-TCA-02
Initial presentation to be made at the July 19, 2010 RC meeting.
RC recommended approval on July 19, 2010.
ISO determination letter sent on March 25,2011</t>
  </si>
  <si>
    <t>NU-10-TCA-05
Initial presentation to be made at the July 19, 2010 RC meeting.
RC recommended approval on July 19, 2010.
ISO determination letter sent on April 14,2011</t>
  </si>
  <si>
    <t>NU-10-TCA-03
Initial presentation and vote at the September 20, 2010 RC Meeting
RC recommended approval on September 20, 2010.
ISO determination letter sent on April 14,2011</t>
  </si>
  <si>
    <t>CMP-09-TCA-03
Information only presentation to RC at January 19, 2010 Meeting.
RC recommended approval on February 26, 2010.
ISO determination letter sent on March 25,2011</t>
  </si>
  <si>
    <t xml:space="preserve">NSTAR-10-TCA-04
Presentation and vote  at the November 17, 2010 RC Meeting
RC recommended approval on November 17, 2010
ISO determination letter sent on March 25,2011
</t>
  </si>
  <si>
    <t>137.</t>
  </si>
  <si>
    <t>138</t>
  </si>
  <si>
    <t>139.</t>
  </si>
  <si>
    <t>N/A (Replacement in Kind)</t>
  </si>
  <si>
    <t>BHE-10-T03
ISO determination letter sent on October 22, 2010</t>
  </si>
  <si>
    <t>135.</t>
  </si>
  <si>
    <t>136.</t>
  </si>
  <si>
    <r>
      <t xml:space="preserve">Orrington Series Breaker Addition
(BHE)
</t>
    </r>
    <r>
      <rPr>
        <sz val="10"/>
        <rFont val="Times New Roman"/>
        <family val="1"/>
      </rPr>
      <t>Add a series 345kV breaker to Bangor Hydro's Orrington Substation. Requires moving an existing breaker to make room for new
breaker.</t>
    </r>
    <r>
      <rPr>
        <b/>
        <sz val="10"/>
        <rFont val="Times New Roman"/>
        <family val="1"/>
      </rPr>
      <t xml:space="preserve">
ISD December 2012</t>
    </r>
  </si>
  <si>
    <t xml:space="preserve">UI ‐08‐T05 and UI ‐08‐T05 Rev 1
ISO determination letter sent on January 7, 2009
ISO determination letter sent on November 22, 2010
</t>
  </si>
  <si>
    <r>
      <t>Tremont Street BPS Upgrade
(NSTAR)</t>
    </r>
    <r>
      <rPr>
        <sz val="10"/>
        <rFont val="Times New Roman"/>
        <family val="1"/>
      </rPr>
      <t xml:space="preserve">
Control and protection upgrades at Tremont Street.  Upgrades included addition of a prefabricated control house, a new trench, conduit and cable control system.
</t>
    </r>
    <r>
      <rPr>
        <b/>
        <sz val="10"/>
        <rFont val="Times New Roman"/>
        <family val="1"/>
      </rPr>
      <t>ISD December 2010</t>
    </r>
  </si>
  <si>
    <t>140.</t>
  </si>
  <si>
    <t>143.</t>
  </si>
  <si>
    <t>142.</t>
  </si>
  <si>
    <r>
      <t xml:space="preserve">Seabrook 5 Breaker Project
(NHT)
</t>
    </r>
    <r>
      <rPr>
        <sz val="10"/>
        <rFont val="Times New Roman"/>
        <family val="1"/>
      </rPr>
      <t xml:space="preserve">Replacement of 4 existing GIS Circuit breakers and installation of a fifth.  While most of the work being performed is PTF the applicant is looking for recovery on only part of that amount.
</t>
    </r>
    <r>
      <rPr>
        <b/>
        <sz val="10"/>
        <rFont val="Times New Roman"/>
        <family val="1"/>
      </rPr>
      <t>ISD 2011</t>
    </r>
  </si>
  <si>
    <r>
      <t xml:space="preserve">Union Ave
(UI)
</t>
    </r>
    <r>
      <rPr>
        <sz val="10"/>
        <rFont val="Times New Roman"/>
        <family val="1"/>
      </rPr>
      <t xml:space="preserve">One (1) 115‐kV gas‐insulated circuit breaker, four (4) 115‐kV disconnect switches and associated bus, creating two 115‐kV line termination
positions interconnecting to the existing Water Street ‐ West River 8700 underground line, a low‐pressure oil‐filled 115‐kV underground cable
that is located adjacent to the planned substation site. This new configuration will segment the existing 8700 underground line into two
underground transmission lines, the Water Street ‐ Union Avenue 8700 Line (2000' in length) and the Union Avenue ‐ West River 8702 Line (3980'
in length).
</t>
    </r>
    <r>
      <rPr>
        <b/>
        <sz val="10"/>
        <rFont val="Times New Roman"/>
        <family val="1"/>
      </rPr>
      <t>ISD 2012</t>
    </r>
  </si>
  <si>
    <r>
      <t xml:space="preserve">Rumford - Ripley
(CMP)
</t>
    </r>
    <r>
      <rPr>
        <b/>
        <sz val="10"/>
        <color theme="1"/>
        <rFont val="Times New Roman"/>
        <family val="1"/>
      </rPr>
      <t xml:space="preserve">
</t>
    </r>
    <r>
      <rPr>
        <sz val="10"/>
        <color theme="1"/>
        <rFont val="Times New Roman"/>
        <family val="1"/>
      </rPr>
      <t>Expand Rumford Industrial Park Substation in a double breaker/bus configuration, add a new 115 kV line from Rumford Industrial Park Substation to Rumford 115 kV Substation.  Also add a 30 MVAr capacitor at Riley Substation.</t>
    </r>
    <r>
      <rPr>
        <b/>
        <sz val="10"/>
        <color indexed="12"/>
        <rFont val="Times New Roman"/>
        <family val="1"/>
      </rPr>
      <t xml:space="preserve">
</t>
    </r>
    <r>
      <rPr>
        <sz val="10"/>
        <rFont val="Times New Roman"/>
        <family val="1"/>
      </rPr>
      <t xml:space="preserve">
</t>
    </r>
    <r>
      <rPr>
        <b/>
        <sz val="10"/>
        <rFont val="Times New Roman"/>
        <family val="1"/>
      </rPr>
      <t>ISD July 2011</t>
    </r>
  </si>
  <si>
    <t>144.</t>
  </si>
  <si>
    <t>145.</t>
  </si>
  <si>
    <t>146.</t>
  </si>
  <si>
    <t>$75,000.00 identified as non-PTF by the Applicant</t>
  </si>
  <si>
    <r>
      <t xml:space="preserve">Eagle Switching Station
(NU)
</t>
    </r>
    <r>
      <rPr>
        <sz val="10"/>
        <rFont val="Times New Roman"/>
        <family val="1"/>
      </rPr>
      <t xml:space="preserve">
115 kV switching station that consists of 4 circuit breakers  and associated equipment.</t>
    </r>
    <r>
      <rPr>
        <b/>
        <sz val="10"/>
        <color indexed="12"/>
        <rFont val="Times New Roman"/>
        <family val="1"/>
      </rPr>
      <t xml:space="preserve">
</t>
    </r>
    <r>
      <rPr>
        <b/>
        <sz val="10"/>
        <rFont val="Times New Roman"/>
        <family val="1"/>
      </rPr>
      <t xml:space="preserve">
ISD June 2012</t>
    </r>
  </si>
  <si>
    <t>147.</t>
  </si>
  <si>
    <t>119.a</t>
  </si>
  <si>
    <t>CMP-07-T02-Rev 1
Approval May 4,2010</t>
  </si>
  <si>
    <t>NSTAR-11-T02
Approval February 2,2011</t>
  </si>
  <si>
    <r>
      <t xml:space="preserve">Long Term Lower SEMA
(NSTAR)
</t>
    </r>
    <r>
      <rPr>
        <sz val="10"/>
        <rFont val="Times New Roman"/>
        <family val="1"/>
      </rPr>
      <t xml:space="preserve">Expansion of the Carver 345 kV Substation and installation of a new overhead 345 kV line from Carver to the Bourne Substation area, about 18 miles in length;  In the vicinity of the Bourne Substation the new 345 kV line will be cut into Line 120, the Canal to Bourne section of Line 120 will be connected to the Bourne 115 kV Substation;  Installation of a new 6-breaker 115 kV Substation along Line 120, Installing a 345/115 kV auto-transformer at the new substation;  Looping of Line 115 in and out of the new 115 kV substation;
Separating the existing 345 kV double circuit tower crossing of the Cape Cod Canal (Lines 342 and 322) to separate structures.
</t>
    </r>
    <r>
      <rPr>
        <b/>
        <sz val="10"/>
        <rFont val="Times New Roman"/>
        <family val="1"/>
      </rPr>
      <t>ISD 2012</t>
    </r>
  </si>
  <si>
    <t xml:space="preserve">CMP-10-TCA-01
Introduction presentation at the October 20, 2010 RC Meeting
Presentation and vote  at the November 17, 2010 RC Meeting
RC recommended approval on November 17, 2010
ISO determination letter sent on June 16,2011
</t>
  </si>
  <si>
    <t>VELCO-09-TCA-02
Information only presentation to RC at November 13, 2009 meeting.
RC recommended approval on December 15, 2009
ISO determination letter sent on April 13, 2010</t>
  </si>
  <si>
    <r>
      <rPr>
        <sz val="10"/>
        <rFont val="Times New Roman"/>
        <family val="1"/>
      </rPr>
      <t>BHE-09-TCA-01</t>
    </r>
    <r>
      <rPr>
        <sz val="10"/>
        <color indexed="10"/>
        <rFont val="Times New Roman"/>
        <family val="1"/>
      </rPr>
      <t xml:space="preserve">
</t>
    </r>
    <r>
      <rPr>
        <sz val="10"/>
        <rFont val="Times New Roman"/>
        <family val="1"/>
      </rPr>
      <t xml:space="preserve">RC recommended approval on September 18, 2009.
</t>
    </r>
    <r>
      <rPr>
        <sz val="10"/>
        <color indexed="10"/>
        <rFont val="Times New Roman"/>
        <family val="1"/>
      </rPr>
      <t xml:space="preserve">
</t>
    </r>
    <r>
      <rPr>
        <sz val="10"/>
        <rFont val="Times New Roman"/>
        <family val="1"/>
      </rPr>
      <t>ISO Determination letter sent on June 16, 2011</t>
    </r>
    <r>
      <rPr>
        <sz val="10"/>
        <color indexed="10"/>
        <rFont val="Times New Roman"/>
        <family val="1"/>
      </rPr>
      <t xml:space="preserve">
</t>
    </r>
  </si>
  <si>
    <t>NEP-09-TCA-01
RC recommended approval on April 21, 2009     
Additional information request sent on January 8, 2010.
NEP response to additional information request received on May 19, 2010
ISO Determination letter sent on July 15, 2011</t>
  </si>
  <si>
    <t>$247,000, the amount for the spare conduit was deemed to be local per the ISO</t>
  </si>
  <si>
    <t>NSTAR-09-T05, NSTAR-09-T08, NSTAR-11-T07, NSTAR-11-T08 and NSTAR-11-X01.   
Approval on  November 2009 and July 2010</t>
  </si>
  <si>
    <t>$1.30M identified as non-PTF by the Applicant</t>
  </si>
  <si>
    <r>
      <t xml:space="preserve">Needham 115 kV Substation BPS Upgrades
(NSTAR)
</t>
    </r>
    <r>
      <rPr>
        <sz val="10"/>
        <rFont val="Times New Roman"/>
        <family val="1"/>
      </rPr>
      <t>Upgrade the Needham Substation to BPS standards as required per the NPSS A-10 implementation plan.</t>
    </r>
    <r>
      <rPr>
        <sz val="10"/>
        <color indexed="12"/>
        <rFont val="Times New Roman"/>
        <family val="1"/>
      </rPr>
      <t xml:space="preserve">
</t>
    </r>
    <r>
      <rPr>
        <b/>
        <sz val="10"/>
        <rFont val="Times New Roman"/>
        <family val="1"/>
      </rPr>
      <t>ISD December 2011</t>
    </r>
  </si>
  <si>
    <r>
      <t>NEP-07-TCA-02 and NEP-07-TCA-02 Rev. 1
RC initial review at the November 7, 2007 meeting.  Application updated as the result of this meeting and TCA resubmitted on December 4, 2007.  RC recommended approval on  December 19, 2007.</t>
    </r>
    <r>
      <rPr>
        <sz val="10"/>
        <color indexed="10"/>
        <rFont val="Times New Roman"/>
        <family val="1"/>
      </rPr>
      <t xml:space="preserve">
</t>
    </r>
    <r>
      <rPr>
        <sz val="10"/>
        <rFont val="Times New Roman"/>
        <family val="1"/>
      </rPr>
      <t>ISO sent an additional information request letter sent on May 12, 2008 and awaiting a response. 
National Grid responded to the ISO's data request on August 14, 2008</t>
    </r>
    <r>
      <rPr>
        <sz val="10"/>
        <color indexed="10"/>
        <rFont val="Times New Roman"/>
        <family val="1"/>
      </rPr>
      <t xml:space="preserve">
</t>
    </r>
    <r>
      <rPr>
        <sz val="10"/>
        <rFont val="Times New Roman"/>
        <family val="1"/>
      </rPr>
      <t>National Grid Withdrew this TCA for consideration on November 6, 2008.</t>
    </r>
  </si>
  <si>
    <r>
      <t>NU-08-TCA-05
RC recommended approval on February, 24, 2009
ISO additional information request sent out on July 24, 2009 focusing on the impacts this project will have on other transmission projects and clarification of valuation year of the costs.  NU responded to these questions on September 1, 2009</t>
    </r>
    <r>
      <rPr>
        <sz val="10"/>
        <color indexed="10"/>
        <rFont val="Times New Roman"/>
        <family val="1"/>
      </rPr>
      <t xml:space="preserve">
</t>
    </r>
    <r>
      <rPr>
        <sz val="10"/>
        <rFont val="Times New Roman"/>
        <family val="1"/>
      </rPr>
      <t xml:space="preserve">
RC recommended approval on November 13, 2009</t>
    </r>
    <r>
      <rPr>
        <sz val="10"/>
        <color indexed="10"/>
        <rFont val="Times New Roman"/>
        <family val="1"/>
      </rPr>
      <t xml:space="preserve">
</t>
    </r>
    <r>
      <rPr>
        <sz val="10"/>
        <rFont val="Times New Roman"/>
        <family val="1"/>
      </rPr>
      <t xml:space="preserve">
ISO determination letter Sent on April 13, 2010</t>
    </r>
  </si>
  <si>
    <r>
      <t>NEP-09-TCA-01</t>
    </r>
    <r>
      <rPr>
        <b/>
        <sz val="10"/>
        <rFont val="Times New Roman"/>
        <family val="1"/>
      </rPr>
      <t xml:space="preserve">
</t>
    </r>
    <r>
      <rPr>
        <sz val="10"/>
        <rFont val="Times New Roman"/>
        <family val="1"/>
      </rPr>
      <t xml:space="preserve">
Discussed at April 21, 2009 RC meeting.  Several questions were asked in regards to the actual load forecast and year of need for the project.  NEP withdrew the TCA Application vote from the meeting agenda.
On Hold for revised TCA 
Withdrawn</t>
    </r>
  </si>
  <si>
    <t>NEP-09-T01
RC Recommended Approval April, 20, 2009
ISO approval letter forthcoming
PPA withdrawn July, 27, 2010</t>
  </si>
  <si>
    <r>
      <rPr>
        <sz val="10"/>
        <rFont val="Times New Roman"/>
        <family val="1"/>
      </rPr>
      <t>NU-09-TCA-02 /NEP-09-TCA-03
TCA Application submitted on December 2, 2009</t>
    </r>
    <r>
      <rPr>
        <sz val="10"/>
        <color rgb="FFFF0000"/>
        <rFont val="Times New Roman"/>
        <family val="1"/>
      </rPr>
      <t xml:space="preserve">
</t>
    </r>
    <r>
      <rPr>
        <sz val="10"/>
        <rFont val="Times New Roman"/>
        <family val="1"/>
      </rPr>
      <t xml:space="preserve">
Presentation to RC on December 15, 2009 for information only.  Several questions on valuation year for alternatives and cost increase from 2003.  NU/NEP to prepare answers and present again in January and look for a vote on the TCA Application</t>
    </r>
    <r>
      <rPr>
        <sz val="10"/>
        <color rgb="FFFF0000"/>
        <rFont val="Times New Roman"/>
        <family val="1"/>
      </rPr>
      <t xml:space="preserve">
</t>
    </r>
    <r>
      <rPr>
        <sz val="10"/>
        <rFont val="Times New Roman"/>
        <family val="1"/>
      </rPr>
      <t>RC recommended approval on January 19, 2010. 
ISO determination letter sent on June 16, 2011.</t>
    </r>
  </si>
  <si>
    <t xml:space="preserve">NEP-05-TCA-T01 REV 2
NEP submitted a revised TCA on May 27, 2009 requesting an additional $55.052M in PTF costs associated with the project, due to increases in materials and labor.
Presentation at June 16, 2009 RC meeting for information only.  Several questions were brought up regarding cost drivers and also work done on the 69 kV side.  
NEP is anticipated to look for a vote at the August 2009 RC meeting
ISO  Data Request sent on September 28, 2009.  NEP responded on October 19, 2009
RC recommended approval on October 20, 2009
ISO determination sent on December 28, 2010
</t>
  </si>
  <si>
    <r>
      <t>NU-06-TCA-02 Rev 1
Presentation and Vote expected at October RC Meeting
RC recommended approval on October 20, 2009</t>
    </r>
    <r>
      <rPr>
        <sz val="10"/>
        <color indexed="10"/>
        <rFont val="Times New Roman"/>
        <family val="1"/>
      </rPr>
      <t xml:space="preserve">
</t>
    </r>
    <r>
      <rPr>
        <sz val="10"/>
        <rFont val="Times New Roman"/>
        <family val="1"/>
      </rPr>
      <t xml:space="preserve">
ISO determination letter sent on April 13, 2010
</t>
    </r>
  </si>
  <si>
    <r>
      <t>NU-07-TCA-24
Initial presentation to the RC on January 16, 2008.  ISO sent an additional information request letter sent on January 29, 2008 and responses received March 10, 2008.  
RC recommended approval on March 18, 2008
A Stakeholder meeting  was held on May 30, 2008.
A second additional information request sent on May 30, 2007 and  a third sent on June 17, 2008.  ISO-NE is awaiting a response for both the second and third requests.  A ISO determination letter yet to be sent.
A third additional information request sent on July 24, 2009 focusing on cost "adders" and also vaults and vault locations off of Route 1.  ISO-NE received responses to both questions sets on September 1, 2009.</t>
    </r>
    <r>
      <rPr>
        <sz val="10"/>
        <color indexed="10"/>
        <rFont val="Times New Roman"/>
        <family val="1"/>
      </rPr>
      <t xml:space="preserve">
</t>
    </r>
    <r>
      <rPr>
        <sz val="10"/>
        <rFont val="Times New Roman"/>
        <family val="1"/>
      </rPr>
      <t>A fourth additional information request was sent on December 27, 209 focusing on any new uses for the spare duct bank that was installed as part of the project.  NU responded on February 1, 2010.</t>
    </r>
    <r>
      <rPr>
        <sz val="10"/>
        <color indexed="10"/>
        <rFont val="Times New Roman"/>
        <family val="1"/>
      </rPr>
      <t xml:space="preserve">
</t>
    </r>
    <r>
      <rPr>
        <sz val="10"/>
        <rFont val="Times New Roman"/>
        <family val="1"/>
      </rPr>
      <t>Draft determination letter posted on May 2, 2010 for 30 day comment period.  Comments should be sent to TCApps@iso-ne.com
ISO Determination sent on September 14,2010</t>
    </r>
  </si>
  <si>
    <t xml:space="preserve">BHE-08-TCA-01
RC recommended approval December 18, 2008
TCA revised in January 2011
</t>
  </si>
  <si>
    <t xml:space="preserve">BHE-08-TCA-01 REV 1
Introductory presentation at January 20, 2011 RC meeting
RC recommended approval February 15, 2011
Additional Information request sent on March 22,2011 for clarification on the Normally Opened breaker at the Keene Rd substation.
April 4,2011 BHE responded to the ISO 's additional information request
ISO determination letter sent June 16, 2011
</t>
  </si>
  <si>
    <t>Original TCA Application , NEP-07-TCA-02 withdrawn on November 6, 2009.  The project will be broken up into 7 separate TCA's based on electrical connectivity and timing.</t>
  </si>
  <si>
    <r>
      <t xml:space="preserve">NEP Advance NEEWS
(NEP)
</t>
    </r>
    <r>
      <rPr>
        <sz val="10"/>
        <rFont val="Times New Roman"/>
        <family val="1"/>
      </rPr>
      <t xml:space="preserve">
1. NEP-11-TCA-02  Expand Kent County Substation
2. NEP-11-TCA-03  Construct a New 345/115 kV Berry Street Substation In Plainville MA
3. NEP-11-TCA-04  Upgrade 115kV West Farnum Substation Terminal Equipment
4. NEP-11-TCA-05  Reconductor T7 115kV Line between Pawtucket-Somerset Substations
</t>
    </r>
    <r>
      <rPr>
        <b/>
        <sz val="10"/>
        <rFont val="Times New Roman"/>
        <family val="1"/>
      </rPr>
      <t xml:space="preserve">
ISD 2011</t>
    </r>
  </si>
  <si>
    <t>148.</t>
  </si>
  <si>
    <t>149.</t>
  </si>
  <si>
    <r>
      <t xml:space="preserve">Chester SVC Upgrade
(BHE)
</t>
    </r>
    <r>
      <rPr>
        <sz val="10"/>
        <color indexed="12"/>
        <rFont val="Times New Roman"/>
        <family val="1"/>
      </rPr>
      <t xml:space="preserve">
</t>
    </r>
    <r>
      <rPr>
        <b/>
        <sz val="10"/>
        <rFont val="Times New Roman"/>
        <family val="1"/>
      </rPr>
      <t>ISD December 20</t>
    </r>
  </si>
  <si>
    <r>
      <rPr>
        <sz val="10"/>
        <rFont val="Times New Roman"/>
        <family val="1"/>
      </rPr>
      <t>VELCO-11-T01
ISO determination letter sent on January 18,2011</t>
    </r>
    <r>
      <rPr>
        <sz val="10"/>
        <color rgb="FFFF0000"/>
        <rFont val="Times New Roman"/>
        <family val="1"/>
      </rPr>
      <t xml:space="preserve">
</t>
    </r>
  </si>
  <si>
    <r>
      <t xml:space="preserve">Jay Substation
(VELCO)
</t>
    </r>
    <r>
      <rPr>
        <sz val="10"/>
        <rFont val="Times New Roman"/>
        <family val="1"/>
      </rPr>
      <t>Construction of a new 4-breaker ring substation connecting two 115 kV lines and two 115/46 kV step-down transformers.  The substation will be located on the K-41 line, approximately 13 mi west of the Moshers Tap</t>
    </r>
    <r>
      <rPr>
        <b/>
        <sz val="10"/>
        <color indexed="12"/>
        <rFont val="Times New Roman"/>
        <family val="1"/>
      </rPr>
      <t xml:space="preserve">. 
</t>
    </r>
    <r>
      <rPr>
        <sz val="10"/>
        <color indexed="12"/>
        <rFont val="Times New Roman"/>
        <family val="1"/>
      </rPr>
      <t xml:space="preserve">
</t>
    </r>
    <r>
      <rPr>
        <b/>
        <sz val="10"/>
        <rFont val="Times New Roman"/>
        <family val="1"/>
      </rPr>
      <t>ISD December 2012</t>
    </r>
  </si>
  <si>
    <t>NSTAR-11-TCA-04
Presentation and vote at the December 13th RC meeting
RC voted to recommend on December 13, 2011
ISO determination letter sent on December 28, 2011</t>
  </si>
  <si>
    <t>NSTAR-11-TCA-01
Presentation at the September 20, 2011, RC meeting. 
RC recommended approval on October 19, 2001, meeting
ISO determination letter sent on December 16, 2011</t>
  </si>
  <si>
    <t>NU-11-TCA-01
Presentation and vote expected as the December 13th RC meeting
RC voted to recommend on December 13, 2011
ISO determination letter sent on February 20, 2012</t>
  </si>
  <si>
    <t>Not Required</t>
  </si>
  <si>
    <r>
      <t xml:space="preserve">NEP-08-TCA-15
NEP to present to RC in November as part of NSTAR's Lower SEMA short term upgrades TCA.  Presentation in November for information only, looking for vote at Decembers RC meeting
RC recommended approval on December 18, 2008     
</t>
    </r>
    <r>
      <rPr>
        <sz val="10"/>
        <color indexed="10"/>
        <rFont val="Times New Roman"/>
        <family val="1"/>
      </rPr>
      <t xml:space="preserve">
</t>
    </r>
    <r>
      <rPr>
        <sz val="10"/>
        <rFont val="Times New Roman"/>
        <family val="1"/>
      </rPr>
      <t>Additional Information Letter sent to NSTAR on their portion of the project on July 24, 2009</t>
    </r>
    <r>
      <rPr>
        <sz val="10"/>
        <color indexed="10"/>
        <rFont val="Times New Roman"/>
        <family val="1"/>
      </rPr>
      <t xml:space="preserve">
</t>
    </r>
    <r>
      <rPr>
        <sz val="10"/>
        <rFont val="Times New Roman"/>
        <family val="1"/>
      </rPr>
      <t>PTF amount under 1 Million dollars no action by the ISO needed</t>
    </r>
  </si>
  <si>
    <t>CMP-11-TCA-01
RC voted to recommend on August 23, 2011
ISO determination letter sent on  September 27, 2011</t>
  </si>
  <si>
    <t xml:space="preserve">VELCO-11-TCA-01
Information only presentation at the February 15 RC Meeting
TCA presented and discussed at the March 5 and April 12 RC meetings
RC recommended approval on April 12, 2011
ISO determination letter sent on August 9,2011
</t>
  </si>
  <si>
    <t>UI-11-TCA-01
Presentation at the April 12, 2011 RC meeting. 
RC recommended approval on May 25, 2011 
Additional information request sent to UI on June 16, 2011
UI's response received on July 13, 2011
ISO determination letter sent on October 20, 2011</t>
  </si>
  <si>
    <t>NSTAR-11-TCA-01
Presentation at the April 12, 2011 RC meeting. 
RC recommended approval on May 25, 2011 
ISO determination letter sent on July 15, 2011</t>
  </si>
  <si>
    <t>BHE-11-TCA-02
Information only presentation at the January 20,2011 RC Meeting
Presentation and vote at the February 14,2011 RC Meeting
RC recommended approval February 14, 2011
ISO determination sent on June 16, 2011</t>
  </si>
  <si>
    <t xml:space="preserve">NEP‐11-TCA‐01
Presentation at the December 15, 2010 RC meeting for information only.  
Clarification of questions received at the December 15,2010 RC meeting and vote at the January 20,2011 RC meeting
RC recommended approval on January 20, 2011.
ISO issued and additional Information request to NEP on 
NEP responded to the ISO's additional information request on 
ISO determination letter sent on December 16, 2011
</t>
  </si>
  <si>
    <t xml:space="preserve">BHE-11-TCA-01
Information only presentation at the January 20,2011 RC Meeting
Presentation and vote at the February 14,2011 RC Meeting
RC recommended approval February 14, 2011
ISO determination sent on June 16, 2011
</t>
  </si>
  <si>
    <t>NU‐10‐TCA‐06
Presentation and vote at the December 15, 2010 RC Meeting
RC recommended approval on December 15, 2010
ISO determination letter sent on July 15, 2011</t>
  </si>
  <si>
    <t>UI-09-TCA-01-Rev 1
Presentation and vote at the August 23, 2011 RC meeting
ISO Determination letter sent on December 16, 2011</t>
  </si>
  <si>
    <t>150.</t>
  </si>
  <si>
    <r>
      <t xml:space="preserve">East Shore OCB and Disconnect Replacement Project
(UI)
</t>
    </r>
    <r>
      <rPr>
        <sz val="10"/>
        <rFont val="Times New Roman"/>
        <family val="1"/>
      </rPr>
      <t>The Project consists of the following :
1) Replace 10 - 115 kV oil circuit breakers with gas insulated circuit breakers; replace all ten (10) circuit breaker foundations.
2) Upgrade various control cables, conduits and relaying associated with the ten (10) new gas circuit breakers.
3) Replace 30 - 115 kV circuit breaker disconnect switches and 1- 115 kV motor operated line switch.</t>
    </r>
    <r>
      <rPr>
        <b/>
        <sz val="10"/>
        <color indexed="12"/>
        <rFont val="Times New Roman"/>
        <family val="1"/>
      </rPr>
      <t xml:space="preserve">
</t>
    </r>
    <r>
      <rPr>
        <b/>
        <sz val="10"/>
        <rFont val="Times New Roman"/>
        <family val="1"/>
      </rPr>
      <t>ISD - May 2013</t>
    </r>
  </si>
  <si>
    <t>VELCO-11-TCA-01
Presentation at the February 14, 2012  RC meeting
RC voted to recommend on February 14, 2012
ISO determination letter sent on April 7,2012</t>
  </si>
  <si>
    <t>BHE-12-TCA-01
Presentation at the March 13, 2012  RC meeting
RC voted to recommend on March 13, 2012
ISO determination letter sent on March 13, 2012</t>
  </si>
  <si>
    <t>151.</t>
  </si>
  <si>
    <t xml:space="preserve">UI-12-T01 through T03
ISO determination letter sent on February 3,2012
</t>
  </si>
  <si>
    <r>
      <t xml:space="preserve">Reconfiguration of the 8300 115 kV Line Project
(UI)
</t>
    </r>
    <r>
      <rPr>
        <sz val="9"/>
        <rFont val="Times New Roman"/>
        <family val="1"/>
      </rPr>
      <t>1) Installation of a new fifth breaker and one half bay to the gas insulated switchgear (GIS) at Grand Avenue 115 kV Switching Station in New Haven, CT 2) Relocation of the Mill River Substation end of the existing 8300 115 kV line from Quinnipiac Substation into a new terminal position at Grand Avenue 3) Installation of a new 260 ft. 115 kV line between the 8300 line terminal at Mill River and a new terminal at Grand Avenue. The reconfigured Grand Avenue - Quinnipiac 8300 line and the new Mill River - Grand Avenue line will be conventional overhead construction between Grand Avenue and Mill River, consisting of five (5) monopole steel structures</t>
    </r>
    <r>
      <rPr>
        <b/>
        <sz val="10"/>
        <color indexed="12"/>
        <rFont val="Times New Roman"/>
        <family val="1"/>
      </rPr>
      <t xml:space="preserve">
</t>
    </r>
    <r>
      <rPr>
        <b/>
        <sz val="10"/>
        <rFont val="Times New Roman"/>
        <family val="1"/>
      </rPr>
      <t>ISD - September 2013</t>
    </r>
  </si>
  <si>
    <t>NU-08-T-2 and NU-08-T03
ISO determination letter sent on June 27,2008</t>
  </si>
  <si>
    <t>Cost are 2011</t>
  </si>
  <si>
    <t>Cost are 2012</t>
  </si>
  <si>
    <t>NEP withdrew TCA NEP-08-TCA-08 at an estimated cost of $43.5M</t>
  </si>
  <si>
    <t>NSTAR-11-TCA-03
RC voted to recommend on August 23, 2011
ISO determination letter sent on December 16, 2011</t>
  </si>
  <si>
    <t xml:space="preserve">NEP-10-TCA-01
Information only presentation at the March 17, 2010 RC meeting with a future vote.
RC recommended approval on May 24, 2010.
Additional Information request sent on June 24, 2010.
NEP responded to the ISO's additional information request on May 26, 2011.
ISO determination letter sent on September 7, 2011
</t>
  </si>
  <si>
    <t>NEP-10-TCA-02
Information only presentation at the March 17, 2010 RC meeting with a future vote.
Additional Information request sent on January 7, 2011.
NEP responded to the ISO's additional information request on August 16, 2011
ISO determination letter sent on February 20,2012</t>
  </si>
  <si>
    <r>
      <rPr>
        <sz val="10"/>
        <rFont val="Times New Roman"/>
        <family val="1"/>
      </rPr>
      <t>UI-09-TCA-01
Expected presentation and vote at June 16, 2009 RC meeting.
RC recommended approval on June 16, 2009.
Additional information request sent on July 24, 2009 focusing on customer contribution and ROW cost.  UI responded August 12, 2009 to this data request.</t>
    </r>
    <r>
      <rPr>
        <sz val="10"/>
        <color indexed="10"/>
        <rFont val="Times New Roman"/>
        <family val="1"/>
      </rPr>
      <t xml:space="preserve">
</t>
    </r>
    <r>
      <rPr>
        <sz val="10"/>
        <rFont val="Times New Roman"/>
        <family val="1"/>
      </rPr>
      <t>ISO Determination letter sent on November 10, 2009</t>
    </r>
    <r>
      <rPr>
        <sz val="10"/>
        <color indexed="10"/>
        <rFont val="Times New Roman"/>
        <family val="1"/>
      </rPr>
      <t xml:space="preserve">
ISO Determination letter sent on December 16, 2011</t>
    </r>
  </si>
  <si>
    <t xml:space="preserve">FPLC-08-T01nd FPLC-08-T01 Rev 1
ISO determination letter sent on November 20, 2008
</t>
  </si>
  <si>
    <t xml:space="preserve">NEP-08-T15 thru NEP-08-T18
ISO determination letter sent on  April 4, 2008
</t>
  </si>
  <si>
    <t>NU-10-T12
ISO determination letter sent on July 27, 2010</t>
  </si>
  <si>
    <t>UI-12-TCA-01
Anticipated presentation and vote at the April 17 RC meeting
ISO- Determination letter sent on May 16,2012</t>
  </si>
  <si>
    <r>
      <t xml:space="preserve">Agawam - West Springfield Line Separation Project
(NU)
</t>
    </r>
    <r>
      <rPr>
        <sz val="10"/>
        <rFont val="Times New Roman"/>
        <family val="1"/>
      </rPr>
      <t>Separates two 115‐kV transmission circuits that currently exist on a common line of towers. Placing each circuit on an independent line of structures by rebuilding the 115‐kV 1311 and 1412 circuits between the West Springfield and Agawam Substations on individual and
separate monopole structures using 1272‐kcmil ACSS conductors.</t>
    </r>
    <r>
      <rPr>
        <b/>
        <sz val="10"/>
        <color indexed="12"/>
        <rFont val="Times New Roman"/>
        <family val="1"/>
      </rPr>
      <t xml:space="preserve">
</t>
    </r>
    <r>
      <rPr>
        <b/>
        <sz val="10"/>
        <rFont val="Times New Roman"/>
        <family val="1"/>
      </rPr>
      <t>ISD - April 2011</t>
    </r>
  </si>
  <si>
    <t>152.</t>
  </si>
  <si>
    <t>153.</t>
  </si>
  <si>
    <r>
      <t xml:space="preserve">Upgrade Waltham 115 kV Substation to BPS Standards
(NSTAR)
</t>
    </r>
    <r>
      <rPr>
        <sz val="10"/>
        <rFont val="Times New Roman"/>
        <family val="1"/>
      </rPr>
      <t xml:space="preserve">Control and protection upgrade and Waltham Station #282 and at the remote substations that terminate lines from Waltham Station.
</t>
    </r>
    <r>
      <rPr>
        <b/>
        <sz val="10"/>
        <rFont val="Times New Roman"/>
        <family val="1"/>
      </rPr>
      <t>ISO- December 2012</t>
    </r>
  </si>
  <si>
    <t>NA</t>
  </si>
  <si>
    <r>
      <t xml:space="preserve">Upgrades at Webster St.
</t>
    </r>
    <r>
      <rPr>
        <sz val="10"/>
        <rFont val="Times New Roman"/>
        <family val="1"/>
      </rPr>
      <t xml:space="preserve">
Add two new in-line 115 kV breakers at Webster St Substation.  Replace existing 115 kV breaker due to asset condition issues. 
Replace six disconnect switches for 115 kV breakers due to asset condition issues 
New 115kV conductor and bus between 115 kV breakers (double 795 Al) 
A separate control house for all 115kV controls in the 115kV yard with new control cables being installed from the new control house to the 115kV equipment.  The existing control house can't accommodate the additional equipment required</t>
    </r>
    <r>
      <rPr>
        <b/>
        <sz val="10"/>
        <color rgb="FF0000FF"/>
        <rFont val="Times New Roman"/>
        <family val="1"/>
      </rPr>
      <t xml:space="preserve">.
</t>
    </r>
    <r>
      <rPr>
        <b/>
        <sz val="10"/>
        <rFont val="Times New Roman"/>
        <family val="1"/>
      </rPr>
      <t>ISD Spring 2013</t>
    </r>
  </si>
  <si>
    <t>NEP-12-TCA-02
Anticipated presentation at the July 17, 2012 RC meeting
RC voted to recommend on July 17,2012
ISO Determination letter sent on September 20,2012</t>
  </si>
  <si>
    <t>NEP-12-TCA-03
Anticipated presentation at the July 17, 2012 RC meeting
RC voted to recommend on July 17,2012
ISO Determination letter sent on September 20,2012</t>
  </si>
  <si>
    <t>154.</t>
  </si>
  <si>
    <t>155.</t>
  </si>
  <si>
    <t>156.</t>
  </si>
  <si>
    <t>NEP-07-T25
ISO Determination letter sent on December 17, 2007</t>
  </si>
  <si>
    <t>NEP-07-T28
ISO Determination letter sent on December 17, 2007</t>
  </si>
  <si>
    <t>NEP-07-T32
ISO Determination letter sent on December 17, 2007</t>
  </si>
  <si>
    <t>VELCO-11-T02 through  T04
ISO Determination letter sent on March 23, 2011</t>
  </si>
  <si>
    <r>
      <t xml:space="preserve">345 kV Reactors
(VELCO)
</t>
    </r>
    <r>
      <rPr>
        <sz val="10"/>
        <rFont val="Times New Roman"/>
        <family val="1"/>
      </rPr>
      <t xml:space="preserve">Installation of three 345 kV variable (34 MVAr to 60 MVAr) reactors and relocation of one 60 MVAr fixed reactor from New Haven to Vernon. At the end of the project, there will be one variable reactor at New Haven, two variable reactors at Coolidge, and one fixed reactor at Vernon.
</t>
    </r>
    <r>
      <rPr>
        <b/>
        <sz val="10"/>
        <rFont val="Times New Roman"/>
        <family val="1"/>
      </rPr>
      <t>ISD December 2012</t>
    </r>
  </si>
  <si>
    <t>VELCO-10-T05
ISO Determination letter sent on November 22, 2010</t>
  </si>
  <si>
    <r>
      <t xml:space="preserve">Georgia Substation 
(VELCO)
</t>
    </r>
    <r>
      <rPr>
        <sz val="10"/>
        <rFont val="Times New Roman"/>
        <family val="1"/>
      </rPr>
      <t xml:space="preserve">Construction of a new 6-breaker ring substation connecting four 115 kV lines and one capacitor bank. All these components are PTF facilities as well and will undergo some modification to connect to the new station (structure tap lines into the new station). The substation will be located right next to the existing Georgia which minimized the cost of connecting the existing line back to the substation. </t>
    </r>
    <r>
      <rPr>
        <b/>
        <sz val="10"/>
        <color rgb="FF0000FF"/>
        <rFont val="Times New Roman"/>
        <family val="1"/>
      </rPr>
      <t xml:space="preserve">
</t>
    </r>
    <r>
      <rPr>
        <b/>
        <sz val="10"/>
        <rFont val="Times New Roman"/>
        <family val="1"/>
      </rPr>
      <t xml:space="preserve">
ISD October 2012</t>
    </r>
  </si>
  <si>
    <t>VELCO-10-T04
ISO Determination letter sent on November 22, 2010</t>
  </si>
  <si>
    <t>NU-10-T20
ISO Determination letter sent on November 2, 2010</t>
  </si>
  <si>
    <t>160.</t>
  </si>
  <si>
    <t>161.</t>
  </si>
  <si>
    <t>162.</t>
  </si>
  <si>
    <r>
      <rPr>
        <b/>
        <sz val="10"/>
        <color rgb="FF0000FF"/>
        <rFont val="Times New Roman"/>
        <family val="1"/>
      </rPr>
      <t>Rebuild and reconductor 115kV line 66
(BHE)</t>
    </r>
    <r>
      <rPr>
        <sz val="10"/>
        <color rgb="FF000000"/>
        <rFont val="Times New Roman"/>
        <family val="1"/>
      </rPr>
      <t xml:space="preserve">
Rebuild and reconductor 115kV line 66 between Rebel Hill Switching station and Deblois Switching station. Rebuild consists of replace or modify
54 structures (less than half) and replacement of conductor (replace 4/0 with 795kCM).
</t>
    </r>
    <r>
      <rPr>
        <b/>
        <sz val="10"/>
        <color rgb="FF000000"/>
        <rFont val="Times New Roman"/>
        <family val="1"/>
      </rPr>
      <t>ISD December 2013</t>
    </r>
  </si>
  <si>
    <t>BHE‐08‐T08
ISO Determination letter sent on October  2010</t>
  </si>
  <si>
    <t>BHE‐08‐T09
ISO Determination letter sent on October  2010</t>
  </si>
  <si>
    <r>
      <t xml:space="preserve">Ascutney Substation
(VELCO)
</t>
    </r>
    <r>
      <rPr>
        <sz val="10"/>
        <rFont val="Times New Roman"/>
        <family val="1"/>
      </rPr>
      <t xml:space="preserve">Construction of a new 6-breaker ring substation connecting four 115 kV lines and a non-PTF transformer networked through the 46 kV sub transmission system. The project involves the construction of 115kV Tap lines in and out of the new substation and rearrangement of the 115kV lines at the existing substation which will be partially decommissioned (115kV Yard). The substation will be located about one mile south-east of the existing Substation.
</t>
    </r>
    <r>
      <rPr>
        <b/>
        <sz val="10"/>
        <rFont val="Times New Roman"/>
        <family val="1"/>
      </rPr>
      <t>ISD March 2013</t>
    </r>
  </si>
  <si>
    <r>
      <t xml:space="preserve">Millstone DCT Separation and SLOD Retirement
(NU)
</t>
    </r>
    <r>
      <rPr>
        <sz val="10"/>
        <rFont val="Times New Roman"/>
        <family val="1"/>
      </rPr>
      <t xml:space="preserve">This project separates the 348/310 and 383/371 345-kV circuits that are currently on double circuit towers (DCTs) between Millstone 15G and Hunts
Brook Junction. This will be accomplished by building two independent single circuit H-Frames in the center of the right-of-way, installing new, bundled 1272 kcmil ACSS conductor for the 310 Line and installing new, bundled 954 kcmil ACSS conductor for the 371 Line. In addition, the Severe Line Outage Detection (SLOD) Special Protection System (SPS) will be retired.
</t>
    </r>
    <r>
      <rPr>
        <b/>
        <sz val="10"/>
        <rFont val="Times New Roman"/>
        <family val="1"/>
      </rPr>
      <t>ISD January 2013</t>
    </r>
  </si>
  <si>
    <r>
      <t xml:space="preserve">Rebel Hill Switching Station
(BHE)
</t>
    </r>
    <r>
      <rPr>
        <sz val="10"/>
        <rFont val="Times New Roman"/>
        <family val="1"/>
      </rPr>
      <t xml:space="preserve">
Install breakers at Rebel Hill to enable automatic line segmentation during fault conditions, retaining service to customers and the system.</t>
    </r>
    <r>
      <rPr>
        <sz val="10"/>
        <color rgb="FF0000FF"/>
        <rFont val="Times New Roman"/>
        <family val="1"/>
      </rPr>
      <t xml:space="preserve">
</t>
    </r>
    <r>
      <rPr>
        <b/>
        <sz val="10"/>
        <color rgb="FF0000FF"/>
        <rFont val="Times New Roman"/>
        <family val="1"/>
      </rPr>
      <t xml:space="preserve">
</t>
    </r>
    <r>
      <rPr>
        <b/>
        <sz val="10"/>
        <rFont val="Times New Roman"/>
        <family val="1"/>
      </rPr>
      <t>ISD December 2013</t>
    </r>
  </si>
  <si>
    <t>163.</t>
  </si>
  <si>
    <t>NSTA-12-TCA-01
RC voted to recommend on October 16,2012
ISO Determination letter sent on December 13,2012</t>
  </si>
  <si>
    <t xml:space="preserve">UI-12-TCA-02
Anticipated presentation at the July 17, 2012 RC meeting
RC voted to recommend on July 17,2012
ISO Determination letter sent on September 20,2012
</t>
  </si>
  <si>
    <t xml:space="preserve">NU-12-TCA-02
Anticipated presentation and vote at the June 20, 2012 RC meeting
RC voted to recommend on June 20,2012
ISO Determination letter sent on September 20,2012
</t>
  </si>
  <si>
    <t>NHT-11-TCA-01
Informational Presentation at the September 20, 2012 RC meeting
ISO additional Information Request sent to NHT on September 12, 2012.  This request focused on breaker 52, PP-9 adherence and alternatives.
NHT responded to the ISO's additional information request on October 11, 2011.
Presentation and discussion of responses to ISO at the October 19,2012 RC meeting.
Applicants look for a vote at the November 15,2012 RC meeting
RC voted to recommend on November 15, 2011
ISO  determination letter sent on  June 22, 2012</t>
  </si>
  <si>
    <t>NEP-11-TCA-02 thru Nep-11-TCA-05
NEP presented an introduction on the Project to the RC at the May 25,2011 meeting.  
RC voted to recommend on August 23, 2011
ISO determination letter sent on June 7,2012</t>
  </si>
  <si>
    <t>VELCO-12-TCA-02
TCA submitted on September 28th, 2012
RC voted to recommend on October 16, 2012
ISO Determination letter sent on December 13,2012</t>
  </si>
  <si>
    <r>
      <rPr>
        <sz val="10"/>
        <rFont val="Times New Roman"/>
        <family val="1"/>
      </rPr>
      <t>VELCO-12-TCA-04
TCA submitted on October 3, 2012</t>
    </r>
    <r>
      <rPr>
        <sz val="10"/>
        <color rgb="FFFF0000"/>
        <rFont val="Times New Roman"/>
        <family val="1"/>
      </rPr>
      <t xml:space="preserve">
</t>
    </r>
    <r>
      <rPr>
        <sz val="10"/>
        <rFont val="Times New Roman"/>
        <family val="1"/>
      </rPr>
      <t xml:space="preserve">
RC voted to recommend on October 16, 2012
ISO Determination letter sent on December 13,2012</t>
    </r>
  </si>
  <si>
    <r>
      <t xml:space="preserve">VELCO-12-TCA-03
</t>
    </r>
    <r>
      <rPr>
        <sz val="11"/>
        <rFont val="Times New Roman"/>
        <family val="1"/>
      </rPr>
      <t xml:space="preserve">
</t>
    </r>
    <r>
      <rPr>
        <sz val="10"/>
        <rFont val="Times New Roman"/>
        <family val="1"/>
      </rPr>
      <t>TCA submitted on September 7, 2012
RC voted to recommend on September 19, 2012
ISO Determination letter sent on December 13,2012</t>
    </r>
  </si>
  <si>
    <r>
      <rPr>
        <sz val="10"/>
        <rFont val="Times New Roman"/>
        <family val="1"/>
      </rPr>
      <t>BHE‐12‐TCA‐02
TCA submitted on December 4,2012
RC voted to recommend on December 18, 2012</t>
    </r>
    <r>
      <rPr>
        <sz val="10"/>
        <color rgb="FFFF0000"/>
        <rFont val="Times New Roman"/>
        <family val="1"/>
      </rPr>
      <t xml:space="preserve">
</t>
    </r>
    <r>
      <rPr>
        <sz val="10"/>
        <rFont val="Times New Roman"/>
        <family val="1"/>
      </rPr>
      <t xml:space="preserve">
ISO Determination letter sent on January 9, 2013</t>
    </r>
  </si>
  <si>
    <t>164.</t>
  </si>
  <si>
    <t>165.</t>
  </si>
  <si>
    <t>166.</t>
  </si>
  <si>
    <t>167.</t>
  </si>
  <si>
    <r>
      <t xml:space="preserve">Western Massachusetts Projects
(NEP)
</t>
    </r>
    <r>
      <rPr>
        <sz val="10"/>
        <rFont val="Times New Roman"/>
        <family val="1"/>
      </rPr>
      <t xml:space="preserve">The Z-126 project consists of a new 115 kV single circuit transmission line extending from the Millbury substation #2 to Tower 510, a distance of approximately 7 miles. The new line is located within an existing right-of-way (with the exception of minor additional right-of-way needs for one new structure) and will be adjacent to the existing A-127/B-128 115 kV transmission line
Reconductor the A127/B128 transmission line (4/0 Cu) with 795 ACSS conductor between Millbury and Tower 510 (Auburn MA) for approximately 7 miles.
Install second 115-69 kV transformer  (56 MVA) in parallel with the existing 115-69 kV autotransformer at Deerfield #4 substation.
</t>
    </r>
    <r>
      <rPr>
        <b/>
        <sz val="10"/>
        <rFont val="Times New Roman"/>
        <family val="1"/>
      </rPr>
      <t>ISD</t>
    </r>
  </si>
  <si>
    <t>NEP-07-T22,NEP-07-T24, NEP-07-T30 and NEP-07-T31
ISO Determination letter sent on December 17, 2007</t>
  </si>
  <si>
    <t>NEP-11-T07(rev1), NEP-11-T08 and NEP-11-T09
ISO Determination letter sent on n July 28,2011 and March 7, 2013 for the revision to NEP-11-T07</t>
  </si>
  <si>
    <r>
      <t xml:space="preserve">D-21 Line Reconductoring
(NEP &amp; NU)
</t>
    </r>
    <r>
      <rPr>
        <sz val="10"/>
        <rFont val="Times New Roman"/>
        <family val="1"/>
      </rPr>
      <t xml:space="preserve">Reconductor Line D21 with 1590 ACSR conductor  for 5.4 circuit miles (4.2 miles for National Grid and 1.2 miles for NSTAR) consisting of 54 H frames structures.
Upgrade  4 Disconnect switches, 1 Wave Trap and 115 kV wire bus at High Hill substation.
</t>
    </r>
    <r>
      <rPr>
        <b/>
        <sz val="10"/>
        <rFont val="Times New Roman"/>
        <family val="1"/>
      </rPr>
      <t xml:space="preserve">
ISD May 2013</t>
    </r>
  </si>
  <si>
    <r>
      <t xml:space="preserve">Bellow Falls
(NEP)
</t>
    </r>
    <r>
      <rPr>
        <b/>
        <sz val="10"/>
        <rFont val="Times New Roman"/>
        <family val="1"/>
      </rPr>
      <t xml:space="preserve">
</t>
    </r>
    <r>
      <rPr>
        <sz val="10"/>
        <rFont val="Times New Roman"/>
        <family val="1"/>
      </rPr>
      <t>Rebuild 115kV and 46kV switchyards at Bellows Falls, install new 115kV capacitor bank, upgrade 46kV lines leaving Bellows Falls, and install OPGW on I-135N line</t>
    </r>
    <r>
      <rPr>
        <b/>
        <sz val="10"/>
        <color rgb="FF0000FF"/>
        <rFont val="Times New Roman"/>
        <family val="1"/>
      </rPr>
      <t xml:space="preserve">
</t>
    </r>
    <r>
      <rPr>
        <b/>
        <sz val="10"/>
        <rFont val="Times New Roman"/>
        <family val="1"/>
      </rPr>
      <t>ISD December 2014</t>
    </r>
  </si>
  <si>
    <t>NEP-09-T04
ISO Determination letter sent on November 5, 2009</t>
  </si>
  <si>
    <t>NA - Replacement in Kind</t>
  </si>
  <si>
    <t>168.</t>
  </si>
  <si>
    <r>
      <t xml:space="preserve">Greater Springfield Reliability Project
(NU)
</t>
    </r>
    <r>
      <rPr>
        <sz val="10"/>
        <rFont val="Times New Roman"/>
        <family val="1"/>
      </rPr>
      <t xml:space="preserve">
Build new 345-kV lines from Ludlow Substation to Agawam Substation and from Agawam Substation to North Bloomfield Substation. Rebuild 115-kV lines: Ludlow to Shawinigan circuit 1845; Ludlow to Cadwell (East Springfield) circuit 1481; Rebuild various 115-kV lines on separate structures: Chicopee to Fairmont and Piper Road to Fairmont circuits; Piper Road to Agawam circuit 1230 and Chicopee to Agawam circuit 1314; Agawam to South Agawam Junction line 1782; Agawam to South Agawam Junction line 1781. Reconfigure the existing 115-kV system by disconnecting the Southwick 115-kV line 1768 and both South Agawam 115-kV lines 1821/1836 from the North Bloomfield Substation. Build new Cadwell 50F Switching Station, new Agawam 345-kV Substation, new North Bloomfield 345-kV Substation and new Fairmont 115-kV Switching Station. Upgrade Ludlow 345-kV Substation, Ludlow 115-kV Substation, Agawam 115-kV Substation, North Bloomfield 115-kV Substation, South Agawam 115-kV Substation, Southwick 115-kV Substation, Shawinigan 115-kV Switching Station, Breckwood 115-kV Substation, Orchard 115-kV Substation, Woodland 115-kV Substation, Piper Road 115-kV Substation, Chicopee 115-kV Substation and East Springfield 115-kV Substation. The Manchester to Meekville Project (MMP) is made up of the following work. Build new 345-kV line structures and conductors for approximately 2.7 miles from Manchester Substation to Meekville Junction. Then reconfigure the existing three-terminal 345-kV line into two, two-terminal lines—one from Manchester to North Bloomfield and the other from Manchester to Barbour Hill. This Project includes an upgrade of the existing Agawam 115-kV switchyard to comply with NPCC BPS requirements.</t>
    </r>
    <r>
      <rPr>
        <sz val="10"/>
        <color rgb="FF0000FF"/>
        <rFont val="Times New Roman"/>
        <family val="1"/>
      </rPr>
      <t xml:space="preserve">
</t>
    </r>
    <r>
      <rPr>
        <b/>
        <sz val="10"/>
        <color rgb="FF0000FF"/>
        <rFont val="Times New Roman"/>
        <family val="1"/>
      </rPr>
      <t xml:space="preserve">
</t>
    </r>
    <r>
      <rPr>
        <b/>
        <sz val="10"/>
        <rFont val="Times New Roman"/>
        <family val="1"/>
      </rPr>
      <t>ISD December 2013</t>
    </r>
  </si>
  <si>
    <t xml:space="preserve">NU-08-T11-Rev.01,  NU-08-T12-Rev.01, NU-08-T14-Rev.01, NU-08-T15-Rev.01, NU-08-T16-Rev.01, NU-08-T17-Rev.01, NU-08-T18-Rev.01, NU-08-T19-Rev.01, NU-08-T20-Rev.01, NU-08-T21-Rev.01, NU-08-T22-Rev.01, NU-08-T23-Rev.01, NU-08-T24-Rev.01, NU-08-T25-Rev.01, NU-08-T26-Rev.01, NU-08-T29-Rev.01, NU-08-T30-Rev.01, NU-08-T31-Rev.01, NU-08-T32-Rev.01, NU-08-T33-Rev.01, NU-08-T34, NU-08-T39-Rev.01, NU-08-T60-Rev.01, NU-08-T66, NU-12-T10, NU-12-T11, and NU-12-T12 </t>
  </si>
  <si>
    <t xml:space="preserve">BHE‐13-TCA‐01
TCA submitted on January  4,2013
RC voted to recommend on February 14, 2013
ISO Determination letter sent on February 27, 2013
</t>
  </si>
  <si>
    <r>
      <rPr>
        <b/>
        <sz val="10"/>
        <color rgb="FF0000FF"/>
        <rFont val="Arial"/>
        <family val="2"/>
      </rPr>
      <t xml:space="preserve">E-205W Line Refurbishment </t>
    </r>
    <r>
      <rPr>
        <sz val="10"/>
        <rFont val="Arial"/>
        <family val="2"/>
      </rPr>
      <t xml:space="preserve">
</t>
    </r>
    <r>
      <rPr>
        <b/>
        <sz val="10"/>
        <color rgb="FF0000FF"/>
        <rFont val="Arial"/>
        <family val="2"/>
      </rPr>
      <t>(NEP)</t>
    </r>
    <r>
      <rPr>
        <sz val="10"/>
        <rFont val="Arial"/>
        <family val="2"/>
      </rPr>
      <t xml:space="preserve">
upgrades to the E-205W 230 kV transmission line between Bear Swamp substation and Rotterdam NY.
Reconductor  3.5 mi of the E-205W overhead line between Bear Swamp and the NY State border
</t>
    </r>
    <r>
      <rPr>
        <b/>
        <sz val="10"/>
        <color theme="1"/>
        <rFont val="Arial"/>
        <family val="2"/>
      </rPr>
      <t>ISD 2011</t>
    </r>
  </si>
  <si>
    <r>
      <t xml:space="preserve">Lakewood Substation expansion
(CMP)
</t>
    </r>
    <r>
      <rPr>
        <b/>
        <sz val="10"/>
        <color theme="1"/>
        <rFont val="Times New Roman"/>
        <family val="1"/>
      </rPr>
      <t xml:space="preserve">
A</t>
    </r>
    <r>
      <rPr>
        <sz val="10"/>
        <color theme="1"/>
        <rFont val="Times New Roman"/>
        <family val="1"/>
      </rPr>
      <t>dd four 115 kV circuit breakers in a ring bus configuration at the existing Lakewood Substation. Install a second 115/34.5 kV 20/37 MVA transformer at the existing Lakewood Substation. Construct 4 miles of new 115 kV Bluejay (1113 45/7) conductor from the Section 241 corridor to the Lakewood Substation in the existing Section 241B Right‐of‐Way. Also, rebuild the existing 115 kV line Section 241B with Bluejay (1113 45/7) conductor (4 miles).</t>
    </r>
    <r>
      <rPr>
        <b/>
        <sz val="10"/>
        <color indexed="12"/>
        <rFont val="Times New Roman"/>
        <family val="1"/>
      </rPr>
      <t xml:space="preserve">
</t>
    </r>
    <r>
      <rPr>
        <sz val="10"/>
        <rFont val="Times New Roman"/>
        <family val="1"/>
      </rPr>
      <t xml:space="preserve">
</t>
    </r>
    <r>
      <rPr>
        <b/>
        <sz val="10"/>
        <rFont val="Times New Roman"/>
        <family val="1"/>
      </rPr>
      <t>ISD June 2015</t>
    </r>
  </si>
  <si>
    <t>non-PTF per TO</t>
  </si>
  <si>
    <r>
      <t xml:space="preserve">Section 254
(CMP)
</t>
    </r>
    <r>
      <rPr>
        <sz val="10"/>
        <rFont val="Times New Roman"/>
        <family val="1"/>
      </rPr>
      <t>Section 254 is a new 54.8-mile-long 115 kV transmission line between the Orrington and Coopers Mills substations</t>
    </r>
    <r>
      <rPr>
        <b/>
        <sz val="10"/>
        <color indexed="12"/>
        <rFont val="Times New Roman"/>
        <family val="1"/>
      </rPr>
      <t xml:space="preserve">
</t>
    </r>
    <r>
      <rPr>
        <b/>
        <sz val="10"/>
        <rFont val="Times New Roman"/>
        <family val="1"/>
      </rPr>
      <t>ISD May 2014</t>
    </r>
    <r>
      <rPr>
        <b/>
        <sz val="10"/>
        <color indexed="12"/>
        <rFont val="Times New Roman"/>
        <family val="1"/>
      </rPr>
      <t xml:space="preserve">
</t>
    </r>
  </si>
  <si>
    <t>169.</t>
  </si>
  <si>
    <t>170.</t>
  </si>
  <si>
    <r>
      <t xml:space="preserve">Shelton Substation
(UI)
</t>
    </r>
    <r>
      <rPr>
        <sz val="10"/>
        <rFont val="Times New Roman"/>
        <family val="1"/>
      </rPr>
      <t xml:space="preserve">Construct the proposed 115/13.8 kV Shelton Substation located in Shelton, Connecticut consisting of two 115 kV line terminal structures, one 115 kV 50 kA SF6 gas insulated circuit breaker, four vertical-break disconnect switches and 115 kV bus work, interconnecting two 118/14.9 kV 30/40/50 MVA power transformers with load tap changers (LTC’s).
</t>
    </r>
    <r>
      <rPr>
        <b/>
        <sz val="10"/>
        <color indexed="12"/>
        <rFont val="Times New Roman"/>
        <family val="1"/>
      </rPr>
      <t xml:space="preserve">
</t>
    </r>
    <r>
      <rPr>
        <b/>
        <sz val="10"/>
        <rFont val="Times New Roman"/>
        <family val="1"/>
      </rPr>
      <t>ISD June 2015</t>
    </r>
  </si>
  <si>
    <t>NEP-06-T06
ISO Determination letter send on May 10, 2006</t>
  </si>
  <si>
    <t>NEP-14-TCA-07
TCA Submitted on January 31, 2014
RC voted to recommend on February 18, 2014
ISO determination letter sent on March 12, 2014.</t>
  </si>
  <si>
    <t>NEP-14-TCA-04, NEP-14-TCA-05 and NEP-14-TCA-07
TCA Submitted on January 3, 2014
RC voted to recommend on January 21, 2014
ISO determination letter sent on March 12, 2014.</t>
  </si>
  <si>
    <t>NEP-14-TCA-01 through NEP - 14- TCA-03
TCA Submitted on January 2, 2014
RC voted to recommend on January 21, 2014
ISO Determination letter sent on April 23,2014.</t>
  </si>
  <si>
    <t>UI-09-T01
ISO Determination letter sent on November 15, 2009</t>
  </si>
  <si>
    <t>171.</t>
  </si>
  <si>
    <r>
      <t xml:space="preserve">Pequonnock 115 kV Disconnect Switch &amp; Bus Upgrade Project
(UI)
</t>
    </r>
    <r>
      <rPr>
        <sz val="10"/>
        <rFont val="Times New Roman"/>
        <family val="1"/>
      </rPr>
      <t xml:space="preserve">Replace the following eleven (11) 115 kV circuit breaker disconnects
Replace both line and generator bus (bays 10 through 40) from 2.5" copper to 4" copper. 
Replace majority of line terminals to 5" aluminum bus. 
Replace post insulators and support brackets associated with above bus upgrades. </t>
    </r>
    <r>
      <rPr>
        <b/>
        <sz val="10"/>
        <color rgb="FF0000FF"/>
        <rFont val="Times New Roman"/>
        <family val="1"/>
      </rPr>
      <t xml:space="preserve">
</t>
    </r>
    <r>
      <rPr>
        <b/>
        <sz val="10"/>
        <rFont val="Times New Roman"/>
        <family val="1"/>
      </rPr>
      <t xml:space="preserve">
ISO December 2014</t>
    </r>
  </si>
  <si>
    <t>NU-14-TCA-05
TCA submitted on September 29,2014
RC voted to recommend on October 21,2014
ISO determination letter sent on December 9,2014</t>
  </si>
  <si>
    <t>NEP-14-T04
ISO Determination letter sent on July 17,2014</t>
  </si>
  <si>
    <t>NU-13-T07
ISO Determination letter sent on July 2,2013</t>
  </si>
  <si>
    <t>NU-12-T27
ISO Determination letter sent on December 7,2012</t>
  </si>
  <si>
    <t>CEL‐12‐T01 &amp; NU‐12‐T28
ISO Determination letter sent on October 9,2012</t>
  </si>
  <si>
    <t>NU-12-T13
ISO Determination letter sent on May 04,2013</t>
  </si>
  <si>
    <t>NU-11-T10
ISO Determination letter sent on June 9,2011</t>
  </si>
  <si>
    <t>NU-11-T03
ISO Determination letter sent on March 30,2011</t>
  </si>
  <si>
    <t>NU-04-T26 Rev1
ISO Determination letter sent on September 7,2011</t>
  </si>
  <si>
    <t>NU‐12‐T14
ISO Determination letter sent on May 4, 2012</t>
  </si>
  <si>
    <t xml:space="preserve"> </t>
  </si>
  <si>
    <t>172.</t>
  </si>
  <si>
    <t>173.</t>
  </si>
  <si>
    <t>174.</t>
  </si>
  <si>
    <t>175.</t>
  </si>
  <si>
    <t>176.</t>
  </si>
  <si>
    <t>177.</t>
  </si>
  <si>
    <t>178.</t>
  </si>
  <si>
    <t>179.</t>
  </si>
  <si>
    <t>180.</t>
  </si>
  <si>
    <t>181.</t>
  </si>
  <si>
    <t>182.</t>
  </si>
  <si>
    <t>183.</t>
  </si>
  <si>
    <t>184.</t>
  </si>
  <si>
    <t>145a.</t>
  </si>
  <si>
    <t>Requested:
102.89
$</t>
  </si>
  <si>
    <t>NSTAR 11-T08 Rev 1 and NSTAR -211-X01 Rev 1  
Approval on February 11, 2014</t>
  </si>
  <si>
    <t>UI-14-TCA-01
TCA Submitted on July 17, 2014
RC voted to recommend on August 11, 2014
ISO determination letter sent on September 5, 2014.</t>
  </si>
  <si>
    <t>NU-14-TCA-04
TCA submitted on September 29,2014
RC voted to recommend on October 21,2014
ISO determination letter sent on December 9,2014</t>
  </si>
  <si>
    <t>NU-14-TCA-02
TCA submitted on September 29,2014
RC voted to recommend on October 21,2014
ISO determination letter sent on December 9,2014</t>
  </si>
  <si>
    <t>NU-14-TCA-06
TCA submitted on September 29,2014
RC voted to recommend on October 21,2014
ISO determination letter sent on December 9,2014</t>
  </si>
  <si>
    <r>
      <rPr>
        <sz val="10"/>
        <rFont val="Times New Roman"/>
        <family val="1"/>
      </rPr>
      <t>NU-13-TCA-01
TCA submitted on February 20, 2013
Informational Presentation at the  at the April 25th RC meeting
ISO additional information request sent to NU on May 23, 2013.
NU responded to the information request on June 11, 2013  
RC voted to recommend on June 18, 2013 with$17.1M categorized as localized costs for visual mitigation and split phasing.</t>
    </r>
    <r>
      <rPr>
        <sz val="10"/>
        <color rgb="FFFF0000"/>
        <rFont val="Times New Roman"/>
        <family val="1"/>
      </rPr>
      <t xml:space="preserve">
</t>
    </r>
    <r>
      <rPr>
        <sz val="10"/>
        <rFont val="Times New Roman"/>
        <family val="1"/>
      </rPr>
      <t>ISO determination letter sent on February 25, 2014.</t>
    </r>
  </si>
  <si>
    <t>CMP-13-TCA-01
TCA Submitted on August 1, 2014
RC voted to recommend on September 18, 2013
ISO determination letter sent on December 5, 2013</t>
  </si>
  <si>
    <t>$0.14 listed by TO as result of local, state or other regulatory/legislative requirements.  $3.6 listed as Non-PTF by the TO.
Local costs associated with the costs increase to build to the 500 year flood level instead of the 100 year flood level.</t>
  </si>
  <si>
    <t>Vegetative screening installed along ROW as required by MA DPU</t>
  </si>
  <si>
    <t>NEP-14-TCA-16
RC voted to recommend on April 16, 2014
ISO determination letter sent on May 19, 2014.</t>
  </si>
  <si>
    <r>
      <t xml:space="preserve">NEP-14-TCA-14/NU-14-TCA-01
Is additional information request sent on June 30, 2014 for clarification on labor charges. </t>
    </r>
    <r>
      <rPr>
        <b/>
        <sz val="10"/>
        <rFont val="Times New Roman"/>
        <family val="1"/>
      </rPr>
      <t xml:space="preserve"> 
</t>
    </r>
    <r>
      <rPr>
        <sz val="10"/>
        <rFont val="Times New Roman"/>
        <family val="1"/>
      </rPr>
      <t>National Grid responded to the information request on August 14, 2014 and Northeast Utilities responded on August 28, 2014.
ISO determination letter sent on September 18, 2014.</t>
    </r>
  </si>
  <si>
    <t>CMP-11-T02
ISO Determination letter sent on March 5, 2012</t>
  </si>
  <si>
    <t>NEP,-07-T48,NEP-08-T46, and NEP-10-T47 Rev 1
ISO Determination letter sent on January 28, 2008 and February 10, 2010</t>
  </si>
  <si>
    <t>NU/UI made a presentation and requested a vote on the TCA Application at the August 17, 2009 Meeting.  The motion was amended and the resulting motion failed. The RC did not recommend approval to the ISO  with 51.25% in opposed, 17.36% opposed and 19 abstentions on the June 17, 2008 meeting.
A sixth additional information request was sent to NU/UI on December 27, 2009.  The letter focused on actual costs for the project and reflecting the project costs and alternative costs in 2008 dollars.  NU/UI responded to the request on February 24, 2010 and provided a revised response on March 23, 2010 to fix a mathematical error.
ISO draft determination posted on November 15, 2010 for 30 day stakeholder comment period.
ISO determination letter posted on January 5, 2011</t>
  </si>
  <si>
    <t>NEP-08-TCA-04,NEP-08-TCA-06 through NEP-08-TCA-11
Information only presentation to RC on December 18, 2008.
Part of Stakeholder discussion on January 29, 2009
ISO Data Request sent out on February 13, 2009 .
NEP response to ISO-NE Data Request on March 13, 2009
RC recommended approval on March 17, 2009
ISO- Determination letter sent on June, 1, 2012</t>
  </si>
  <si>
    <t>185.</t>
  </si>
  <si>
    <t>NU-14-TCA-11
TCA submitted on December 9,2014
RC voted to recommend on January 27,2014
ISO determination letter sent on February 20,2015</t>
  </si>
  <si>
    <t>UI-12-T12 &amp; UI-12-T13
ISO Determination letter sent on August 27,2012</t>
  </si>
  <si>
    <t xml:space="preserve">NEP-13-TCA-01 - NEP-13-TCA-03
TCA Submitted on October 4, 2013
RC voted to recommend on  November 19, 2013
ISO issued an additional information request on  December 17,2013.
NEP responded to additional information request on January 18,2014.
ISO determination letter sent on February  4, 2014
</t>
  </si>
  <si>
    <t>UI-13-TCA-01
TCA Submitted on October 16,2013
RC voted to recommend on November 19,2013
ISO issued an additional information request on  December 26,2013.
UI responded to additional information request on January 31,2015.
ISO Determination letter sent on March 16,2014.</t>
  </si>
  <si>
    <t>Extra Bay</t>
  </si>
  <si>
    <t>NEP-15-TCA-01 -NEP-15-TCA-06 and NEP-15-TCA-14
TCA Submitted on January 15,2015
RC voted to recommend on May 20,2015
ISO determination letter sent on December 17, 2015</t>
  </si>
  <si>
    <t>ES-15-TCA-06
TCA Submitted on April 15,2015
RC voted to recommend on April 20,2015
ISO determination letter sent on September 25 ,2015</t>
  </si>
  <si>
    <t>ES-15-TCA-12
TCA Submitted on May 11,2015
RC voted to recommend on April 20,2015
ISO determination letter sent on September 25 ,2015</t>
  </si>
  <si>
    <t>ES-15-TCA-05
TCA Submitted on May 18,2015
RC voted to recommend on April 20,2015
ISO determination letter sent on August 4 ,2015</t>
  </si>
  <si>
    <t>ES-15-TCA-15
TCA Submitted on May 29,2015
RC voted to recommend on April 20,2015
ISO determination letter sent on August 4 ,2015</t>
  </si>
  <si>
    <t xml:space="preserve">NU-14-TCA-07
TCA submitted on November 5, 2015
RC voted to recommend on December 16,2015
ISO issued an additional information request on  January 12,2015
Applicant replied on February 24, 2015
ISO determination letter sent on April 17,2015
</t>
  </si>
  <si>
    <t xml:space="preserve">NU-14-TCA-08
TCA submitted on November 5, 2015
RC voted to recommend on December 16,2015
ISO issued an additional information request on  January 12,2015
Applicant replied on February 24, 2015
ISO determination letter sent on April 17,2015
</t>
  </si>
  <si>
    <t xml:space="preserve">NU-14-TCA-10
TCA submitted on November 5, 2015
RC voted to recommend on December 16,2015
ISO issued an additional information request on  January 12,2015
Applicant replied on February 24, 2015
ISO determination letter sent on April 17,2015
</t>
  </si>
  <si>
    <t>NU-14-TCA-09
TCA submitted on November 5, 2015
RC voted to recommend on December 16,2015
ISO issued an additional information request on  January 12,2015
Applicant replied on February 24, 2015
ISO determination letter sent on April 17,2015</t>
  </si>
  <si>
    <t>NEP-08-T51-Rev 1, NEP-08-T53-Rev 1, NEP-08-T56-Rev 1,NEP-08-T49, NEP-08-T52, NEP-08-T54, NEP-08-T55, NEP-08-T57, NEP-08-T59, and NEP-08-T60
ISO Determination letter sent on May 4, 2012</t>
  </si>
  <si>
    <t>NMLD-15-T01
ISO Determination letter sent on February 25, 2015</t>
  </si>
  <si>
    <t>NU-12-T44 Rev 1
ISO Determination letter sent on December 22, 2014</t>
  </si>
  <si>
    <t>ES-15-TCA-03
TCA Submitted on April 7, 2015
RC voted to recommend on April 20, 2015
ISO determination letter sent on August 4 , 2015</t>
  </si>
  <si>
    <t>ES-15-TCA-01
TCA Submitted on April 8, 2015
RC voted to recommend on April 20, 2015
ISO determination letter sent on August 4, 2015</t>
  </si>
  <si>
    <t>NMLD-15-TCA-01
TCA Submitted on March 23, 2015
RC voted to recommend on April 20, 2015
ISO determination letter sent on April 30, 2015</t>
  </si>
  <si>
    <t>UI-09-T01
ISO Determination letter sent on November 5, 2009</t>
  </si>
  <si>
    <t>NU-12-T26
ISO Determination letter sent on July 17, 2012</t>
  </si>
  <si>
    <r>
      <t>NU-05-T11</t>
    </r>
    <r>
      <rPr>
        <b/>
        <i/>
        <sz val="10"/>
        <rFont val="Arial"/>
        <family val="2"/>
      </rPr>
      <t xml:space="preserve">  
</t>
    </r>
    <r>
      <rPr>
        <sz val="10"/>
        <rFont val="Arial"/>
        <family val="2"/>
      </rPr>
      <t>RC recommended approval on July 15, 2005.
ISO approval letter sent on July 25, 2005.</t>
    </r>
  </si>
  <si>
    <t>NU-02-T04 Rev. A 
NEPOOL approved May 7, 2004.</t>
  </si>
  <si>
    <r>
      <t xml:space="preserve">BHE-08-T03
RC Approval November 21, 2008
</t>
    </r>
    <r>
      <rPr>
        <sz val="10"/>
        <color indexed="10"/>
        <rFont val="Arial"/>
        <family val="2"/>
      </rPr>
      <t xml:space="preserve">
</t>
    </r>
  </si>
  <si>
    <t>NU-12-T42
ISO Determination letter sent on January 18, 2013</t>
  </si>
  <si>
    <t>ES-15-T69
ISO Determination letter sent on May 1, 2015</t>
  </si>
  <si>
    <t>NU-13-T04
ISO Determination letter sent on March 20, 2014</t>
  </si>
  <si>
    <t>NEP-12-T20
ISO Determination letter sent on March 7, 2013</t>
  </si>
  <si>
    <t>NU-14-T18
ISO Determination letter sent on August 8, 2014</t>
  </si>
  <si>
    <t>NU-12-T23
ISO Determination letter sent on March 7, 2013</t>
  </si>
  <si>
    <t xml:space="preserve">UI-15-TCA-01 
TCA Submitted on January 29,2015
RC voted to recommend on February 17,2015
ISO determination letter sent on April 17,2015
</t>
  </si>
  <si>
    <t>NEP-12-TCA-04 
Anticipated presentation at the July 17, 2012 RC meeting
RC voted to recommend on July 17, 2012
ISO Determination letter sent on September 20,2012</t>
  </si>
  <si>
    <t>ES-15-TCA-04/CTMEEC-15-TCA-01
TCA Submitted on April 8, 2015
RC voted to recommend on April 20, 2015
ISO determination letter sent on August 4, 2015</t>
  </si>
  <si>
    <t>ES-15-TCA-13
TCA Submitted on May 18, 2015
RC voted to recommend on June 17, 2015
ISO determination letter sent on October 2, 2015</t>
  </si>
  <si>
    <t>ES-15-TCA-09 and NEP-15-TCA-08 - NEP-15-TCA-13
TCAs Submitted on May 28, 2015 (ES) and June 17, 2015 (NEP)
RC voted to recommend on September 15, 2015
ISO determination letter sent on December 17, 2015</t>
  </si>
  <si>
    <t>NU-12-T25
ISO Determination letter sent on July 17, 2012</t>
  </si>
  <si>
    <t xml:space="preserve">NEP-07-T39-Rev 1
ISO Determination letter sent on March 29, 2011
</t>
  </si>
  <si>
    <t>NU-12-T08, NU-12-T55 and T56
ISO Determination letters sent on May 16, 2012 and March 7, 2013.</t>
  </si>
  <si>
    <t xml:space="preserve">NU-08-T52,T54,T59 and NEP-08-T45 Rev 1
ISO Determination letters sent on December 22, 2014 and May 4, 2012
</t>
  </si>
  <si>
    <t>ES-15-TCA-17
TCA Submitted on June 2, 2015
RC voted to recommend on August 19, 2015
ISO determination letter sent on October 2, 2015</t>
  </si>
  <si>
    <t>ES-15-TCA-14
TCA Submitted on July 7, 2015
RC voted to recommend on September 15, 2015
ISO determination letter sent on October 2, 2015</t>
  </si>
  <si>
    <t>NU-12-T59, NU-12-T60, NU-12-T61, NU-12-T62, and NU-12-T63
ISO Determination letters sent on March 7, 2013</t>
  </si>
  <si>
    <t>ES-15-TCA-07
TCA Submitted on July 21, 2015
RC voted to recommend on October 21, 2015
ISO determination letter sent on November 25, 2015</t>
  </si>
  <si>
    <t>ES-15-TCA-18
TCA Submitted on July 21, 2015
RC voted to recommend on October 21, 2015
ISO determination letter sent on November 25, 2015</t>
  </si>
  <si>
    <t>ES-15-TCA-02
TCA Submitted on July 21, 2015
RC voted to recommend on October 21, 2015
ISO determination letter sent on November 25, 2015</t>
  </si>
  <si>
    <t>ES-15-TCA-16
TCA Submitted on May 21, 2015
RC voted to recommend on October 21, 2015
ISO determination letter sent on November 25, 2015</t>
  </si>
  <si>
    <t>ES-15-T18
ISO Determination letter sent on April 16, 2015</t>
  </si>
  <si>
    <t xml:space="preserve">ES-15-T01, T01 and T03
ISO Determination letter sent on April 16, 2015
</t>
  </si>
  <si>
    <t>ES-15-TCA-24
TCA Submitted on August 10, 2015
RC voted to recommend on October 21, 2015
ISO determination letter sent on November 25, 2015</t>
  </si>
  <si>
    <t xml:space="preserve">ES-15-T20
ISO Determination letter sent on April 16, 2015
</t>
  </si>
  <si>
    <t>ES-15-TCA-11
TCA Submitted on April 30, 2015
RC voted to recommend on October 21, 2015
ISO determination letter sent on November 25, 2015</t>
  </si>
  <si>
    <t xml:space="preserve">NU-12-T45 and NU-12-T46
ISO Determination letter sent on March 7, 2013
</t>
  </si>
  <si>
    <t>ES-15-TCA-22
TCA Submitted on May 21, 2015
RC voted to recommend on October 21, 2015
ISO determination letter sent on November 25, 2015</t>
  </si>
  <si>
    <t>NU-12-T40 and ES-15-T41
ISO Determination letters sent on December 7, 2012 and May 16, 2015</t>
  </si>
  <si>
    <t>UI-14-T01 and UI-14-T02
ISO Determination letter sent on July 7, 2014</t>
  </si>
  <si>
    <t>UI-12-T20 Rev 1
ISO Determination letter sent on February 27, 2014</t>
  </si>
  <si>
    <t>0.88 Local Siting and 0.016 Non-PTS+F</t>
  </si>
  <si>
    <t>UI-15-TCA-03
TCA Submitted on October 7, 2015
RC voted to recommend on November 20, 2015
ISO determination letter sent on December 17, 2015</t>
  </si>
  <si>
    <t>NU-12-T23, NU-12-T47 through NU-12-T54, and NU-12-T57
ISO Determination letter sent on March 7, 2013</t>
  </si>
  <si>
    <t>ES-15-TCA-26
TCA Submitted on October 5, 2015
RC voted to recommend on December 16, 2015
ISO determination letter sent on January 7, 2016</t>
  </si>
  <si>
    <t>NU-12-T29 – NU-12-T38 and NU-12-T41
ISO Determination letter sent on December 7, 2012</t>
  </si>
  <si>
    <t>ES-15-TCA-27
TCA Submitted on October 5, 2015
RC voted to recommend on January 20, 2016
ISO determination letter sent on February 11,2016</t>
  </si>
  <si>
    <t>ES-15-TCA-20
TCA Submitted on October 5, 2015
RC voted to recommend on November 20, 2015
ISO determination letter sent on December 17, 2015</t>
  </si>
  <si>
    <t>ES-15-TCA-33
TCA Submitted on November 10, 2015
RC voted to recommend on December 16, 2015
ISO determination letter sent on January 7, 2016</t>
  </si>
  <si>
    <t>ES-15-T84
ISO Determination letter sent on November 5, 2015</t>
  </si>
  <si>
    <t>ES-15-T83
ISO Determination letter sent on November 10, 2015</t>
  </si>
  <si>
    <t>ES-15-T42
ISO Determination letter sent on April 16, 2015</t>
  </si>
  <si>
    <t>ES-15-TCA-34
TCA Submitted on November 12, 2015
RC voted to recommend on December 16, 2015
ISO determination letter sent on January 7, 2016</t>
  </si>
  <si>
    <t>NU-12-T41, T64, T66, T67
ISO Determination letter sent on December 7, 2012</t>
  </si>
  <si>
    <t>ES-15-TCA-35
TCA Submitted on December 18, 2015
RC voted to recommend on March 23, 2016
ISO determination letter sent on April 15, 2016</t>
  </si>
  <si>
    <t>NEP-12-T02
ISO Determination letter sent on December 27, 2010</t>
  </si>
  <si>
    <t>NEP-16-TCA-02
TCA Submitted on January 27, 2016
RC voted to recommend on February 16, 2016
ISO determination letter sent on February 17, 2016</t>
  </si>
  <si>
    <t xml:space="preserve">ES-15-TCA-19
TCA Submitted on July 9, 2015
RC voted to recommend on March 23, 2016
ISO determination letter sent on April 15, 2016
</t>
  </si>
  <si>
    <t>ES-15-T25
ISO Determination letter sent on February 25, 2015</t>
  </si>
  <si>
    <t>ES-15-T38
ISO Determination letter sent on April 16,2015</t>
  </si>
  <si>
    <t>ES-15-T04-T06
ISO Determination letter sent on April 16,2015</t>
  </si>
  <si>
    <t>NEP-13-T11
ISO Determination letter sent on February 22, 2014</t>
  </si>
  <si>
    <t>NEP-07-T20
ISO Determination letter sent on December 17, 2007</t>
  </si>
  <si>
    <t>$0.75 visual mitigation and $11.00 Non-PTF</t>
  </si>
  <si>
    <t xml:space="preserve">NSTAR-12-T05 &amp;  NU-13-T01
ISO Determination letter sent on may 30, 2012 and April 4, 2013
</t>
  </si>
  <si>
    <r>
      <t xml:space="preserve">Highgate Converter
(VELCO)
</t>
    </r>
    <r>
      <rPr>
        <sz val="10"/>
        <rFont val="Times New Roman"/>
        <family val="1"/>
      </rPr>
      <t xml:space="preserve">Replacement of the control and cooling systems at the Highgate DC converter station
</t>
    </r>
    <r>
      <rPr>
        <b/>
        <sz val="10"/>
        <rFont val="Times New Roman"/>
        <family val="1"/>
      </rPr>
      <t xml:space="preserve">
ISD November 2012</t>
    </r>
  </si>
  <si>
    <r>
      <rPr>
        <b/>
        <sz val="10"/>
        <color rgb="FF0000FF"/>
        <rFont val="Times New Roman"/>
        <family val="1"/>
      </rPr>
      <t>Upgrade st Pratts Junction Substation
(NEP)</t>
    </r>
    <r>
      <rPr>
        <sz val="10"/>
        <color rgb="FF000000"/>
        <rFont val="Times New Roman"/>
        <family val="1"/>
      </rPr>
      <t xml:space="preserve">
Replace T8 230-115 kV transformer (150 MVA) with 333 MVA transformer. Install 230 kV breaker on high side of transformer.  Reconductor 115 kV main busses #1 and #2 and upgrade two 115 kV breakers form 2000 A to 3000 A.
</t>
    </r>
    <r>
      <rPr>
        <b/>
        <sz val="10"/>
        <color rgb="FF000000"/>
        <rFont val="Times New Roman"/>
        <family val="1"/>
      </rPr>
      <t xml:space="preserve">
ISD December 2012</t>
    </r>
    <r>
      <rPr>
        <sz val="10"/>
        <color rgb="FF000000"/>
        <rFont val="Times New Roman"/>
        <family val="1"/>
      </rPr>
      <t xml:space="preserve">
</t>
    </r>
  </si>
  <si>
    <t>UI-15-TCA-02
TCA Submitted on September 4, 2015
RC voted to recommend on September 15, 2015
ISO issued a request for information on November 5, 2015 and UI responded on November 20, 2015
ISO determination letter sent on December 17, 2015</t>
  </si>
  <si>
    <t>NEP-08-T14
ISO Determination letter sent on April 1, 2008</t>
  </si>
  <si>
    <t>NEP-07-T37 Rev 1, NEP07-T38 and NEP-07-T39 Rev 1
ISO Determination letter sent on March 29, 2010</t>
  </si>
  <si>
    <t>NU-12-TCA-01
TCA submitted on December 4, 2012
RC voted to recommend on December 18, 2012
Additional Information Request sent on April 5, 2013
ISO Determination letter sent on July 26, 2013</t>
  </si>
  <si>
    <r>
      <t xml:space="preserve">NSTAR 310-507/508
</t>
    </r>
    <r>
      <rPr>
        <sz val="10"/>
        <rFont val="Times New Roman"/>
        <family val="1"/>
      </rPr>
      <t xml:space="preserve">(NSTAR)
‐ Reconductoring 5.2 miles each on two existing 115kV transmission lines using 795 ACSS conductor.
- Replace sixty existing structures and install one new structure on the ROW.
- Replace hardware, insulators and grounds on the existing lines.
- Replace three station termination structures.
- Replace the terminal disconnect cable risers
</t>
    </r>
    <r>
      <rPr>
        <b/>
        <sz val="10"/>
        <rFont val="Times New Roman"/>
        <family val="1"/>
      </rPr>
      <t>ISD December 2011</t>
    </r>
  </si>
  <si>
    <r>
      <t xml:space="preserve">Long Term Lower SEMA Rev 1
</t>
    </r>
    <r>
      <rPr>
        <sz val="10"/>
        <rFont val="Times New Roman"/>
        <family val="1"/>
      </rPr>
      <t>Expansion of the Carver 345 kV Substation and installation of a new overhead 345 kV line from Carver to the Bourne Substation area, about 18 miles in length;  In the vicinity of the Bourne Substation the new 345 kV line will be cut into Line 120, the Canal to Bourne section of Line 120 will be connected to the Bourne 115 kV Substation;  Installation of a new 6-breaker 115 kV Substation along Line 120, Installing a 345/115 kV auto-transformer at the new substation;  Looping of Line 115 in and out of the new 115 kV substation;
Separating the existing 345 kV double circuit tower crossing of the Cape Cod Canal (Lines 342 and 322) to separate structures.</t>
    </r>
    <r>
      <rPr>
        <b/>
        <sz val="10"/>
        <rFont val="Times New Roman"/>
        <family val="1"/>
      </rPr>
      <t xml:space="preserve">
ISD 2012</t>
    </r>
  </si>
  <si>
    <r>
      <t xml:space="preserve">South End Substation Project
</t>
    </r>
    <r>
      <rPr>
        <sz val="10"/>
        <rFont val="Times New Roman"/>
        <family val="1"/>
      </rPr>
      <t xml:space="preserve">Install two 115-kV circuit breakers (1G-7T-2 and 1G-8T-2) with associated ancillary equipment (disconnect switches, etc) and complete the associated protective relaying schemes to convert the South End Substation from a straight bus configuration to a five breaker ring bus.
</t>
    </r>
    <r>
      <rPr>
        <b/>
        <sz val="10"/>
        <rFont val="Times New Roman"/>
        <family val="1"/>
      </rPr>
      <t xml:space="preserve">
ISD June 2014</t>
    </r>
  </si>
  <si>
    <r>
      <t xml:space="preserve">1042 line reconductoring and North Bloomfield series reactor replacement
</t>
    </r>
    <r>
      <rPr>
        <sz val="10"/>
        <rFont val="Times New Roman"/>
        <family val="1"/>
      </rPr>
      <t xml:space="preserve">
Reconductor the 115‐kV 1042 line (formerly 1784) from the North Bloomfield Substation to Northeast Simsbury Substation. At the North Bloomfield 115‐kV Substation, replace the existing 115-kV 1042 line series reactor with a new 2% reactor.</t>
    </r>
    <r>
      <rPr>
        <b/>
        <sz val="10"/>
        <color rgb="FF0000FF"/>
        <rFont val="Times New Roman"/>
        <family val="1"/>
      </rPr>
      <t xml:space="preserve">
</t>
    </r>
    <r>
      <rPr>
        <b/>
        <sz val="10"/>
        <rFont val="Times New Roman"/>
        <family val="1"/>
      </rPr>
      <t xml:space="preserve">
ISD December 2013</t>
    </r>
  </si>
  <si>
    <r>
      <rPr>
        <sz val="10"/>
        <rFont val="Times New Roman"/>
        <family val="1"/>
      </rPr>
      <t>NU-14-TCA-03</t>
    </r>
    <r>
      <rPr>
        <b/>
        <sz val="10"/>
        <rFont val="Times New Roman"/>
        <family val="1"/>
      </rPr>
      <t xml:space="preserve">
</t>
    </r>
    <r>
      <rPr>
        <sz val="10"/>
        <rFont val="Times New Roman"/>
        <family val="1"/>
      </rPr>
      <t>TCA submitted on September 29,2014
RC voted to recommend on October 21,2014
ISO determination letter sent on December 9,2014</t>
    </r>
  </si>
  <si>
    <r>
      <t xml:space="preserve">Northeast Simsbury Substation Project
</t>
    </r>
    <r>
      <rPr>
        <sz val="10"/>
        <rFont val="Times New Roman"/>
        <family val="1"/>
      </rPr>
      <t>Add a 115-kV circuit breaker with associated disconnect switches to split the former 1784 line into two separate lines: 1042 to North Bloomfield and 1256 to Canton. This project requires expansion of the substation footprint and fence to loop the 115-kV 1042 and 1256 lines into the substation, and the installation of a new control house. Install two new standard line structures (with foundations) and 2.6 miles of OPGW from Northeast Simsbury to North Bloomfield Substation, on the new 115-kV 1042 line</t>
    </r>
    <r>
      <rPr>
        <b/>
        <sz val="10"/>
        <rFont val="Times New Roman"/>
        <family val="1"/>
      </rPr>
      <t>.
ISD December 2013</t>
    </r>
  </si>
  <si>
    <r>
      <t xml:space="preserve">South Meadow BPS Upgrade
</t>
    </r>
    <r>
      <rPr>
        <sz val="10"/>
        <color rgb="FF0000FF"/>
        <rFont val="Times New Roman"/>
        <family val="1"/>
      </rPr>
      <t xml:space="preserve">
</t>
    </r>
    <r>
      <rPr>
        <sz val="10"/>
        <rFont val="Times New Roman"/>
        <family val="1"/>
      </rPr>
      <t>Upgrade the South Meadow 115-kV Substation to NPCC BPS requirements: expand the existing relay and control enclosure; install new redundant protective relaying systems/cabinets; install a new redundant DC system; upgrade duct bank systems and modify wiring and equipment.</t>
    </r>
    <r>
      <rPr>
        <b/>
        <sz val="10"/>
        <rFont val="Times New Roman"/>
        <family val="1"/>
      </rPr>
      <t xml:space="preserve">
ISD December 2013</t>
    </r>
  </si>
  <si>
    <r>
      <t xml:space="preserve">Beseck 345 kV Shunt reactor
</t>
    </r>
    <r>
      <rPr>
        <sz val="10"/>
        <color rgb="FF0000FF"/>
        <rFont val="Times New Roman"/>
        <family val="1"/>
      </rPr>
      <t xml:space="preserve">
</t>
    </r>
    <r>
      <rPr>
        <sz val="10"/>
        <rFont val="Times New Roman"/>
        <family val="1"/>
      </rPr>
      <t>Install a new 345‐kV 75‐150 MVAR variable shunt reactor and one 345‐kV circuit breaker at the Beseck 9F Substation.</t>
    </r>
    <r>
      <rPr>
        <b/>
        <sz val="10"/>
        <rFont val="Times New Roman"/>
        <family val="1"/>
      </rPr>
      <t xml:space="preserve">
ISD July 2013</t>
    </r>
  </si>
  <si>
    <r>
      <t xml:space="preserve">Tewksbury 22A rebuild
</t>
    </r>
    <r>
      <rPr>
        <sz val="10"/>
        <rFont val="Times New Roman"/>
        <family val="1"/>
      </rPr>
      <t xml:space="preserve">
Replace existing substation with a 6 breaker GIS substation that is expandable to 16 breakers.
</t>
    </r>
    <r>
      <rPr>
        <b/>
        <sz val="10"/>
        <color rgb="FF0000FF"/>
        <rFont val="Times New Roman"/>
        <family val="1"/>
      </rPr>
      <t xml:space="preserve">
</t>
    </r>
    <r>
      <rPr>
        <b/>
        <sz val="10"/>
        <rFont val="Times New Roman"/>
        <family val="1"/>
      </rPr>
      <t>ISD December 2016</t>
    </r>
    <r>
      <rPr>
        <sz val="10"/>
        <rFont val="Times New Roman"/>
        <family val="1"/>
      </rPr>
      <t xml:space="preserve">
</t>
    </r>
  </si>
  <si>
    <r>
      <rPr>
        <sz val="10"/>
        <rFont val="Times New Roman"/>
        <family val="1"/>
      </rPr>
      <t xml:space="preserve">NEP-14-TCA-17
TCA submitted on October 21,2014
RC voted to recommend on  November 19,2014
ISO issued an additional information request on  December 19,2014.
NEP responded to additional information request on January 20,2015.
ISO Determination letter  issues on April 30, 2014.
NEP responded to the ISO determination letter sating they had more information on the items that were localized and improved costs estimates.  The ISO reviewed the NEP information and issued a new determination letter on  February 5, 2015 changing the localized amount from $1.4M to 0.20496M for the space for the 4th bay.  On April 5, 2016 NEP issued the ISO a letter to dispute the ISO's finding of localized costs.  The ISO and NEP are meeting to discuss the dispute
</t>
    </r>
    <r>
      <rPr>
        <b/>
        <sz val="10"/>
        <rFont val="Times New Roman"/>
        <family val="1"/>
      </rPr>
      <t xml:space="preserve">
</t>
    </r>
  </si>
  <si>
    <r>
      <t xml:space="preserve">312 Line structure Replacement
</t>
    </r>
    <r>
      <rPr>
        <sz val="10"/>
        <rFont val="Times New Roman"/>
        <family val="1"/>
      </rPr>
      <t xml:space="preserve">This project replaces 28 wooden transmission line structures due to the deterioration of the wooden poles and cross arms. The replacement structures are steel.
</t>
    </r>
    <r>
      <rPr>
        <b/>
        <sz val="10"/>
        <rFont val="Times New Roman"/>
        <family val="1"/>
      </rPr>
      <t xml:space="preserve">
ISD December 2013</t>
    </r>
  </si>
  <si>
    <r>
      <t xml:space="preserve">354 Line Structure Replacement
</t>
    </r>
    <r>
      <rPr>
        <sz val="10"/>
        <rFont val="Times New Roman"/>
        <family val="1"/>
      </rPr>
      <t xml:space="preserve">Replaced 52 wooden structures with significant degradation from woodpecker and other age-related damage on the 345-kV Ludlow- Northfield 354 line. Of the 52 structures replaced on this project 47 were straight one-for-one replacements with no practical alternative to replacement. This project also replaced 5 structures within a large DEP regulated beaver pond, with 3 steel structures, with greater span length to minimize new structures in this pond area.
</t>
    </r>
    <r>
      <rPr>
        <b/>
        <sz val="10"/>
        <color rgb="FF0000FF"/>
        <rFont val="Times New Roman"/>
        <family val="1"/>
      </rPr>
      <t xml:space="preserve">
</t>
    </r>
    <r>
      <rPr>
        <b/>
        <sz val="10"/>
        <rFont val="Times New Roman"/>
        <family val="1"/>
      </rPr>
      <t>ISD April 2012</t>
    </r>
  </si>
  <si>
    <r>
      <t xml:space="preserve">1421 Line structure Replacement
</t>
    </r>
    <r>
      <rPr>
        <sz val="10"/>
        <rFont val="Times New Roman"/>
        <family val="1"/>
      </rPr>
      <t>This project replaces 64 wooden transmission line structures with 64 steel structures due to the deterioration of the wooden poles and cross arms.</t>
    </r>
    <r>
      <rPr>
        <b/>
        <sz val="10"/>
        <color rgb="FF0000FF"/>
        <rFont val="Times New Roman"/>
        <family val="1"/>
      </rPr>
      <t xml:space="preserve">
ISD December 2013</t>
    </r>
  </si>
  <si>
    <r>
      <t xml:space="preserve">1512 Line structure Replacement
</t>
    </r>
    <r>
      <rPr>
        <sz val="10"/>
        <rFont val="Times New Roman"/>
        <family val="1"/>
      </rPr>
      <t>This project replaces 45 wooden transmission line structures with 45 steel/composite structures due to the deterioration of the wooden poles and cross arms. A few structures of composite material were utilized on this line an a trial basis.</t>
    </r>
    <r>
      <rPr>
        <b/>
        <sz val="10"/>
        <color rgb="FF0000FF"/>
        <rFont val="Times New Roman"/>
        <family val="1"/>
      </rPr>
      <t xml:space="preserve">
</t>
    </r>
    <r>
      <rPr>
        <b/>
        <sz val="10"/>
        <rFont val="Times New Roman"/>
        <family val="1"/>
      </rPr>
      <t xml:space="preserve">
ISD December 2011</t>
    </r>
  </si>
  <si>
    <r>
      <t xml:space="preserve">Haddam Neck 345 kV, 75-150 MVAR shunt reactor
</t>
    </r>
    <r>
      <rPr>
        <sz val="10"/>
        <rFont val="Times New Roman"/>
        <family val="1"/>
      </rPr>
      <t>Install two new 345 kV circuit breakers in the ring but at Haddam Neck 14B to create a new ring buss position and also install a new 345-kV variable shunt reactor.</t>
    </r>
    <r>
      <rPr>
        <b/>
        <sz val="10"/>
        <color rgb="FF0000FF"/>
        <rFont val="Times New Roman"/>
        <family val="1"/>
      </rPr>
      <t xml:space="preserve">
</t>
    </r>
    <r>
      <rPr>
        <b/>
        <sz val="10"/>
        <rFont val="Times New Roman"/>
        <family val="1"/>
      </rPr>
      <t>ISD September 2014</t>
    </r>
  </si>
  <si>
    <r>
      <rPr>
        <sz val="10"/>
        <rFont val="Times New Roman"/>
        <family val="1"/>
      </rPr>
      <t>NU-14-TCA-12</t>
    </r>
    <r>
      <rPr>
        <b/>
        <sz val="10"/>
        <rFont val="Times New Roman"/>
        <family val="1"/>
      </rPr>
      <t xml:space="preserve">
</t>
    </r>
    <r>
      <rPr>
        <sz val="10"/>
        <rFont val="Times New Roman"/>
        <family val="1"/>
      </rPr>
      <t xml:space="preserve">
TCA submitted on December 9, 2014
RC voted to recommend on January 27, 2014
ISO determination letter sent on February 20, 2015</t>
    </r>
  </si>
  <si>
    <r>
      <rPr>
        <sz val="10"/>
        <rFont val="Times New Roman"/>
        <family val="1"/>
      </rPr>
      <t>NU-14-TCA-14/CEL-TCA-01</t>
    </r>
    <r>
      <rPr>
        <b/>
        <sz val="10"/>
        <rFont val="Times New Roman"/>
        <family val="1"/>
      </rPr>
      <t xml:space="preserve">
</t>
    </r>
    <r>
      <rPr>
        <sz val="10"/>
        <rFont val="Times New Roman"/>
        <family val="1"/>
      </rPr>
      <t>TCA submitted on December 9, 2014
RC voted to recommend on January 27, 2014
ISO determination letter sent on April 17, 2015</t>
    </r>
  </si>
  <si>
    <r>
      <t xml:space="preserve">Milvon to Devon Tie 88005A - 89005B Line Upgrade Project
</t>
    </r>
    <r>
      <rPr>
        <sz val="10"/>
        <rFont val="Times New Roman"/>
        <family val="1"/>
      </rPr>
      <t xml:space="preserve">Install monopoles along both the northern and southern railroad right of way corridors between UI's Milvon 115/13.8 kV Substation and Devon Tie 115 kV Switching Station (1.4 miles) in Milford, CT (88005A and 89005B 115 kV lines). Install 1590 kcmil ACSS 115 kV conductors on the new monopoles. Remove existing 795 kcmil ACSR 115 kV conductors along railroad catenary system between Milvon and Devon Tie stations.
</t>
    </r>
    <r>
      <rPr>
        <b/>
        <sz val="10"/>
        <rFont val="Times New Roman"/>
        <family val="1"/>
      </rPr>
      <t>ISD December 2016</t>
    </r>
  </si>
  <si>
    <r>
      <t xml:space="preserve">115 kV Line Rehabilitation
</t>
    </r>
    <r>
      <rPr>
        <sz val="10"/>
        <rFont val="Times New Roman"/>
        <family val="1"/>
      </rPr>
      <t>The Project rehabilitates two 115 kV wooden H‐frame transmission lines located on a common 3.2 mile long right‐of‐way from the Eversource (formerly NSTAR) tap in Sharon to the Dean St. #495 substation in Norwood.</t>
    </r>
    <r>
      <rPr>
        <b/>
        <sz val="10"/>
        <rFont val="Times New Roman"/>
        <family val="1"/>
      </rPr>
      <t xml:space="preserve">
ISD November 2017</t>
    </r>
  </si>
  <si>
    <r>
      <t xml:space="preserve">Add a Second 230/115 kV Littleton Autotransformer
</t>
    </r>
    <r>
      <rPr>
        <sz val="10"/>
        <rFont val="Times New Roman"/>
        <family val="1"/>
      </rPr>
      <t xml:space="preserve">The project consists of installing a second 230/115-kV autotransformer (ID# TB138) at the Public Service Company of New Hampshire's Littleton Substation. The proposed project includes the construction of a new 115-kV bay position with two (2) - 115-kV circuit breakers. The autotransformer connects to the National Grid 230-kV C203 line via one (1) - 230-kV circuit breaker.
</t>
    </r>
    <r>
      <rPr>
        <b/>
        <sz val="10"/>
        <rFont val="Times New Roman"/>
        <family val="1"/>
      </rPr>
      <t xml:space="preserve">
ISD December 2014</t>
    </r>
  </si>
  <si>
    <r>
      <t xml:space="preserve">Loop 1560 line into Pootatuck Substation
</t>
    </r>
    <r>
      <rPr>
        <sz val="10"/>
        <color rgb="FF0000FF"/>
        <rFont val="Times New Roman"/>
        <family val="1"/>
      </rPr>
      <t xml:space="preserve">
</t>
    </r>
    <r>
      <rPr>
        <sz val="10"/>
        <rFont val="Times New Roman"/>
        <family val="1"/>
      </rPr>
      <t xml:space="preserve">The overhead 1560 line was sectionalized by looping it into the new United Illuminating Pootatuck 115/13.8 kV substation </t>
    </r>
    <r>
      <rPr>
        <b/>
        <sz val="10"/>
        <rFont val="Times New Roman"/>
        <family val="1"/>
      </rPr>
      <t xml:space="preserve">
ISD June 2015</t>
    </r>
  </si>
  <si>
    <r>
      <t xml:space="preserve">Replace 1990 Lattice Structures
</t>
    </r>
    <r>
      <rPr>
        <sz val="10"/>
        <rFont val="Times New Roman"/>
        <family val="1"/>
      </rPr>
      <t>Replace the double‐circuit steel lattice towers and double‐circuit steel monopoles of the 115‐kV 1990 line; reconductor the line with 1590 ACSS .</t>
    </r>
    <r>
      <rPr>
        <b/>
        <sz val="10"/>
        <rFont val="Times New Roman"/>
        <family val="1"/>
      </rPr>
      <t xml:space="preserve">
ISD December 2014</t>
    </r>
  </si>
  <si>
    <r>
      <t xml:space="preserve">Reconductor line 372 - Mystic to Kingston
</t>
    </r>
    <r>
      <rPr>
        <sz val="10"/>
        <color rgb="FF0000FF"/>
        <rFont val="Times New Roman"/>
        <family val="1"/>
      </rPr>
      <t xml:space="preserve">
</t>
    </r>
    <r>
      <rPr>
        <sz val="10"/>
        <rFont val="Times New Roman"/>
        <family val="1"/>
      </rPr>
      <t>Reconductoring of approximately 3.1 miles of the 345-kV 372 line from the Mystic to Kingston Substations</t>
    </r>
    <r>
      <rPr>
        <b/>
        <sz val="10"/>
        <rFont val="Times New Roman"/>
        <family val="1"/>
      </rPr>
      <t xml:space="preserve">
ISD December 2015</t>
    </r>
  </si>
  <si>
    <r>
      <t xml:space="preserve">Tap C-203 line to Eversource Littleton Substation
</t>
    </r>
    <r>
      <rPr>
        <sz val="10"/>
        <rFont val="Times New Roman"/>
        <family val="1"/>
      </rPr>
      <t>Construct a 0.2 mile long, 230 kV C-203 tap line with 795 ACSR to Eversource’ s Littleton Substation and upgrading relay
equipment at Comerford and Moore Substations.</t>
    </r>
    <r>
      <rPr>
        <b/>
        <sz val="10"/>
        <rFont val="Times New Roman"/>
        <family val="1"/>
      </rPr>
      <t xml:space="preserve">
ISD November 2014</t>
    </r>
  </si>
  <si>
    <r>
      <t xml:space="preserve">Mashapee Double Ending
</t>
    </r>
    <r>
      <rPr>
        <sz val="10"/>
        <color rgb="FF0000FF"/>
        <rFont val="Times New Roman"/>
        <family val="1"/>
      </rPr>
      <t xml:space="preserve">
</t>
    </r>
    <r>
      <rPr>
        <sz val="10"/>
        <rFont val="Times New Roman"/>
        <family val="1"/>
      </rPr>
      <t>Modify existing Mashpee Substation # 946 to accommodate the installation of a second distribution transformer and switchgear</t>
    </r>
    <r>
      <rPr>
        <b/>
        <sz val="10"/>
        <rFont val="Times New Roman"/>
        <family val="1"/>
      </rPr>
      <t xml:space="preserve">
ISD December 2016</t>
    </r>
  </si>
  <si>
    <r>
      <t xml:space="preserve">Montville Autotransformer Replacements
</t>
    </r>
    <r>
      <rPr>
        <sz val="10"/>
        <rFont val="Times New Roman"/>
        <family val="1"/>
      </rPr>
      <t xml:space="preserve">
Replace both Montville 18X and 19X 345/115-kV autotransformers and associated facilities.</t>
    </r>
    <r>
      <rPr>
        <b/>
        <sz val="10"/>
        <rFont val="Times New Roman"/>
        <family val="1"/>
      </rPr>
      <t xml:space="preserve">
ISD December 2015</t>
    </r>
  </si>
  <si>
    <r>
      <t xml:space="preserve">Peaslee Switching Station
</t>
    </r>
    <r>
      <rPr>
        <b/>
        <sz val="10"/>
        <rFont val="Times New Roman"/>
        <family val="1"/>
      </rPr>
      <t xml:space="preserve">
</t>
    </r>
    <r>
      <rPr>
        <sz val="10"/>
        <rFont val="Times New Roman"/>
        <family val="1"/>
      </rPr>
      <t>New 115-kV Peaslee Switching Station in Kingston, NH. Work consists of constructing a five-breaker ring bus and associated equipment. Also, a new 115-kV line (V103, Scobie Pond to Peaslee), approximately 5.5 miles in existing ROW, terminating into the new Peaslee Switching Station.</t>
    </r>
    <r>
      <rPr>
        <b/>
        <sz val="10"/>
        <rFont val="Times New Roman"/>
        <family val="1"/>
      </rPr>
      <t xml:space="preserve">
ISD June 2016</t>
    </r>
  </si>
  <si>
    <r>
      <t xml:space="preserve">Stamford Reliability Cable Project
</t>
    </r>
    <r>
      <rPr>
        <sz val="10"/>
        <rFont val="Times New Roman"/>
        <family val="1"/>
      </rPr>
      <t xml:space="preserve">
Construct a new 115-kV underground cable from the Glenbrook Substation to the South End Substation, approximately 1.5 miles of 3500 kcmil XLPE cable along with associated terminal work.</t>
    </r>
    <r>
      <rPr>
        <b/>
        <sz val="10"/>
        <rFont val="Times New Roman"/>
        <family val="1"/>
      </rPr>
      <t xml:space="preserve">
ISD November 2014</t>
    </r>
  </si>
  <si>
    <r>
      <t xml:space="preserve">West Hampden Substation Interconnection
</t>
    </r>
    <r>
      <rPr>
        <sz val="10"/>
        <rFont val="Times New Roman"/>
        <family val="1"/>
      </rPr>
      <t xml:space="preserve">
115-kV  line work  and related work (Ludlow Substation in Massachusetts and Scitico Substation in Connecticut), is to accommodate National Grid's new West Hampden Substation.
</t>
    </r>
    <r>
      <rPr>
        <b/>
        <sz val="10"/>
        <color rgb="FF0000FF"/>
        <rFont val="Times New Roman"/>
        <family val="1"/>
      </rPr>
      <t xml:space="preserve">
</t>
    </r>
    <r>
      <rPr>
        <b/>
        <sz val="10"/>
        <rFont val="Times New Roman"/>
        <family val="1"/>
      </rPr>
      <t>ISD October 2014</t>
    </r>
  </si>
  <si>
    <r>
      <t xml:space="preserve">Interstate Reliability Project
</t>
    </r>
    <r>
      <rPr>
        <sz val="10"/>
        <rFont val="Times New Roman"/>
        <family val="1"/>
      </rPr>
      <t>approximately 75 total miles of new 345-kV overhead transmission lines from Eversource’s existing Card Street and Lake Road Substations to the CT/RI border, continuing to National Grid’s existing West Farnum and Millbury Substations. The Project also includes the rebuild and reconductor of the existing 345-kV 328 Line from Sherman Road Substation to the West Farnum Substation and upgrades to the Card, Lake Road, Sherman Road, West Farnum and Millbury 345-kV substations and the Woonsocket, Riverside and Hartford Avenue 115-kV substations</t>
    </r>
    <r>
      <rPr>
        <b/>
        <sz val="10"/>
        <color rgb="FF0000FF"/>
        <rFont val="Times New Roman"/>
        <family val="1"/>
      </rPr>
      <t xml:space="preserve">
</t>
    </r>
    <r>
      <rPr>
        <b/>
        <sz val="10"/>
        <rFont val="Times New Roman"/>
        <family val="1"/>
      </rPr>
      <t>ISD  December 2014</t>
    </r>
  </si>
  <si>
    <r>
      <t xml:space="preserve">Southern Region Project Upgrades (Part of NH 10 Year Plan)
</t>
    </r>
    <r>
      <rPr>
        <sz val="10"/>
        <color rgb="FF0000FF"/>
        <rFont val="Times New Roman"/>
        <family val="1"/>
      </rPr>
      <t xml:space="preserve">
</t>
    </r>
    <r>
      <rPr>
        <sz val="10"/>
        <rFont val="Times New Roman"/>
        <family val="1"/>
      </rPr>
      <t xml:space="preserve">Upgrade the Merrimack 230/115 kV Substation and relocate existing capacitor banks to Bus 1 and Bus 3; Addition of two new 115 kV Circuit Breakers at Merrimack Substation; Replacement of 115 kV Circuit Breaker Q171 at Merrimack Substation; Install a new six breaker 115 kV Substation (Farmwood) and split line V182 </t>
    </r>
    <r>
      <rPr>
        <b/>
        <sz val="10"/>
        <rFont val="Times New Roman"/>
        <family val="1"/>
      </rPr>
      <t xml:space="preserve">
ISD  June 2015</t>
    </r>
  </si>
  <si>
    <r>
      <t>Seacoast Area Project Upgrades (Part of NH 10 Year Plan)</t>
    </r>
    <r>
      <rPr>
        <sz val="10"/>
        <color rgb="FFFF0000"/>
        <rFont val="Times New Roman"/>
        <family val="1"/>
      </rPr>
      <t xml:space="preserve">
</t>
    </r>
    <r>
      <rPr>
        <sz val="10"/>
        <rFont val="Times New Roman"/>
        <family val="1"/>
      </rPr>
      <t xml:space="preserve">New 115-kV A184 Line Scobie Pond-Pulpit Rock (Chester); Pulpit Rock - new five-breaker 115-kV Switching Station; Scobie Pond - add 115-kV circuit breaker; Three Rivers -add 115-kV circuit breaker; Schiller - add six 13.3-MVAR, 115-kV capacitor banks and three 115-kV circuit breakers; H141 Line - upgrade Chester-Great Bay 115-kV Line; andR193 Line - upgrade Scobie-Kingston 115-kV Line Tap.
</t>
    </r>
    <r>
      <rPr>
        <b/>
        <sz val="10"/>
        <rFont val="Times New Roman"/>
        <family val="1"/>
      </rPr>
      <t xml:space="preserve">
ISD December 2015</t>
    </r>
  </si>
  <si>
    <r>
      <t xml:space="preserve">381 Line Structure Replacements  
</t>
    </r>
    <r>
      <rPr>
        <sz val="10"/>
        <rFont val="Times New Roman"/>
        <family val="1"/>
      </rPr>
      <t xml:space="preserve">
345 kV Northfield Mountain to New Hampshire border (portion of) Line 381: Replace (33) wood pecker damaged 345 kV wood pole structures with steel structures. The existing structures to be replaced include (27) wood pole H frame structures and (6) wood 3-pole structures.</t>
    </r>
    <r>
      <rPr>
        <b/>
        <sz val="10"/>
        <rFont val="Times New Roman"/>
        <family val="1"/>
      </rPr>
      <t xml:space="preserve">
ISD  May 2015</t>
    </r>
  </si>
  <si>
    <r>
      <t xml:space="preserve">354 Line Structure Replacements 
</t>
    </r>
    <r>
      <rPr>
        <sz val="10"/>
        <rFont val="Times New Roman"/>
        <family val="1"/>
      </rPr>
      <t>345-kV Northfield Mountain to Ludlow (portion of) 354 Line - Replace 37 woodpecker damaged structures located in Pelham, Belchertown, and Amherst MA.</t>
    </r>
    <r>
      <rPr>
        <b/>
        <sz val="10"/>
        <color rgb="FF0000FF"/>
        <rFont val="Times New Roman"/>
        <family val="1"/>
      </rPr>
      <t xml:space="preserve">
</t>
    </r>
    <r>
      <rPr>
        <b/>
        <sz val="10"/>
        <rFont val="Times New Roman"/>
        <family val="1"/>
      </rPr>
      <t xml:space="preserve">
ISD  May 2015</t>
    </r>
  </si>
  <si>
    <r>
      <t xml:space="preserve">312 Line Structure Replacements 
</t>
    </r>
    <r>
      <rPr>
        <sz val="10"/>
        <rFont val="Times New Roman"/>
        <family val="1"/>
      </rPr>
      <t>345-kV Northfield Mountain to Berkshire (portion of) Line 312 - Replace (17) wood pecker damaged structures of Western Massachusetts Electric Company  (14) wood pole H frame structures and (3) wood 3-pole structures with new steel structures.</t>
    </r>
    <r>
      <rPr>
        <b/>
        <sz val="10"/>
        <rFont val="Times New Roman"/>
        <family val="1"/>
      </rPr>
      <t xml:space="preserve">
ISD July 2014</t>
    </r>
  </si>
  <si>
    <r>
      <t xml:space="preserve">Manchester - Barbour Hill Area Upgrade Project
</t>
    </r>
    <r>
      <rPr>
        <sz val="10"/>
        <rFont val="Times New Roman"/>
        <family val="1"/>
      </rPr>
      <t xml:space="preserve">
1. Add a new 345/115-kV Autotransformer and associated equipment at Barbour Hill Substation in South Windsor, CT.
2. Reconductor the 115 kV 1763 line between Manchester and Barbour Hill.
3. Add a 345 kV circuit breaker in series with breaker 24T at the Manchester 345 kV switchyard.</t>
    </r>
    <r>
      <rPr>
        <b/>
        <sz val="10"/>
        <color rgb="FF0000FF"/>
        <rFont val="Times New Roman"/>
        <family val="1"/>
      </rPr>
      <t xml:space="preserve">
</t>
    </r>
    <r>
      <rPr>
        <b/>
        <sz val="10"/>
        <rFont val="Times New Roman"/>
        <family val="1"/>
      </rPr>
      <t xml:space="preserve">
ISD December 2016</t>
    </r>
  </si>
  <si>
    <r>
      <t xml:space="preserve">Hopwell capacitor (Part of GHCC)
</t>
    </r>
    <r>
      <rPr>
        <sz val="10"/>
        <rFont val="Times New Roman"/>
        <family val="1"/>
      </rPr>
      <t xml:space="preserve">
Add a 37.8 MVAR capacitor bank at Hopewell 115 kV substation.</t>
    </r>
    <r>
      <rPr>
        <b/>
        <sz val="10"/>
        <rFont val="Times New Roman"/>
        <family val="1"/>
      </rPr>
      <t xml:space="preserve">
ISD January 2016</t>
    </r>
  </si>
  <si>
    <r>
      <t xml:space="preserve">Central New Hampshire Area Project Upgrades
</t>
    </r>
    <r>
      <rPr>
        <sz val="10"/>
        <rFont val="Times New Roman"/>
        <family val="1"/>
      </rPr>
      <t>At Webster Substation, install 4 - 115-kV 26.6 MVAR capacitor banks and 2 - 115-kV circuit breakers. At Saco Valley Substation, install 2 - 25 MVAR 115 kV dynamic VAR devices and 2 - 115 kV circuit breakers.</t>
    </r>
    <r>
      <rPr>
        <b/>
        <sz val="10"/>
        <rFont val="Times New Roman"/>
        <family val="1"/>
      </rPr>
      <t xml:space="preserve">
ISD December 2016</t>
    </r>
  </si>
  <si>
    <r>
      <t xml:space="preserve">Line 136 Replacement
</t>
    </r>
    <r>
      <rPr>
        <sz val="10"/>
        <color rgb="FF0000FF"/>
        <rFont val="Times New Roman"/>
        <family val="1"/>
      </rPr>
      <t xml:space="preserve">
</t>
    </r>
    <r>
      <rPr>
        <sz val="10"/>
        <rFont val="Times New Roman"/>
        <family val="1"/>
      </rPr>
      <t>The project will refurbish the 16.1 mile 115kV Line 136 between Falmouth Tap (924) and West Barnstable (921) Substations.</t>
    </r>
    <r>
      <rPr>
        <b/>
        <sz val="10"/>
        <rFont val="Times New Roman"/>
        <family val="1"/>
      </rPr>
      <t xml:space="preserve">
ISD December 2015</t>
    </r>
    <r>
      <rPr>
        <b/>
        <sz val="10"/>
        <color rgb="FF0000FF"/>
        <rFont val="Times New Roman"/>
        <family val="1"/>
      </rPr>
      <t xml:space="preserve">
</t>
    </r>
  </si>
  <si>
    <r>
      <t xml:space="preserve">Norwalk-Plumtree, New Haven, and Naugatuck Valley Area Project Upgrades (Part of SWCT)
</t>
    </r>
    <r>
      <rPr>
        <sz val="10"/>
        <rFont val="Times New Roman"/>
        <family val="1"/>
      </rPr>
      <t>Addition of  345 kV voltage 11T Series Breaker at East Devon
Upgrade 115 kV 1876 line terminal equipment at Newtown Substation
 Replace two Freight 115 kV breakers with new breakers having 63 kA interrupting capability.</t>
    </r>
    <r>
      <rPr>
        <b/>
        <sz val="10"/>
        <color rgb="FF0000FF"/>
        <rFont val="Times New Roman"/>
        <family val="1"/>
      </rPr>
      <t xml:space="preserve">
</t>
    </r>
    <r>
      <rPr>
        <b/>
        <sz val="10"/>
        <rFont val="Times New Roman"/>
        <family val="1"/>
      </rPr>
      <t>ISD December 2015</t>
    </r>
  </si>
  <si>
    <r>
      <t xml:space="preserve">Housatonic River Crossing 115 kV Line Rebuild Project
</t>
    </r>
    <r>
      <rPr>
        <sz val="10"/>
        <color rgb="FF0000FF"/>
        <rFont val="Times New Roman"/>
        <family val="1"/>
      </rPr>
      <t xml:space="preserve">
</t>
    </r>
    <r>
      <rPr>
        <sz val="10"/>
        <rFont val="Times New Roman"/>
        <family val="1"/>
      </rPr>
      <t>Install fourteen (14) single circuit monopoles along with .5 miles of 2156 kcmil ACSS 115 kV conductor.</t>
    </r>
    <r>
      <rPr>
        <b/>
        <sz val="10"/>
        <rFont val="Times New Roman"/>
        <family val="1"/>
      </rPr>
      <t xml:space="preserve">
ISD August 2016</t>
    </r>
    <r>
      <rPr>
        <b/>
        <sz val="10"/>
        <color rgb="FF0000FF"/>
        <rFont val="Times New Roman"/>
        <family val="1"/>
      </rPr>
      <t xml:space="preserve">
</t>
    </r>
  </si>
  <si>
    <r>
      <t xml:space="preserve">Hawthorne Capacitor Bank Addition
</t>
    </r>
    <r>
      <rPr>
        <sz val="10"/>
        <color rgb="FF0000FF"/>
        <rFont val="Times New Roman"/>
        <family val="1"/>
      </rPr>
      <t xml:space="preserve">
</t>
    </r>
    <r>
      <rPr>
        <sz val="10"/>
        <rFont val="Times New Roman"/>
        <family val="1"/>
      </rPr>
      <t xml:space="preserve">Addition of two 20-MVAR 115-kV Capacitor Banks, and associated land, at the Hawthorne Substation. </t>
    </r>
    <r>
      <rPr>
        <b/>
        <sz val="10"/>
        <rFont val="Times New Roman"/>
        <family val="1"/>
      </rPr>
      <t xml:space="preserve">
ISD March 2016</t>
    </r>
  </si>
  <si>
    <r>
      <t xml:space="preserve">Southern Region Project Upgrades Group 2 
</t>
    </r>
    <r>
      <rPr>
        <sz val="9"/>
        <rFont val="Times New Roman"/>
        <family val="1"/>
      </rPr>
      <t>• Construction of a new 345 kV Eagle Substation 
• Addition of circuit breakers at  Scobie Pond and Huse Road Substations
• Construction of a new 115 kV circuit from Scobie Pond Substation to Huse Road Substation
• Upgrade of the 345 kV line 326 from Scobie Pond to the MA/NH Border
• Rebuilds on sections of the K165, W157 tap(renamed H123),D115 and H137 115 kV lines
• Uprate of sections of the G146 and P145 115 kV lines</t>
    </r>
    <r>
      <rPr>
        <b/>
        <sz val="8"/>
        <rFont val="Times New Roman"/>
        <family val="1"/>
      </rPr>
      <t xml:space="preserve">
</t>
    </r>
    <r>
      <rPr>
        <b/>
        <sz val="10"/>
        <rFont val="Times New Roman"/>
        <family val="1"/>
      </rPr>
      <t xml:space="preserve">
ISD December 2016</t>
    </r>
    <r>
      <rPr>
        <b/>
        <sz val="10"/>
        <color rgb="FF0000FF"/>
        <rFont val="Times New Roman"/>
        <family val="1"/>
      </rPr>
      <t xml:space="preserve">
</t>
    </r>
  </si>
  <si>
    <r>
      <t xml:space="preserve">Pittsfield Greenfield Area Project Group 1 
</t>
    </r>
    <r>
      <rPr>
        <sz val="9"/>
        <rFont val="Times New Roman"/>
        <family val="1"/>
      </rPr>
      <t xml:space="preserve">• Modification of the Northfield Mountain 16R Substation including installation of a 345/115 kV autotransformer
• Construction of a three breaker Switching Station at Erving
• Construction of a new 115 kV line from Northfield Mountain to the new Erving Switching Station
• Installation of a capacitor bank at Cumberland Substation
• Rebuilding of the 1361, Cumberland to Montague 115 kV line
• Removal of sag limitation on the 115 kV 1512 line from Blandford Substation to Grandville Junction
</t>
    </r>
    <r>
      <rPr>
        <b/>
        <sz val="9"/>
        <rFont val="Times New Roman"/>
        <family val="1"/>
      </rPr>
      <t xml:space="preserve">
ISD December 2016</t>
    </r>
    <r>
      <rPr>
        <sz val="10"/>
        <rFont val="Times New Roman"/>
        <family val="1"/>
      </rPr>
      <t xml:space="preserve">
</t>
    </r>
  </si>
  <si>
    <r>
      <t xml:space="preserve">New Hampshire Western Area 
</t>
    </r>
    <r>
      <rPr>
        <b/>
        <sz val="10"/>
        <rFont val="Times New Roman"/>
        <family val="1"/>
      </rPr>
      <t>•</t>
    </r>
    <r>
      <rPr>
        <b/>
        <sz val="10"/>
        <color rgb="FF0000FF"/>
        <rFont val="Times New Roman"/>
        <family val="1"/>
      </rPr>
      <t xml:space="preserve"> </t>
    </r>
    <r>
      <rPr>
        <sz val="9"/>
        <rFont val="Times New Roman"/>
        <family val="1"/>
      </rPr>
      <t>Construction of a new 345 kV Eagle Substation 
• Addition of circuit breakers at  Scobie Pond and Huse Road Substations
• Construction of a new 115 kV circuit from Scobie Pond Substation to Huse Road Substation
• Upgrade of the 345 kV line 326 from Scobie Pond to the MA/NH Border
• Rebuilds on sections of the K165, W157 tap(renamed H123),D115 and H137 115 kV lines
• Uprate of sections of the G146 and P145 115 kV lines</t>
    </r>
    <r>
      <rPr>
        <sz val="10"/>
        <rFont val="Times New Roman"/>
        <family val="1"/>
      </rPr>
      <t xml:space="preserve">
</t>
    </r>
    <r>
      <rPr>
        <b/>
        <sz val="10"/>
        <rFont val="Times New Roman"/>
        <family val="1"/>
      </rPr>
      <t xml:space="preserve">
ISD December 2016</t>
    </r>
  </si>
  <si>
    <r>
      <t xml:space="preserve">North Keene Substation Project 
</t>
    </r>
    <r>
      <rPr>
        <sz val="10"/>
        <rFont val="Times New Roman"/>
        <family val="1"/>
      </rPr>
      <t>Construct a New North Keene Substation, and loop in the L163 line with two 115 kV breakers.</t>
    </r>
    <r>
      <rPr>
        <b/>
        <sz val="10"/>
        <rFont val="Times New Roman"/>
        <family val="1"/>
      </rPr>
      <t xml:space="preserve">
ISD December 2017</t>
    </r>
  </si>
  <si>
    <r>
      <t xml:space="preserve">Rimmon Substation Project
</t>
    </r>
    <r>
      <rPr>
        <sz val="10"/>
        <rFont val="Times New Roman"/>
        <family val="1"/>
      </rPr>
      <t>Rebuild Rimmon Substation, loop in 115 kV line J114, add 3 115 kV circuit breakers, and 2 115 kV 13.3 MVAR capacitor banks . Install a series 115 kV breaker at Greggs substation.</t>
    </r>
    <r>
      <rPr>
        <b/>
        <sz val="10"/>
        <rFont val="Times New Roman"/>
        <family val="1"/>
      </rPr>
      <t xml:space="preserve">
ISD June 2016</t>
    </r>
  </si>
  <si>
    <r>
      <t xml:space="preserve">Oxford  Substation Capacitor Bank ( Part of SWCT)
</t>
    </r>
    <r>
      <rPr>
        <sz val="10"/>
        <rFont val="Times New Roman"/>
        <family val="1"/>
      </rPr>
      <t>Install a 115 kV 25.2 MVAR capacitor bank at Oxford Substation on 1319 line terminal.</t>
    </r>
    <r>
      <rPr>
        <b/>
        <sz val="10"/>
        <rFont val="Times New Roman"/>
        <family val="1"/>
      </rPr>
      <t xml:space="preserve">
ISD March 2016
</t>
    </r>
    <r>
      <rPr>
        <b/>
        <sz val="10"/>
        <color rgb="FF0000FF"/>
        <rFont val="Times New Roman"/>
        <family val="1"/>
      </rPr>
      <t xml:space="preserve">
</t>
    </r>
  </si>
  <si>
    <r>
      <t xml:space="preserve">G-185S Reconductoring - Kent County to Davisville Tap
</t>
    </r>
    <r>
      <rPr>
        <sz val="10"/>
        <rFont val="Times New Roman"/>
        <family val="1"/>
      </rPr>
      <t xml:space="preserve">Replace 5.3 miles of 795 ACSR conductor with 954 ACSS conductor
</t>
    </r>
    <r>
      <rPr>
        <b/>
        <sz val="10"/>
        <rFont val="Times New Roman"/>
        <family val="1"/>
      </rPr>
      <t xml:space="preserve">
ISD May 2015</t>
    </r>
  </si>
  <si>
    <r>
      <t xml:space="preserve">115-kV 1570 Line Clearance Remediation Project
</t>
    </r>
    <r>
      <rPr>
        <sz val="10"/>
        <rFont val="Times New Roman"/>
        <family val="1"/>
      </rPr>
      <t>Repaired or replaced structures or structure elements on the 1570 line as identified to mitigate clearance discrepancies noted in NERC review.</t>
    </r>
    <r>
      <rPr>
        <b/>
        <sz val="10"/>
        <rFont val="Times New Roman"/>
        <family val="1"/>
      </rPr>
      <t xml:space="preserve">
ISD September 2014</t>
    </r>
  </si>
  <si>
    <r>
      <t xml:space="preserve">1779 Line Partial Rebuild
</t>
    </r>
    <r>
      <rPr>
        <sz val="10"/>
        <rFont val="Times New Roman"/>
        <family val="1"/>
      </rPr>
      <t xml:space="preserve">
Partial Line rebuild of the 1779 115 kV transmission line</t>
    </r>
    <r>
      <rPr>
        <b/>
        <sz val="10"/>
        <rFont val="Times New Roman"/>
        <family val="1"/>
      </rPr>
      <t xml:space="preserve">
ISD December 2017</t>
    </r>
  </si>
  <si>
    <r>
      <t xml:space="preserve">Norwalk-Plumtree, New Haven, and Naugatuck Valley Area Project Upgrades (Part of SWCT)
</t>
    </r>
    <r>
      <rPr>
        <sz val="10"/>
        <color rgb="FF0000FF"/>
        <rFont val="Times New Roman"/>
        <family val="1"/>
      </rPr>
      <t xml:space="preserve">
</t>
    </r>
    <r>
      <rPr>
        <sz val="10"/>
        <rFont val="Times New Roman"/>
        <family val="1"/>
      </rPr>
      <t>Install a 115 kV circuit breaker (63 kA interrupting capability) in series with the existing 29T breaker at Plumtree Substation.</t>
    </r>
    <r>
      <rPr>
        <b/>
        <sz val="10"/>
        <rFont val="Times New Roman"/>
        <family val="1"/>
      </rPr>
      <t xml:space="preserve">
ISD May 2016</t>
    </r>
  </si>
  <si>
    <r>
      <t xml:space="preserve">S-145/T-146 UG cables
</t>
    </r>
    <r>
      <rPr>
        <sz val="10"/>
        <rFont val="Times New Roman"/>
        <family val="1"/>
      </rPr>
      <t>Removal and replacement of the 115kV underground cables, S-145 and T-146, as well as upgrades to the associated terminal equipment at the Salem Harbor and Canal Street substations. The existing cables will be removed. The four circuit breakers associated with the S-145 and T-146 cables at the Salem Harbor Substation will be replaced. All equipment at the Canal Street Substation will be replaced except for structures.</t>
    </r>
    <r>
      <rPr>
        <b/>
        <sz val="10"/>
        <rFont val="Times New Roman"/>
        <family val="1"/>
      </rPr>
      <t xml:space="preserve">
ISD June 2016</t>
    </r>
  </si>
  <si>
    <r>
      <t xml:space="preserve">Comerford 230 kV breakers and add 230 kV bus tie breaker
</t>
    </r>
    <r>
      <rPr>
        <sz val="10"/>
        <color rgb="FF0000FF"/>
        <rFont val="Times New Roman"/>
        <family val="1"/>
      </rPr>
      <t xml:space="preserve">
</t>
    </r>
    <r>
      <rPr>
        <sz val="10"/>
        <rFont val="Times New Roman"/>
        <family val="1"/>
      </rPr>
      <t>Replace 230kV equipment and associated protection and control systems at Comerford</t>
    </r>
    <r>
      <rPr>
        <b/>
        <sz val="10"/>
        <rFont val="Times New Roman"/>
        <family val="1"/>
      </rPr>
      <t xml:space="preserve">
ISD August 2014</t>
    </r>
  </si>
  <si>
    <r>
      <t>Northwest Connecticut Area Project Upgrades (Part of GHCC)</t>
    </r>
    <r>
      <rPr>
        <sz val="10"/>
        <color rgb="FF0000FF"/>
        <rFont val="Times New Roman"/>
        <family val="1"/>
      </rPr>
      <t xml:space="preserve">
</t>
    </r>
    <r>
      <rPr>
        <sz val="10"/>
        <rFont val="Times New Roman"/>
        <family val="1"/>
      </rPr>
      <t>•Add a new 10.35 mile, 115 kV line from Frost Bridge to Campville and associated terminal equipment.
• Separation of 115 kV DCT corresponding to the Frost Bridge to Campville (1191) line and the Thomaston to Campville (1921) line and add a 115 kV breaker at Campville substation.
• Upgrade terminal equipment on the 115 kV line between Chippen Hill to Lake Avenue Junction (1810-3). Reconductor the 115 kV line between Southington to Lake Avenue Junction (1810-1) – 5.2 miles.</t>
    </r>
    <r>
      <rPr>
        <b/>
        <sz val="10"/>
        <rFont val="Times New Roman"/>
        <family val="1"/>
      </rPr>
      <t xml:space="preserve">
ISD June 2018</t>
    </r>
  </si>
  <si>
    <r>
      <t xml:space="preserve">West Hampden Substation
</t>
    </r>
    <r>
      <rPr>
        <sz val="10"/>
        <rFont val="Times New Roman"/>
        <family val="1"/>
      </rPr>
      <t xml:space="preserve">- Conversion of O-15S 69 kV line (10 mi) to 115 kV between Palmer and new West Hampden substation.    
- Installation of new 115 kV breaker at Palmer substation and reconductor of 115 kV buswork and asset condition upgrades. 
- Construction of new 115/69 kV substation in Hampden MA (W Hampden substation).  </t>
    </r>
    <r>
      <rPr>
        <b/>
        <sz val="10"/>
        <rFont val="Times New Roman"/>
        <family val="1"/>
      </rPr>
      <t xml:space="preserve">
ISD fall 2015</t>
    </r>
  </si>
  <si>
    <r>
      <t xml:space="preserve">W-175 115 kV Line
</t>
    </r>
    <r>
      <rPr>
        <sz val="10"/>
        <color theme="1"/>
        <rFont val="Times New Roman"/>
        <family val="1"/>
      </rPr>
      <t xml:space="preserve">Reconductor and Refurbish W-175 115 kV line between W Charlton and Palmer (16 mi). </t>
    </r>
    <r>
      <rPr>
        <b/>
        <sz val="10"/>
        <color theme="1"/>
        <rFont val="Times New Roman"/>
        <family val="1"/>
      </rPr>
      <t xml:space="preserve">
ISD Fall 2016</t>
    </r>
    <r>
      <rPr>
        <b/>
        <sz val="10"/>
        <color rgb="FF0000FF"/>
        <rFont val="Times New Roman"/>
        <family val="1"/>
      </rPr>
      <t xml:space="preserve">
</t>
    </r>
  </si>
  <si>
    <r>
      <t xml:space="preserve">V-148N Reconductoring Washington to Woonsocket Substations
</t>
    </r>
    <r>
      <rPr>
        <sz val="10"/>
        <rFont val="Times New Roman"/>
        <family val="1"/>
      </rPr>
      <t>Replace approximately 4.2 circuit miles of 795 AL conductor with 795 ACSS conductor and associated relay work at Woonsocket substation.</t>
    </r>
    <r>
      <rPr>
        <b/>
        <sz val="10"/>
        <rFont val="Times New Roman"/>
        <family val="1"/>
      </rPr>
      <t xml:space="preserve">
ISD May 2016</t>
    </r>
  </si>
  <si>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</si>
  <si>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</si>
  <si>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</si>
  <si>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</si>
  <si>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</si>
  <si>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</si>
  <si>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</si>
  <si>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</si>
  <si>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</si>
  <si>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</si>
  <si>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</si>
  <si>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</si>
  <si>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</si>
  <si>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</si>
  <si>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</si>
  <si>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</si>
  <si>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</si>
  <si>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</si>
  <si>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</si>
  <si>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</si>
  <si>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</si>
  <si>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</si>
  <si>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</si>
  <si>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</si>
  <si>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</si>
  <si>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</si>
  <si>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</si>
  <si>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</si>
  <si>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</si>
  <si>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</si>
  <si>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</si>
  <si>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</si>
  <si>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</si>
  <si>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</si>
  <si>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</si>
  <si>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</si>
  <si>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</si>
  <si>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</si>
  <si>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</si>
  <si>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</si>
  <si>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</si>
  <si>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</si>
  <si>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</si>
  <si>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</si>
  <si>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255.</t>
  </si>
  <si>
    <t>253.</t>
  </si>
  <si>
    <t>252.</t>
  </si>
  <si>
    <t>230.</t>
  </si>
  <si>
    <t>231.</t>
  </si>
  <si>
    <t>232.</t>
  </si>
  <si>
    <t>233.</t>
  </si>
  <si>
    <t>234.</t>
  </si>
  <si>
    <t>235.</t>
  </si>
  <si>
    <t>236.</t>
  </si>
  <si>
    <t>237.</t>
  </si>
  <si>
    <t>238.</t>
  </si>
  <si>
    <t>239.</t>
  </si>
  <si>
    <t>240.</t>
  </si>
  <si>
    <t>241.</t>
  </si>
  <si>
    <t>242.</t>
  </si>
  <si>
    <t>243.</t>
  </si>
  <si>
    <t>244.</t>
  </si>
  <si>
    <t>245.</t>
  </si>
  <si>
    <t>247.</t>
  </si>
  <si>
    <r>
      <t xml:space="preserve">Framingham BPS Upgrade
</t>
    </r>
    <r>
      <rPr>
        <sz val="10"/>
        <rFont val="Times New Roman"/>
        <family val="1"/>
      </rPr>
      <t xml:space="preserve">
Upgrades at Framingham Station #240 to bring the station up to NPCC BPS Standards</t>
    </r>
    <r>
      <rPr>
        <b/>
        <sz val="10"/>
        <rFont val="Times New Roman"/>
        <family val="1"/>
      </rPr>
      <t xml:space="preserve">
ISD December 2018</t>
    </r>
  </si>
  <si>
    <r>
      <t xml:space="preserve">Electric Avenue Substation
</t>
    </r>
    <r>
      <rPr>
        <sz val="10"/>
        <rFont val="Times New Roman"/>
        <family val="1"/>
      </rPr>
      <t>New substation with twelve 115kV gas insulated breakers. Approximately 3,600 feet of new 2000 Cu pipe-type cable, new control and protection
equipment for the twelve 115kV breakers, four 115kV lines and two 115kV end buses. System designed to required BPS standards.</t>
    </r>
    <r>
      <rPr>
        <b/>
        <sz val="10"/>
        <rFont val="Times New Roman"/>
        <family val="1"/>
      </rPr>
      <t xml:space="preserve">
ISD December 2018</t>
    </r>
  </si>
  <si>
    <t>ES-16-T41
ISO Determination letter sent on June 30, 2016</t>
  </si>
  <si>
    <r>
      <t xml:space="preserve">Blair Pond Substation 
</t>
    </r>
    <r>
      <rPr>
        <sz val="10"/>
        <rFont val="Times New Roman"/>
        <family val="1"/>
      </rPr>
      <t>Construction of a new 115/13.8 kV GIS Substation to support load in Belmont.</t>
    </r>
    <r>
      <rPr>
        <b/>
        <sz val="10"/>
        <rFont val="Times New Roman"/>
        <family val="1"/>
      </rPr>
      <t xml:space="preserve">
ISD December 2016</t>
    </r>
  </si>
  <si>
    <t>ES-15-T33
ISO Determination letter sent on April 16, 2015</t>
  </si>
  <si>
    <r>
      <t xml:space="preserve">Sandy Pond Control House
</t>
    </r>
    <r>
      <rPr>
        <sz val="10"/>
        <rFont val="Times New Roman"/>
        <family val="1"/>
      </rPr>
      <t>Construction of a new control house containing all primary and secondary systems to the west of the original control house. These systems include the AC system, DC system, protection, control, digital fault recorder and SCADA. Specific key primary 345kV, 115kV, and 23 kV assets will also be replaced.</t>
    </r>
    <r>
      <rPr>
        <b/>
        <sz val="10"/>
        <rFont val="Times New Roman"/>
        <family val="1"/>
      </rPr>
      <t xml:space="preserve">
ISD June 2018</t>
    </r>
  </si>
  <si>
    <t>Non-PTF Portion of control house</t>
  </si>
  <si>
    <r>
      <t xml:space="preserve">C-181/D182 Line Refurbishment Project
</t>
    </r>
    <r>
      <rPr>
        <b/>
        <i/>
        <sz val="10"/>
        <color rgb="FF0000FF"/>
        <rFont val="Times New Roman"/>
        <family val="1"/>
      </rPr>
      <t xml:space="preserve">
</t>
    </r>
    <r>
      <rPr>
        <sz val="10"/>
        <rFont val="Times New Roman"/>
        <family val="1"/>
      </rPr>
      <t>This project will replace 268 wood structures, cross bracing on 24 structures, insulator strings on 39 structures, and refurbish an additional 51 structures. The scope will also include the installation of 27 miles of OPGW, removal of vegetation growth on structures and the installation of pole caps as identified in the field.</t>
    </r>
    <r>
      <rPr>
        <b/>
        <sz val="10"/>
        <rFont val="Times New Roman"/>
        <family val="1"/>
      </rPr>
      <t xml:space="preserve">
ISD December 2017</t>
    </r>
  </si>
  <si>
    <r>
      <t xml:space="preserve">The Mix Avenue 115 kV Capacitor Bank - Series Reactor Addition Project
</t>
    </r>
    <r>
      <rPr>
        <sz val="10"/>
        <rFont val="Times New Roman"/>
        <family val="1"/>
      </rPr>
      <t xml:space="preserve">
Install two (2) 20 MVAr 115 kV capacitor banks at Mix Avenue Substation on the 1610 115 kV line terminal. Install a 7.5 ohm series reactor at Mix Avenue Substation on the 1610 115 kV line terminal. Expand 115 kV Control House at Mix Avenue Substation.
</t>
    </r>
    <r>
      <rPr>
        <b/>
        <sz val="10"/>
        <rFont val="Times New Roman"/>
        <family val="1"/>
      </rPr>
      <t xml:space="preserve">
ISD  January 2017</t>
    </r>
  </si>
  <si>
    <r>
      <t xml:space="preserve">Replace Medway Station #65 Control House
</t>
    </r>
    <r>
      <rPr>
        <sz val="10"/>
        <rFont val="Times New Roman"/>
        <family val="1"/>
      </rPr>
      <t xml:space="preserve">A new control house will be purchased and delivered to Medway and installed within the existing substation footprint. Included in the purchase of the control house will be redundant batteries and relay systems.
</t>
    </r>
    <r>
      <rPr>
        <b/>
        <sz val="10"/>
        <rFont val="Times New Roman"/>
        <family val="1"/>
      </rPr>
      <t>ISD June 2019</t>
    </r>
  </si>
  <si>
    <t>ES-16-T01
ISO Determination letter sent on January 26,2016</t>
  </si>
  <si>
    <r>
      <t xml:space="preserve">Mount Support Substation Project
</t>
    </r>
    <r>
      <rPr>
        <sz val="10"/>
        <color theme="1"/>
        <rFont val="Times New Roman"/>
        <family val="1"/>
      </rPr>
      <t xml:space="preserve">
Loop the W-149N line into Mount Support Substation and install one 115 kV in-line breaker and associated disconnects at Mount Support Substation.  Install one high speed protection system on the W-149N and W-149 lines.
</t>
    </r>
    <r>
      <rPr>
        <b/>
        <sz val="10"/>
        <color theme="1"/>
        <rFont val="Times New Roman"/>
        <family val="1"/>
      </rPr>
      <t>ISD October 2016</t>
    </r>
  </si>
  <si>
    <t>NEP-16-TCA-10
TCA Submitted on September 26, 2016
RC voted to recommend on October 18, 2016
ISO determination letter sent on December 16. 2016</t>
  </si>
  <si>
    <r>
      <t xml:space="preserve">Baird to Congress 8809A-8909B 115 kV Line Upgrades Project
</t>
    </r>
    <r>
      <rPr>
        <sz val="10"/>
        <color theme="1"/>
        <rFont val="Times New Roman"/>
        <family val="1"/>
      </rPr>
      <t>Install monopoles along both the northern and southern railroad right of way corridors between Baird and Congress 115/13.8 kV substations and install 1590 kcmil ACSS 115 kV conductors on the new monopoles while removing existing 795 kcmil ACSR 115 kV conductors along railroad catenary system between Baird and Congress substations.</t>
    </r>
    <r>
      <rPr>
        <b/>
        <sz val="10"/>
        <color theme="1"/>
        <rFont val="Times New Roman"/>
        <family val="1"/>
      </rPr>
      <t xml:space="preserve">
ISD December 2018</t>
    </r>
  </si>
  <si>
    <t>NEP-12-T14
ISO Determination letter sent on December 7,2012</t>
  </si>
  <si>
    <t>NEP-12-T13
ISO Determination letter sent on December 7,2012</t>
  </si>
  <si>
    <t>ES-16-TCA-11
TCA Submitted on April 14, 2016
RC voted to recommend on May 17, 2016
ISO determination letter sent on June 30, 2016</t>
  </si>
  <si>
    <t>ES-16-TCA-04
TCA Submitted on February 29, 2016
RC voted to recommend on April 19, 2016
ISO determination letter sent on December 16, 2016</t>
  </si>
  <si>
    <t>ES-16-TCA-10
TCA Submitted on March 10,2016
RC voted to recommend on April 19, 2016
ISO determination letter sent on June 30, 2016</t>
  </si>
  <si>
    <t>NEP-16-TCA-03 Rev1
TCA Submitted on May 5, 2015
RC voted to recommend on May 17, 2016
ISO determination letter sent on June 30, 2016</t>
  </si>
  <si>
    <t>NEP-16-TCA-01
TCA Submitted on May 6, 2016
RC voted to recommend on May 17, 2016
ISO determination letter sent on December 16, 2016</t>
  </si>
  <si>
    <t>NEP-16-TCA-07
TCA Submitted on May 6, 2016
RC voted to recommend on May 17, 2016
ISO determination letter sent on June 30, 2016</t>
  </si>
  <si>
    <r>
      <t xml:space="preserve">NEP-16-TCA-04
TCA Submitted on May 12, 2016
</t>
    </r>
    <r>
      <rPr>
        <b/>
        <sz val="10"/>
        <color theme="1"/>
        <rFont val="Times New Roman"/>
        <family val="1"/>
      </rPr>
      <t xml:space="preserve">
</t>
    </r>
    <r>
      <rPr>
        <sz val="10"/>
        <color theme="1"/>
        <rFont val="Times New Roman"/>
        <family val="1"/>
      </rPr>
      <t>RC voted to recommend on June 9, 2016</t>
    </r>
    <r>
      <rPr>
        <b/>
        <sz val="10"/>
        <color theme="1"/>
        <rFont val="Times New Roman"/>
        <family val="1"/>
      </rPr>
      <t xml:space="preserve">
</t>
    </r>
    <r>
      <rPr>
        <sz val="10"/>
        <color theme="1"/>
        <rFont val="Times New Roman"/>
        <family val="1"/>
      </rPr>
      <t xml:space="preserve">
ISO determination letter sent on October 4, 2016</t>
    </r>
  </si>
  <si>
    <r>
      <t>NEP-16-TCA-05
TCA Submitted on May 12, 2016
RC voted to recommend on June 9, 2016</t>
    </r>
    <r>
      <rPr>
        <b/>
        <sz val="10"/>
        <color theme="1"/>
        <rFont val="Times New Roman"/>
        <family val="1"/>
      </rPr>
      <t xml:space="preserve">
</t>
    </r>
    <r>
      <rPr>
        <sz val="10"/>
        <color theme="1"/>
        <rFont val="Times New Roman"/>
        <family val="1"/>
      </rPr>
      <t xml:space="preserve">
ISO determination letter sent on October 4, 2016</t>
    </r>
  </si>
  <si>
    <t>NEP-16-TCA-08
TCA Submitted on September 8, 2016
RC voted to recommend on September 20, 2016
ISO determination letter sent on December 16. 2016</t>
  </si>
  <si>
    <t>ES-16-TCA-13
TCA Submitted on August 10, 2016
RC voted to recommend on September 20, 2016
ISO determination letter sent on December 16, 2016</t>
  </si>
  <si>
    <t>ES-16-TCA-17
TCA Submitted on August 10, 2016
RC voted to recommend on September 20, 2016
ISO determination letter sent on December 16, 2016</t>
  </si>
  <si>
    <r>
      <rPr>
        <sz val="10"/>
        <color theme="1"/>
        <rFont val="Times New Roman"/>
        <family val="1"/>
      </rPr>
      <t>ES-15-TCA-10
TCA Submitted on May 28, 2015
RC voted to recommend on June 9, 2016
ISO determination letter sent on October 4, 2016</t>
    </r>
    <r>
      <rPr>
        <b/>
        <sz val="10"/>
        <color theme="1"/>
        <rFont val="Times New Roman"/>
        <family val="1"/>
      </rPr>
      <t xml:space="preserve">
</t>
    </r>
  </si>
  <si>
    <t>VELCO-15-T01 to T04
ISO Determination letter sent on April 16, 2015</t>
  </si>
  <si>
    <r>
      <t xml:space="preserve">CT River Valley
</t>
    </r>
    <r>
      <rPr>
        <sz val="10"/>
        <rFont val="Times New Roman"/>
        <family val="1"/>
      </rPr>
      <t xml:space="preserve">
Project for reconductoring the K31 Coolidge - Ascutney 115 kV line to 1351 ACSS. Install a 50 MVAr SVC and add a third bay at the Ascutney substation. Split the Hartford 25 MVAr 115 kV capacitor bank into two 12.5 MVAr capacitor banks. In addition, rebuild the Chelsea 115 kV tap substation into a three-breaker ring substation.</t>
    </r>
    <r>
      <rPr>
        <b/>
        <sz val="10"/>
        <color rgb="FF0000FF"/>
        <rFont val="Times New Roman"/>
        <family val="1"/>
      </rPr>
      <t xml:space="preserve">
</t>
    </r>
    <r>
      <rPr>
        <b/>
        <sz val="10"/>
        <rFont val="Times New Roman"/>
        <family val="1"/>
      </rPr>
      <t xml:space="preserve">
ISD May 2018</t>
    </r>
  </si>
  <si>
    <r>
      <t xml:space="preserve">Cabot Taps - W-177 (Pittsfield/Greenfield)
</t>
    </r>
    <r>
      <rPr>
        <sz val="10"/>
        <color theme="1"/>
        <rFont val="Times New Roman"/>
        <family val="1"/>
      </rPr>
      <t xml:space="preserve">1:  Separate and reconductor the Cabot Taps (A-127W and Y-177 115kV lines between Cabot Jct and Montague substation). This involves use of 795 ACSS conductor for the Y-177 line and 1590 ACSS conductor for the A-127W tap line. (2.7 miles each)   
2:  Loop the A-127W line in and out of the new Erving Substation (Eversource). 
3:  Reconductor of A-127W line between Erving switchyard and Cabot Tap with 2-477 ACCR.  (5.6 miles)
</t>
    </r>
    <r>
      <rPr>
        <b/>
        <sz val="10"/>
        <rFont val="Times New Roman"/>
        <family val="1"/>
      </rPr>
      <t xml:space="preserve">
ISD Spring 2017</t>
    </r>
  </si>
  <si>
    <r>
      <t xml:space="preserve">Haraman Station (Pittsfield/Greenfield)
</t>
    </r>
    <r>
      <rPr>
        <sz val="10"/>
        <color theme="1"/>
        <rFont val="Times New Roman"/>
        <family val="1"/>
      </rPr>
      <t>1:  Harriman Station - Installation of 115 kV tie breaker with associated buswork, reconductor of buswork and new control house. (part of Pittsfield/Greenfield reliability upgrades)
2. Harriman Station - Breaker replacement and terminal equipment upgrades  (Asset Condition)</t>
    </r>
    <r>
      <rPr>
        <b/>
        <sz val="10"/>
        <color rgb="FF0000FF"/>
        <rFont val="Times New Roman"/>
        <family val="1"/>
      </rPr>
      <t xml:space="preserve">
</t>
    </r>
    <r>
      <rPr>
        <b/>
        <sz val="10"/>
        <rFont val="Times New Roman"/>
        <family val="1"/>
      </rPr>
      <t>ISD Spring 2017</t>
    </r>
  </si>
  <si>
    <t>ES-16-TCA-63
ISO Determination letter sent on December 16, 2016</t>
  </si>
  <si>
    <r>
      <t xml:space="preserve">3424 Line Asset Condition/Storm Hardening Project
</t>
    </r>
    <r>
      <rPr>
        <sz val="10"/>
        <rFont val="Times New Roman"/>
        <family val="1"/>
      </rPr>
      <t>Replace or modify 30 wood pole structures with direct embed, light duty steel poles to meet NESC design load and storm hardening requirements. The 3424
line runs from Kleen substation in Middletown to Manchester substation, both in Connecticut.</t>
    </r>
    <r>
      <rPr>
        <b/>
        <sz val="10"/>
        <rFont val="Times New Roman"/>
        <family val="1"/>
      </rPr>
      <t xml:space="preserve">
ISD December 2016</t>
    </r>
  </si>
  <si>
    <t xml:space="preserve">ES-15-T07-ES-15-T17, ES-15-T19, ES-15-T21- ES-15-T23 and ES-15-T25
ISO Determination letter sent on April 16, 2015
</t>
  </si>
  <si>
    <r>
      <t xml:space="preserve">VELCO Structure Replacement Program
</t>
    </r>
    <r>
      <rPr>
        <b/>
        <sz val="10"/>
        <rFont val="Times New Roman"/>
        <family val="1"/>
      </rPr>
      <t xml:space="preserve">
R</t>
    </r>
    <r>
      <rPr>
        <sz val="10"/>
        <rFont val="Times New Roman"/>
        <family val="1"/>
      </rPr>
      <t>eplacement of existing Pool Transmission Facilities (PTF) transmission structures under a program of work throughout Vermont's transmission network including:
     ●  Approximately (1,120) 115 kV Structures
     ●  Approximately (80) 230 kV Structures
     ●  Approximately (250) 345 kV Structures</t>
    </r>
    <r>
      <rPr>
        <b/>
        <sz val="10"/>
        <rFont val="Times New Roman"/>
        <family val="1"/>
      </rPr>
      <t xml:space="preserve">
ISD December 2019</t>
    </r>
  </si>
  <si>
    <t>TCA Submitted on April  25, 2017</t>
  </si>
  <si>
    <t>RC voted to recommend on May 23, 2017</t>
  </si>
  <si>
    <t>ISO determination letter being drafted</t>
  </si>
  <si>
    <r>
      <t xml:space="preserve">Thames River Crossing Structure Replacement Project
</t>
    </r>
    <r>
      <rPr>
        <b/>
        <sz val="10"/>
        <rFont val="Times New Roman"/>
        <family val="1"/>
      </rPr>
      <t xml:space="preserve">
</t>
    </r>
    <r>
      <rPr>
        <sz val="10"/>
        <rFont val="Times New Roman"/>
        <family val="1"/>
      </rPr>
      <t>Replace four steel lattice structures (7012, 7013, 7014, and 7015) with engineered galvanized steel poles on concrete foundations ad install new conductor,
shield wire, and OPGW from structure 7012 to structure 7015.</t>
    </r>
    <r>
      <rPr>
        <b/>
        <sz val="10"/>
        <rFont val="Times New Roman"/>
        <family val="1"/>
      </rPr>
      <t xml:space="preserve">
ISD December 2017</t>
    </r>
  </si>
  <si>
    <r>
      <t xml:space="preserve">1620 and 1975 115-kV Structure Replacement Project
</t>
    </r>
    <r>
      <rPr>
        <sz val="10"/>
        <rFont val="Times New Roman"/>
        <family val="1"/>
      </rPr>
      <t xml:space="preserve">Replace 64 laminated wood pole structures with direct embed light duty weathering steel poles: the two and three pole structures are light duty steel. The
115-kV 1620 Line runs from Middletown 5A to Haddam 11C via Oxbow Junction. The 115-kV 1975 Line runs from East Meriden 21P to Haddam 11C via
Oxbow Junction. The portion of these lines from Haddam 11C to Oxbow Junction shares structures for approximately 8 miles.
</t>
    </r>
    <r>
      <rPr>
        <b/>
        <sz val="10"/>
        <rFont val="Times New Roman"/>
        <family val="1"/>
      </rPr>
      <t xml:space="preserve">
ISD July 2017</t>
    </r>
  </si>
  <si>
    <r>
      <t xml:space="preserve">Southern Loop
(Velcro)
</t>
    </r>
    <r>
      <rPr>
        <sz val="10"/>
        <rFont val="Times New Roman"/>
        <family val="1"/>
      </rPr>
      <t>53 Miles of new 345 kV transmission.  2 New Substations- Newfane and Vernon.  Vernon substation to connect to Vermont Yankee.</t>
    </r>
    <r>
      <rPr>
        <b/>
        <sz val="10"/>
        <color indexed="12"/>
        <rFont val="Times New Roman"/>
        <family val="1"/>
      </rPr>
      <t xml:space="preserve">
</t>
    </r>
    <r>
      <rPr>
        <b/>
        <sz val="10"/>
        <rFont val="Times New Roman"/>
        <family val="1"/>
      </rPr>
      <t xml:space="preserve">
ISD June 2011</t>
    </r>
  </si>
  <si>
    <t xml:space="preserve">VELCO-08-TCA-02
Velcro made and information only presentation to the RC on December 18, 2008.  
Velcro to present at a Stakeholder meeting on January 29, 2009
ISO Data Request sent out on February 13, 2009 .
RC recommended approval on February 24, 2009
Velcro responses to ISO-NE Data Request March 24, 2009
VELCO presented in front of PAC on April 21, 2009 discussing project cost with new CEWG template
ISO Determination letter posted on March 23, 2010 for a 30 day comment period.  Comments to be sent to TCApps@iso-ne.com  
ISO determination letter sent on May 17, 2010
</t>
  </si>
  <si>
    <t>Actual Project came in less than the original TCA Applications.  Revision required because of a scope change at the West Barnstable substation where the design changed form a 6 breaker substation to an 8 breaker substation.
Localized costs for Visual Mitigation and additional breakers that were installed.</t>
  </si>
  <si>
    <r>
      <t xml:space="preserve">Auburn Area Projects
(CMP)
</t>
    </r>
    <r>
      <rPr>
        <sz val="10"/>
        <rFont val="Times New Roman"/>
        <family val="1"/>
      </rPr>
      <t>• Upgrades at the Auburn Street substation include construction a new 115 kV yard with 
        the addition of a second 345/115 kV transformer, rebuild the 345 kV yard to an eight 
        breaker  ring bus layout and upgrade to BPS standards.  
• Upgrades at the Bridgewater substations include replacing two 345kV circuit breakers, 
        upgrade the G18 and F19 terminal equipment and upgrade to BPS standards.
• Upgrades at the DuPont Substation include upgrades to the G18 and C2 lines terminal 
        equipment, install a second high speed protection system and upgrade to BPS Standards.</t>
    </r>
    <r>
      <rPr>
        <b/>
        <sz val="10"/>
        <color indexed="12"/>
        <rFont val="Times New Roman"/>
        <family val="1"/>
      </rPr>
      <t xml:space="preserve">
</t>
    </r>
    <r>
      <rPr>
        <sz val="10"/>
        <rFont val="Times New Roman"/>
        <family val="1"/>
      </rPr>
      <t xml:space="preserve">
</t>
    </r>
    <r>
      <rPr>
        <b/>
        <sz val="10"/>
        <rFont val="Times New Roman"/>
        <family val="1"/>
      </rPr>
      <t>ISD June 2015</t>
    </r>
  </si>
  <si>
    <r>
      <t xml:space="preserve">Y-177 Asset Replacement
(NEP)
</t>
    </r>
    <r>
      <rPr>
        <sz val="10"/>
        <rFont val="Times New Roman"/>
        <family val="1"/>
      </rPr>
      <t xml:space="preserve">The project includes the Y-177 circuit between Harriman Substation in Whitingham, VT and Montague Substation in Montague, MA and is 25.8 miles long -
The condition of many of the poles and wood crossarms that have not been replaced previously on the line have deteriorated so that they now require
replacement. The original wood poles were installed in 1959.
</t>
    </r>
    <r>
      <rPr>
        <b/>
        <sz val="10"/>
        <rFont val="Times New Roman"/>
        <family val="1"/>
      </rPr>
      <t>ISD December 2014</t>
    </r>
  </si>
  <si>
    <r>
      <t xml:space="preserve">Fitch Substation
</t>
    </r>
    <r>
      <rPr>
        <sz val="10"/>
        <rFont val="Times New Roman"/>
        <family val="1"/>
      </rPr>
      <t xml:space="preserve">The Third Taxing District (TTD) has built a new substation to improve the reliability of their distribution system. Eversource installed two new dead-end structures in the transmission ROW to support looping the former 1416 line into the new 115-kV substation
</t>
    </r>
    <r>
      <rPr>
        <b/>
        <sz val="10"/>
        <rFont val="Times New Roman"/>
        <family val="1"/>
      </rPr>
      <t xml:space="preserve">
ISD December 2013</t>
    </r>
  </si>
  <si>
    <t>UI-12-T05 &amp; UI-12-T06 
ISO Determination letter sent on August 12, 2012</t>
  </si>
  <si>
    <t>UI-12-T15-Rec 1 and UI-12-T16
ISO Determination letter sent on November 8, 2012 and April 16, 2015</t>
  </si>
  <si>
    <r>
      <t xml:space="preserve">345 kV 3419 Line Asset Condition/Storm Hardening project
</t>
    </r>
    <r>
      <rPr>
        <sz val="10"/>
        <rFont val="Times New Roman"/>
        <family val="1"/>
      </rPr>
      <t>Replace or modify 345 kV line structures determined to be inadequate based on structural analysis performed as part of ongoing Storm Hardening project:
replace 30 wood pole H-frames with direct-embed-steel, wood pole equivalents or wood.</t>
    </r>
    <r>
      <rPr>
        <b/>
        <sz val="10"/>
        <rFont val="Times New Roman"/>
        <family val="1"/>
      </rPr>
      <t xml:space="preserve">
ISD June 2016</t>
    </r>
  </si>
  <si>
    <r>
      <t xml:space="preserve">X176 Line Rebuild
</t>
    </r>
    <r>
      <rPr>
        <sz val="10"/>
        <rFont val="Times New Roman"/>
        <family val="1"/>
      </rPr>
      <t xml:space="preserve">Replace 37 H-frame structures with steel equivalents and replace existing conductor with 1272 ACSS
</t>
    </r>
    <r>
      <rPr>
        <b/>
        <sz val="10"/>
        <rFont val="Times New Roman"/>
        <family val="1"/>
      </rPr>
      <t xml:space="preserve">
ISD February 2017</t>
    </r>
  </si>
  <si>
    <r>
      <t xml:space="preserve">1231/1242 NERC Alert Project
</t>
    </r>
    <r>
      <rPr>
        <sz val="10"/>
        <rFont val="Times New Roman"/>
        <family val="1"/>
      </rPr>
      <t>This project mitigates the discrepancies in facility ratings observed between design and actual field conditions.</t>
    </r>
    <r>
      <rPr>
        <b/>
        <sz val="10"/>
        <rFont val="Times New Roman"/>
        <family val="1"/>
      </rPr>
      <t xml:space="preserve">
ISD December 2015</t>
    </r>
    <r>
      <rPr>
        <b/>
        <sz val="10"/>
        <color rgb="FF0000FF"/>
        <rFont val="Times New Roman"/>
        <family val="1"/>
      </rPr>
      <t xml:space="preserve">
</t>
    </r>
  </si>
  <si>
    <t>Non PTF work includes (1) the associated GIS components for the two transformer connections to the 115kV circuit switchers and (2) the 115kV bus between the 115kV ring and the 115kV circuit switchers.</t>
  </si>
  <si>
    <r>
      <t xml:space="preserve">1211 Line Structure Replacement Project
</t>
    </r>
    <r>
      <rPr>
        <sz val="10"/>
        <rFont val="Times New Roman"/>
        <family val="1"/>
      </rPr>
      <t xml:space="preserve">
The portion of the 1211 Line proposed for replacement contains a total of 44 structures (from Doreen 19A to Oswald Junction).</t>
    </r>
    <r>
      <rPr>
        <b/>
        <sz val="10"/>
        <rFont val="Times New Roman"/>
        <family val="1"/>
      </rPr>
      <t xml:space="preserve">
ISD July 2017</t>
    </r>
  </si>
  <si>
    <t>Non-PTF work related to 46 kV Asset Condition work</t>
  </si>
  <si>
    <r>
      <t xml:space="preserve">Refurbishment of the Essex STATCOM's 
</t>
    </r>
    <r>
      <rPr>
        <sz val="10"/>
        <rFont val="Times New Roman"/>
        <family val="1"/>
      </rPr>
      <t xml:space="preserve">Refurbishment of:
     ●  STATCOM Control System
     ●  STATCOM inverters and associated equipment
     ●  Cooling Systems 
     ●  Harmonic Filters  </t>
    </r>
    <r>
      <rPr>
        <b/>
        <sz val="10"/>
        <rFont val="Times New Roman"/>
        <family val="1"/>
      </rPr>
      <t xml:space="preserve">
ISD May 2017</t>
    </r>
    <r>
      <rPr>
        <b/>
        <sz val="10"/>
        <color rgb="FF0000FF"/>
        <rFont val="Times New Roman"/>
        <family val="1"/>
      </rPr>
      <t xml:space="preserve">
</t>
    </r>
  </si>
  <si>
    <t>Requested:
$818.043</t>
  </si>
  <si>
    <t>See TCA Applications</t>
  </si>
  <si>
    <r>
      <t xml:space="preserve">Greater Boston Transmission Project
</t>
    </r>
    <r>
      <rPr>
        <sz val="10"/>
        <rFont val="Times New Roman"/>
        <family val="1"/>
      </rPr>
      <t xml:space="preserve">The Project consist of: 
7 -new 115 kV or 345 kV lines,
9 - 115 kV line reconductoring and 2 115 kiva line upgrades'
4 - new or replacement autotransformers and stations'
6- reconfigured substations, and
numerus circuit breaker addition and reconfigurations along with other elements such as shunt devices, capacitor banks and BPS upgrades
</t>
    </r>
    <r>
      <rPr>
        <b/>
        <sz val="10"/>
        <rFont val="Times New Roman"/>
        <family val="1"/>
      </rPr>
      <t xml:space="preserve">
ISD December 2019</t>
    </r>
    <r>
      <rPr>
        <b/>
        <sz val="10"/>
        <color rgb="FF0000FF"/>
        <rFont val="Times New Roman"/>
        <family val="1"/>
      </rPr>
      <t xml:space="preserve">
</t>
    </r>
  </si>
  <si>
    <r>
      <t xml:space="preserve">Scotia Street 
</t>
    </r>
    <r>
      <rPr>
        <sz val="10"/>
        <rFont val="Times New Roman"/>
        <family val="1"/>
      </rPr>
      <t>The project consist of installing two new 115-kV breakers on the 329-512 and 329-513 lines along with replacing the 110A and 110B circuit switchers and switches S790 and 791 with 115-kV circuit breakers.  This project will install six 115-kV breakers in total. The project also installed stop joint technology on each line to limit the flow of dielectric fluid, which did not exist at the time of original installation.</t>
    </r>
    <r>
      <rPr>
        <b/>
        <sz val="10"/>
        <rFont val="Times New Roman"/>
        <family val="1"/>
      </rPr>
      <t xml:space="preserve">
ISD June 2013</t>
    </r>
  </si>
  <si>
    <t>ES-15-TCA-32
TCA Submitted on September 25, 2015
RC voted to recommend on November 20, 2015
ISO issued a request for information on 
ISO determination letter sent on July 17, 2017</t>
  </si>
  <si>
    <t>ES-16-TCA-02
TCA Submitted on November 2, 2016
RC voted to recommend on December 13, 2016
ISO determination letter being drafted
ISO Determination letter sent July 17, 2017</t>
  </si>
  <si>
    <t>UI-16-TCA-01
TCA Submitted on June 7, 2016
RC voted to recommend on July 12, 2016
ISO determination letter sent on October 4, 2016</t>
  </si>
  <si>
    <t>UI-16-TCA-02
TCA Submitted on September 20, 2016
RC voted to recommend on October 18, 2016
ISO determination letter sent on December 16, 2016</t>
  </si>
  <si>
    <t>NEP-16-TCA-06
TCA Submitted on October 6, 2016
RC voted to recommend on 
ISO determination letter sent on July 17, 2017</t>
  </si>
  <si>
    <t>NEP-17-TCA-02
TCA Submitted on  January 8, 2017
RC voted to recommend on March 21, 2017
ISO determination letter sent on July 17, 2017</t>
  </si>
  <si>
    <t>NEP-17-TCA-03
TCA Submitted on  January 8, 2017
RC voted to recommend on March 21, 2017
ISO determination letter sent on July 17, 2017</t>
  </si>
  <si>
    <t>VELCO-17-TCA-02
TCA Submitted on March 27, 2017
RC voted to recommend on April 18, 2017
ISO determination letter sent on August 13, 2017</t>
  </si>
  <si>
    <t>ES-17-TCA-06
TCA Submitted on April 7, 2017
RC voted to recommend on April 18, 2017
ISO determination letter sent on December 1, 2017</t>
  </si>
  <si>
    <r>
      <t xml:space="preserve">Replace structures and install OPGW from Ludlow Substation to
Barbour Hill Substation Project
</t>
    </r>
    <r>
      <rPr>
        <sz val="10"/>
        <color rgb="FF0000FF"/>
        <rFont val="Times New Roman"/>
        <family val="1"/>
      </rPr>
      <t xml:space="preserve">
</t>
    </r>
    <r>
      <rPr>
        <sz val="10"/>
        <color theme="1"/>
        <rFont val="Times New Roman"/>
        <family val="1"/>
      </rPr>
      <t>Install new 48 fiber OPGW from Ludlow Substation in Ludlow, MA to Barbour Hill Substation in South Windsor, CT (approximately 26 miles ) via the 3419 (345-kV) line.
Replace 27 wood pole structures with direct embed light duty steel poles along this right of way.</t>
    </r>
    <r>
      <rPr>
        <b/>
        <sz val="10"/>
        <color theme="1"/>
        <rFont val="Times New Roman"/>
        <family val="1"/>
      </rPr>
      <t xml:space="preserve">
ISD December 2017</t>
    </r>
  </si>
  <si>
    <t>ES-17-TCA-09
TCA Submitted on June 29, 2017
RC voted to recommend on July 18, 2017
ISO determination letter sent on January 3, 2018</t>
  </si>
  <si>
    <r>
      <t xml:space="preserve">1261/1598 Line Structure Replacement and OPGW Project
</t>
    </r>
    <r>
      <rPr>
        <sz val="10"/>
        <color theme="1"/>
        <rFont val="Times New Roman"/>
        <family val="1"/>
      </rPr>
      <t>Replace or modify 17 double circuit structures on the 1261/1598 line and install new OPGW to replace existing shield wire on the 1598 Line from Bokum 15L Substation to Haddam 11C Substation.</t>
    </r>
    <r>
      <rPr>
        <b/>
        <sz val="10"/>
        <color theme="1"/>
        <rFont val="Times New Roman"/>
        <family val="1"/>
      </rPr>
      <t xml:space="preserve">
ISD December 2017</t>
    </r>
  </si>
  <si>
    <r>
      <t xml:space="preserve">K Street Station #385 Control House
</t>
    </r>
    <r>
      <rPr>
        <sz val="10"/>
        <color theme="1"/>
        <rFont val="Times New Roman"/>
        <family val="1"/>
      </rPr>
      <t xml:space="preserve">Build a new 115-kV control house to fully comply with NPCC Directory 4 criteria.
</t>
    </r>
    <r>
      <rPr>
        <b/>
        <sz val="10"/>
        <color theme="1"/>
        <rFont val="Times New Roman"/>
        <family val="1"/>
      </rPr>
      <t xml:space="preserve">
ISD - 2021</t>
    </r>
  </si>
  <si>
    <r>
      <t xml:space="preserve">Brighton Station #329 Control House
</t>
    </r>
    <r>
      <rPr>
        <sz val="10"/>
        <color theme="1"/>
        <rFont val="Times New Roman"/>
        <family val="1"/>
      </rPr>
      <t xml:space="preserve">
Build a new 115-kV control house to fully comply with NPCC Directory 4 criteria
4 criteria.</t>
    </r>
    <r>
      <rPr>
        <b/>
        <sz val="10"/>
        <color theme="1"/>
        <rFont val="Times New Roman"/>
        <family val="1"/>
      </rPr>
      <t xml:space="preserve">
ISD 2020</t>
    </r>
  </si>
  <si>
    <r>
      <t xml:space="preserve">Mystic Station #250 Control House
</t>
    </r>
    <r>
      <rPr>
        <b/>
        <sz val="10"/>
        <color theme="1"/>
        <rFont val="Times New Roman"/>
        <family val="1"/>
      </rPr>
      <t xml:space="preserve">
</t>
    </r>
    <r>
      <rPr>
        <sz val="10"/>
        <color theme="1"/>
        <rFont val="Times New Roman"/>
        <family val="1"/>
      </rPr>
      <t xml:space="preserve">Retrofit existing control building including changes to the AC station service. Remove all existing equipment including asbestos containing material. The BPS protection systems at the station will be upgraded to fully comply with NPCC Directory 4 criteria.
</t>
    </r>
    <r>
      <rPr>
        <b/>
        <sz val="10"/>
        <color theme="1"/>
        <rFont val="Times New Roman"/>
        <family val="1"/>
      </rPr>
      <t xml:space="preserve">
ISD 2024</t>
    </r>
  </si>
  <si>
    <r>
      <t xml:space="preserve">County Road Substation
</t>
    </r>
    <r>
      <rPr>
        <b/>
        <sz val="10"/>
        <color theme="1"/>
        <rFont val="Times New Roman"/>
        <family val="1"/>
      </rPr>
      <t xml:space="preserve">
</t>
    </r>
    <r>
      <rPr>
        <sz val="10"/>
        <color theme="1"/>
        <rFont val="Times New Roman"/>
        <family val="1"/>
      </rPr>
      <t xml:space="preserve">Construct a new substation  that sectionalizes Section 241 by adding four 115 kV circuit breakers in a ring bus configuration. Construct 6.5 miles of new 115 kV  conductor from the Section 241A tap point to the new County Road Substation. </t>
    </r>
    <r>
      <rPr>
        <b/>
        <sz val="10"/>
        <color theme="1"/>
        <rFont val="Times New Roman"/>
        <family val="1"/>
      </rPr>
      <t xml:space="preserve">
ISD July 2020</t>
    </r>
    <r>
      <rPr>
        <b/>
        <sz val="10"/>
        <color rgb="FF0000FF"/>
        <rFont val="Times New Roman"/>
        <family val="1"/>
      </rPr>
      <t xml:space="preserve">
</t>
    </r>
  </si>
  <si>
    <t>CMP-14-T01
ISO Determination letter sent on March 20, 2014</t>
  </si>
  <si>
    <t>CMP-17-TCA-02
TCA Submitted on May 17, 2017
RC voted to recommend on June 20, 2017
ISO determination letter sent on September 13 , 2017</t>
  </si>
  <si>
    <t>NEP-12-T15 and NEP - 12-T16
ISO Determination letter sent on January 1, 2013</t>
  </si>
  <si>
    <r>
      <t>Construct New Highland Park Substation
-</t>
    </r>
    <r>
      <rPr>
        <sz val="10"/>
        <color theme="1"/>
        <rFont val="Times New Roman"/>
        <family val="1"/>
      </rPr>
      <t xml:space="preserve">Reconductor 2.2 miles of 115 kV J16 line
-Replace two 115 kV switches and associated buswork
-Loop 115 kV J16 line in and out of new station and install new 115 kV in-line circuit breaker
-Replace two 115 kV circuit breakers, eight 115 kV switches, and upgrade tap line and buswork
</t>
    </r>
    <r>
      <rPr>
        <b/>
        <sz val="10"/>
        <color theme="1"/>
        <rFont val="Times New Roman"/>
        <family val="1"/>
      </rPr>
      <t xml:space="preserve">
ISD August 2017</t>
    </r>
  </si>
  <si>
    <t>NEP-17-TCA-05
TCA Submitted on June 28, 2017
RC voted to recommend on July 18, 2017
ISO determination letter sent on January 3, 2018</t>
  </si>
  <si>
    <r>
      <t xml:space="preserve">Baird 115/13.8 kV Substation Rebuild Project
</t>
    </r>
    <r>
      <rPr>
        <sz val="10"/>
        <color theme="1"/>
        <rFont val="Times New Roman"/>
        <family val="1"/>
      </rPr>
      <t xml:space="preserve">Construct a new 115/13.8 kV Baird substation east of the existing substation </t>
    </r>
    <r>
      <rPr>
        <b/>
        <sz val="10"/>
        <color theme="1"/>
        <rFont val="Times New Roman"/>
        <family val="1"/>
      </rPr>
      <t xml:space="preserve">
ISD May 2018</t>
    </r>
  </si>
  <si>
    <t>UI-12-T07 and UI-14-T04
ISO Determination letters sent on August 27, 2012 and September 9, 2014</t>
  </si>
  <si>
    <t>UI-17-TCA-01
TCA Submitted on August 7, 2017
RC voted to recommend on August 24, 2017
ISO determination letter sent on January 3, 2018</t>
  </si>
  <si>
    <r>
      <t xml:space="preserve">New Seafood Way #99 Substation
</t>
    </r>
    <r>
      <rPr>
        <sz val="10"/>
        <color theme="1"/>
        <rFont val="Times New Roman"/>
        <family val="1"/>
      </rPr>
      <t>Install twelve 115kV, 63 kA gas insulated breakers. Interconnect to the Mystic - K St 115kV lines 250-516/517. Approximately 1.3 miles of new 2500 Cu
pipe-type cable, new control and protection equipment for the twelve 115kV breakers, four 115kV lines and two 115kV end buses. The Protection and
Control system is designed to BPS standards. The systems will be physically and electrically separated.</t>
    </r>
    <r>
      <rPr>
        <b/>
        <sz val="10"/>
        <color theme="1"/>
        <rFont val="Times New Roman"/>
        <family val="1"/>
      </rPr>
      <t xml:space="preserve">
ISD - March 2017</t>
    </r>
  </si>
  <si>
    <r>
      <t xml:space="preserve">Devon Control House Modifications Project
</t>
    </r>
    <r>
      <rPr>
        <sz val="10"/>
        <color rgb="FF0000FF"/>
        <rFont val="Times New Roman"/>
        <family val="1"/>
      </rPr>
      <t xml:space="preserve">
</t>
    </r>
    <r>
      <rPr>
        <sz val="10"/>
        <color theme="1"/>
        <rFont val="Times New Roman"/>
        <family val="1"/>
      </rPr>
      <t xml:space="preserve">Expand the existing Eversource owned control house to accommodate Eversource equipment located in the Devon controlled areas.
</t>
    </r>
    <r>
      <rPr>
        <b/>
        <sz val="10"/>
        <color theme="1"/>
        <rFont val="Times New Roman"/>
        <family val="1"/>
      </rPr>
      <t xml:space="preserve">
ISD December 2018</t>
    </r>
  </si>
  <si>
    <r>
      <t xml:space="preserve">Replace failed Scobie Pond TB30 transformer and install two 115-kV 40Mvar shunt reactors
</t>
    </r>
    <r>
      <rPr>
        <b/>
        <sz val="10"/>
        <rFont val="Times New Roman"/>
        <family val="1"/>
      </rPr>
      <t xml:space="preserve">
</t>
    </r>
    <r>
      <rPr>
        <sz val="10"/>
        <rFont val="Times New Roman"/>
        <family val="1"/>
      </rPr>
      <t>Replace Scobie Pond TB30 345/115-kV autotransformer and install two 115-kV 40Mvar shunt reactors.</t>
    </r>
    <r>
      <rPr>
        <b/>
        <sz val="10"/>
        <rFont val="Times New Roman"/>
        <family val="1"/>
      </rPr>
      <t xml:space="preserve">
ISD December 2017</t>
    </r>
  </si>
  <si>
    <t>ES-17-T20
ISO Determination sent on May 24, 2017</t>
  </si>
  <si>
    <r>
      <t xml:space="preserve">PV20 Cable Replacement Project
</t>
    </r>
    <r>
      <rPr>
        <sz val="10"/>
        <rFont val="Times New Roman"/>
        <family val="1"/>
      </rPr>
      <t>The work consists of the replacement of the existing submarine cables between Grand Isle, Vermont and Cumberland Head, New York.  Specifically, this TCA includes costs associated with the New England portion of the project scope, which includes:
     ●  New Terminal in Grand Isle, Vermont
     ●  Transmission line Structure reconfiguration (K20 line)
     ●  Installation of three (3) new cables, operated at 115kV, constructed at 230kV beneath Lake Champlain to the New York/Vermont border</t>
    </r>
    <r>
      <rPr>
        <b/>
        <sz val="10"/>
        <rFont val="Times New Roman"/>
        <family val="1"/>
      </rPr>
      <t xml:space="preserve">
ISD January 2018</t>
    </r>
  </si>
  <si>
    <t>VELCO-14-T01
ISO Determination sent on October 21, 2014</t>
  </si>
  <si>
    <r>
      <t xml:space="preserve">Pootatuck 115 kV Ring Bus Expansion and Capacitor Bank Addition Project
</t>
    </r>
    <r>
      <rPr>
        <sz val="10"/>
        <rFont val="Times New Roman"/>
        <family val="1"/>
      </rPr>
      <t>Install three (3) 115 kV 63 kA SF6 gas circuit breakers, six (6) 115 kV breaker disconnect switches , 115 kV bus work into a ring bus configuration with the existing
115 kV circuit breaker at Pootatuck substation.
• Install two (2) 115 kV motorized line disconnect switches and loop the existing 1570 115 kV line in and out of Pootatuck 115 kV expanded ring bus. The 1570 115
kV line in and out of Pootatuck will become the 1483 and 1808 115 kV lines after the Pootatuck bus expansion project goes into service.
• Install 30 MVAr 115 kV capacitor bank, 115 kV 63 kA SF6 gas circuit breaker and two (2) 115 kV breaker disconnect switches on the 1808 115 kV line terminal.</t>
    </r>
    <r>
      <rPr>
        <b/>
        <sz val="10"/>
        <rFont val="Times New Roman"/>
        <family val="1"/>
      </rPr>
      <t xml:space="preserve">
ISD July 2018</t>
    </r>
  </si>
  <si>
    <t>UI-15-T04
ISO Determination sent on April 16, 2015</t>
  </si>
  <si>
    <r>
      <t xml:space="preserve">354 Line Structure Replacements Project
</t>
    </r>
    <r>
      <rPr>
        <sz val="10"/>
        <rFont val="Times New Roman"/>
        <family val="1"/>
      </rPr>
      <t xml:space="preserve">
Remove 45 Single Circuit H-Frame wood structures and replace with light duty weathering steel H-frames. Remove three dead end corner wood
structures and replace with light duty weathering steel poles. Remove two running angle wood structures and replace with light duty weathering steel
poles. Install new hardware and insulators.
</t>
    </r>
    <r>
      <rPr>
        <b/>
        <sz val="10"/>
        <rFont val="Times New Roman"/>
        <family val="1"/>
      </rPr>
      <t xml:space="preserve">
ISD March 2018</t>
    </r>
  </si>
  <si>
    <t>Refer to TCA Application</t>
  </si>
  <si>
    <r>
      <t xml:space="preserve">Southwestern Connecticut Project Upgrades
</t>
    </r>
    <r>
      <rPr>
        <sz val="10"/>
        <rFont val="Times New Roman"/>
        <family val="1"/>
      </rPr>
      <t xml:space="preserve">Close the normally open 115 kV 2T circuit breaker at Baldwin Substation, Reconductor the 1887 line between West Brookfield and West Brookfield Junction (1.4 miles), Install 2 x 14.4 MVAR
capacitor banks at West Brookfield Substation on 1618 line terminal, Install a new 115 kV line from Plumtree to Brookfield Junction (3.4 miles), Relocate the existing 37.8 MVAR capacitor bank
from 115 kV B bus to 115 kV A bus at Plumtree Substation, Reduce 12Y-10K (25.2 MVAR) capacitor cans at Rocky River to 14.4 MVAR, Loop the 1570 line in and out of Pootatuck Substation,
Rebuild a portion of 1682 line from Wilton to Norwalk and upgrade Wilton Substation terminal equipment (1.5 miles), Reconductor the 1470-1 line from Wilton to Ridgefield Junction (5.1 miles),
Reconductor the 1470-3 line from Peaceable to Ridgefield Junction (0.04 miles), Reconductor the 1575 Line (Bunker Hill – Baldwin Junction; 3.0 miles), Relocate 22K 115 kV capacitor bank (37.8
MVAR) to the same side as the 10K (25.2 MVAR) capacitor bank at Stony Hill, Reconfigure 1887 line into a three-terminal line (Plumtree - W. Brookfield - Shepaug) and Reconfigure 1770 line into
2 two-terminal lines between Plumtree - Stony Hill and Stony Hill - Bates Rock, Install a synchronous condenser (+25/-12.5 MVAR) at Stony Hill.
</t>
    </r>
    <r>
      <rPr>
        <b/>
        <sz val="10"/>
        <rFont val="Times New Roman"/>
        <family val="1"/>
      </rPr>
      <t>ISD December 2018</t>
    </r>
  </si>
  <si>
    <t>ES-16-T43
ISO Determination sent on July 19,2016</t>
  </si>
  <si>
    <r>
      <t xml:space="preserve"> Ansonia 115 kV Capacitor Bank Additions Project 
</t>
    </r>
    <r>
      <rPr>
        <sz val="10"/>
        <rFont val="Times New Roman"/>
        <family val="1"/>
      </rPr>
      <t>1) Install 25 MVAr 115 kV capacitor bank, 115 kV SF6 gas circuit breaker and two (2) 115 kV breaker disconnect switches on the 1560 115 kV line terminal.
2) Install 25 MVAr 115 kV capacitor bank, 115 kV SF6 gas circuit breaker and two (2) 115 kV breaker disconnect switches on the 1594 115 kV line terminal.      
ISD  December 2018</t>
    </r>
    <r>
      <rPr>
        <b/>
        <sz val="10"/>
        <color rgb="FF0000FF"/>
        <rFont val="Times New Roman"/>
        <family val="1"/>
      </rPr>
      <t xml:space="preserve">
</t>
    </r>
  </si>
  <si>
    <t>UI-15-T05
ISO Determination sent on April 16, 2015</t>
  </si>
  <si>
    <r>
      <t xml:space="preserve">Pittsfield/Greenfield Area – Group II Transmission
Upgrade Project
</t>
    </r>
    <r>
      <rPr>
        <sz val="10"/>
        <rFont val="Times New Roman"/>
        <family val="1"/>
      </rPr>
      <t xml:space="preserve">1) Install a 115 kV 20.6 MVAR capacitor at Doreen substation 
2) Build a new Atwater Switching Station (3-breaker ring bus) adjacent to Pochassic 37R. Add a new terminal at the 115-kV Buck Pond Substation. Add a new 115-kV circuit
from Atwater Switching Station to Buck Pond on existing DCTs. Reroute and loop in/out the 1512 Line to the new Atwater Switching Station.
3) Install a 75-150 MVAR variable reactor at Northfield substation 
4) Install a 75-150 MVAR variable reactor at Ludlow substation 
</t>
    </r>
    <r>
      <rPr>
        <b/>
        <sz val="10"/>
        <rFont val="Times New Roman"/>
        <family val="1"/>
      </rPr>
      <t xml:space="preserve">
ISD December 2019</t>
    </r>
  </si>
  <si>
    <t>ES-16-T02, ES-16-T03, ES-16-T04,
ES-16-T28, ES-16-T29, ES-16-T30
ISO Determination sent on January 26, 2016</t>
  </si>
  <si>
    <t>19.6
12.90</t>
  </si>
  <si>
    <t xml:space="preserve">
5.5
</t>
  </si>
  <si>
    <t>ES-16-TCA-28
TCA Submitted on October 6, 2016
RC voted to recommend on November 15, 2016
ISO determination letter sent on July 17, 2017</t>
  </si>
  <si>
    <t>ES-16-TCA-30
TCA Submitted on November 1, 2016
RC voted to recommend on December 13,2016
ISO determination letter sent on July 17, 2017</t>
  </si>
  <si>
    <r>
      <t xml:space="preserve">Kingston Street #514 Asset Condition 
</t>
    </r>
    <r>
      <rPr>
        <sz val="10"/>
        <color rgb="FF0000FF"/>
        <rFont val="Times New Roman"/>
        <family val="1"/>
      </rPr>
      <t xml:space="preserve">
</t>
    </r>
    <r>
      <rPr>
        <sz val="10"/>
        <rFont val="Times New Roman"/>
        <family val="1"/>
      </rPr>
      <t>345 kV GIS breaker replacements at Kingston Street #514</t>
    </r>
    <r>
      <rPr>
        <b/>
        <sz val="10"/>
        <rFont val="Times New Roman"/>
        <family val="1"/>
      </rPr>
      <t xml:space="preserve">
ISD February 2016</t>
    </r>
  </si>
  <si>
    <r>
      <t xml:space="preserve">New West Medway Control House and Equipment Upgrade
</t>
    </r>
    <r>
      <rPr>
        <sz val="10"/>
        <color theme="1"/>
        <rFont val="Times New Roman"/>
        <family val="1"/>
      </rPr>
      <t xml:space="preserve">
Installation of a new control house that consists of redundant batteries , relay systems, and control systems for the 345kV and 230kV equipment in the substation n to meet NPCC Bulk Power System (BPS) standards. In addition to the control house vintage insulators, disconnect switches, and CCVT's will be replaced.</t>
    </r>
    <r>
      <rPr>
        <b/>
        <sz val="10"/>
        <color rgb="FF0000FF"/>
        <rFont val="Times New Roman"/>
        <family val="1"/>
      </rPr>
      <t xml:space="preserve">
</t>
    </r>
    <r>
      <rPr>
        <b/>
        <sz val="10"/>
        <color theme="1"/>
        <rFont val="Times New Roman"/>
        <family val="1"/>
      </rPr>
      <t xml:space="preserve">
ISD December 2020</t>
    </r>
  </si>
  <si>
    <t>NEP-07-T29
ISO Determination letter sent on December 17, 2007</t>
  </si>
  <si>
    <r>
      <t xml:space="preserve">1508 Line Structure Replacement  an OPGW Installation Project
</t>
    </r>
    <r>
      <rPr>
        <b/>
        <sz val="10"/>
        <rFont val="Times New Roman"/>
        <family val="1"/>
      </rPr>
      <t xml:space="preserve">
</t>
    </r>
    <r>
      <rPr>
        <sz val="10"/>
        <rFont val="Times New Roman"/>
        <family val="1"/>
      </rPr>
      <t xml:space="preserve">1508 Line structure replacement and OPGW Project: replace 58 wood H-frame structures with Light Duty Tubular Steel structures and install 5.6 miles of
OPGW from Stepstone Substation to Green Hill Substation.
</t>
    </r>
    <r>
      <rPr>
        <b/>
        <sz val="10"/>
        <rFont val="Times New Roman"/>
        <family val="1"/>
      </rPr>
      <t xml:space="preserve">
ISD June 30, 2018</t>
    </r>
  </si>
  <si>
    <r>
      <t xml:space="preserve">1231/1242 Structure Replacement Project
</t>
    </r>
    <r>
      <rPr>
        <sz val="10"/>
        <color rgb="FF0000FF"/>
        <rFont val="Times New Roman"/>
        <family val="1"/>
      </rPr>
      <t xml:space="preserve">
</t>
    </r>
    <r>
      <rPr>
        <sz val="10"/>
        <rFont val="Times New Roman"/>
        <family val="1"/>
      </rPr>
      <t>Install fifteen 115-kV double circuit and four single circuit light duty weathering steel structures to replace fifteen existing double circuit lattice
towers and four existing single circuit lattice towers.</t>
    </r>
    <r>
      <rPr>
        <b/>
        <sz val="10"/>
        <rFont val="Times New Roman"/>
        <family val="1"/>
      </rPr>
      <t xml:space="preserve">
ISD September 2017</t>
    </r>
  </si>
  <si>
    <r>
      <t xml:space="preserve">Adams Substation
</t>
    </r>
    <r>
      <rPr>
        <sz val="10"/>
        <color rgb="FF0000FF"/>
        <rFont val="Times New Roman"/>
        <family val="1"/>
      </rPr>
      <t xml:space="preserve">
</t>
    </r>
    <r>
      <rPr>
        <sz val="10"/>
        <rFont val="Times New Roman"/>
        <family val="1"/>
      </rPr>
      <t>Install two new 115 kV breakers to complete a ring-bus configuration at the Adams substation. Relocate the E-131 and Q-117 line terminations at the Adams substation. Replace two existing 115 kV breakers at the Adams substation. Upgrade relay protection scheme for the E-131 line.</t>
    </r>
    <r>
      <rPr>
        <b/>
        <sz val="10"/>
        <rFont val="Times New Roman"/>
        <family val="1"/>
      </rPr>
      <t xml:space="preserve">
ISD October 2018</t>
    </r>
  </si>
  <si>
    <r>
      <t xml:space="preserve">Mt Tom Control House
</t>
    </r>
    <r>
      <rPr>
        <sz val="10"/>
        <rFont val="Times New Roman"/>
        <family val="1"/>
      </rPr>
      <t xml:space="preserve">
Transmission modifications, including construction of a new control house.</t>
    </r>
    <r>
      <rPr>
        <b/>
        <sz val="10"/>
        <rFont val="Times New Roman"/>
        <family val="1"/>
      </rPr>
      <t xml:space="preserve">
ISD October 2018</t>
    </r>
  </si>
  <si>
    <t>NEP-07-T26 Rev.1
ISO Determination sent on December 7, 2012</t>
  </si>
  <si>
    <r>
      <t xml:space="preserve">Breaker Removal and Bus Upgrade
</t>
    </r>
    <r>
      <rPr>
        <sz val="10"/>
        <rFont val="Times New Roman"/>
        <family val="1"/>
      </rPr>
      <t>Removal of obsolete / aged equipment and upgrade Bus segments as follows:
Phase 1:  Remove Breaker 22 and Bus 4 and Bus 4 CCVT; Upgrade Section of Bus 2 from 3000A CGIT GIB to 4000A GIB; Remove/modify Protection and Control systems accordingly;
Phase 2: Remove old Breaker 11 (previously disabled, locked closed and converted to a Gas Zone (GS-11);Upgrade Section of Bus 1 from 3000A CGIT GIB to 4000A GIB.</t>
    </r>
    <r>
      <rPr>
        <b/>
        <sz val="10"/>
        <rFont val="Times New Roman"/>
        <family val="1"/>
      </rPr>
      <t xml:space="preserve">
ISD - November 2017</t>
    </r>
  </si>
  <si>
    <t>NHT-16-T01
ISO Determination sent on February 23, 2016</t>
  </si>
  <si>
    <t>NEP-16-T06
ISO Determination sent on May 5, 2016</t>
  </si>
  <si>
    <r>
      <t xml:space="preserve">Crystal Lake Substation
</t>
    </r>
    <r>
      <rPr>
        <sz val="10"/>
        <rFont val="Times New Roman"/>
        <family val="1"/>
      </rPr>
      <t xml:space="preserve">• Replacement of three 69 kV breakers along with six sets of 69 kV disconnect switches ,
• Installation of Eight Capacitor voltage transformers,
• Installation of two steel deadend structures along with 220’ of 477 kcmil ACSR conductor,
• Removal of twenty four structures between the Park St and Crystal Lake substations 
</t>
    </r>
    <r>
      <rPr>
        <b/>
        <sz val="10"/>
        <color rgb="FF0000FF"/>
        <rFont val="Times New Roman"/>
        <family val="1"/>
      </rPr>
      <t xml:space="preserve">
ISD October 2016</t>
    </r>
  </si>
  <si>
    <t>ES-16-TCA-03
TCA Submitted on August 1, 2016
RC voted to recommend on September 20, 2016
ISO information request sent on March 15, 2017 for clarification on difference between "Asset Condition" and "Storm Hardening"
ES response to ISO information request on April 12, 2017
ISO Determination letter sent January 3, 2018</t>
  </si>
  <si>
    <t>ES-16-TCA-27
TCA Submitted on December 5, 2016
RC voted to recommend on January 17, 2017
ISO information request sent on March 15, 2017 for clarification on difference between "Asset Condition" and "Storm Hardening"
ES response to ISO information request on April 12, 2017
ISO Determination letter sent January 3, 2018</t>
  </si>
  <si>
    <t xml:space="preserve">ES-16-TCA-12
TCA Submitted on December 5, 2016
RC voted to recommend on January 17, 2017
ISO Determination letter sent January 3, 2018
</t>
  </si>
  <si>
    <t>VELCO -17-TCA-01
TCA Submitted on January 9, 2017
RC voted to recommend on February 15, 2017
ISO Determination letter sent December 1, 2017</t>
  </si>
  <si>
    <t>ES-17-TCA-01
TCA Submitted on January 26,2017
RC voted to recommend on February 15, 2017 
ISO determination letter sent on May 11, 2018</t>
  </si>
  <si>
    <t xml:space="preserve">VELCO-17-TCA-03
TCA Submitted on March 31, 2017
Introductory presentation at April 18, 2017 RC Meeting 
RC voted to recommend on May 23, 2017
ISO determination letter sent on December 1, 2017
</t>
  </si>
  <si>
    <t>ES-17-TCA-02
TCA Submitted on April  25, 2017
RC voted to recommend on May 23, 2017
ISO determination letter sent on December 1, 2017</t>
  </si>
  <si>
    <t>ES-17-TCA-08
TCA Submitted on April  13, 2017
RC voted to recommend on May 23, 2017
ISO determination letter being drafted
ISO determination letter sent on December 1, 2017</t>
  </si>
  <si>
    <t>ES-17-TCA-04,NEP-17-TCA-1, CMP-17-TCA-01 and HLPD-17-TCA-01 
TCA's submitted May 1, 2017 by Eversource Energy, April 17,2017 by National Grid, April 7, 2017 by Central Maine Power and March 10, 2017 by Hudson Light and Power.
Introductory presentation at May 23, 2017 RC Meeting 
RC voted to recommend on June 20, 2017
ISO review on going</t>
  </si>
  <si>
    <t>UI-17-TCA-02
TCA Submitted on October 5, 2017
RC voted to recommend on October 17, 2017
ISO determination letter sent on January 3, 2018</t>
  </si>
  <si>
    <r>
      <t xml:space="preserve">Bear Swamp Substation Upgrades
</t>
    </r>
    <r>
      <rPr>
        <sz val="10"/>
        <color rgb="FF0000FF"/>
        <rFont val="Times New Roman"/>
        <family val="1"/>
      </rPr>
      <t xml:space="preserve">
</t>
    </r>
    <r>
      <rPr>
        <sz val="10"/>
        <rFont val="Times New Roman"/>
        <family val="1"/>
      </rPr>
      <t>Reliability Upgrades: Install a second 230/115 kV, 333 MVA autotransformer and one new 115 kV breaker. Replace three existing 115 kV breakers and upgrade E-131 terminal equipment at Bear Swamp. Install one 115 kV, 50 MVAr capacitor bank and one new 115 kV breaker. Install one POTT protection scheme on the 115 kV E-131 line. Asset Condition Upgrades: Replace existing four 230 kV breakers and associated equipment.</t>
    </r>
    <r>
      <rPr>
        <b/>
        <sz val="10"/>
        <rFont val="Times New Roman"/>
        <family val="1"/>
      </rPr>
      <t xml:space="preserve">
ISD October 2017</t>
    </r>
  </si>
  <si>
    <t xml:space="preserve">UI-18-TCA-01
TCA Submitted on January 17, 2018
RC voted to recommend on February 13, 2018
ISO determination letter sent on August 24, 2018
</t>
  </si>
  <si>
    <t xml:space="preserve">ES-17-TCA-21
TCA Submitted on November 29, 2017
RC voted to recommend on December 19, 2017
ISO determination letter sent on October 16, 2018
</t>
  </si>
  <si>
    <r>
      <t xml:space="preserve">1342 115 kV Line Structure Replacement &amp; Install OPGW
</t>
    </r>
    <r>
      <rPr>
        <sz val="10"/>
        <color rgb="FF0000FF"/>
        <rFont val="Times New Roman"/>
        <family val="1"/>
      </rPr>
      <t xml:space="preserve">
</t>
    </r>
    <r>
      <rPr>
        <sz val="10"/>
        <rFont val="Times New Roman"/>
        <family val="1"/>
      </rPr>
      <t>Replace 116 structures with light duty steel structures and install approximately 11.6 miles of OPGW.</t>
    </r>
    <r>
      <rPr>
        <b/>
        <sz val="10"/>
        <rFont val="Times New Roman"/>
        <family val="1"/>
      </rPr>
      <t xml:space="preserve">
ISD June 2018</t>
    </r>
  </si>
  <si>
    <t>ES-18-T01
ISO Determination sent on January 29,2018</t>
  </si>
  <si>
    <t>NEP-18-T11
ISO Determination sent on May 1,2018</t>
  </si>
  <si>
    <r>
      <t xml:space="preserve">Deerfield Substation TB-14 345/115 kV Autotransformer
Replacement Project
</t>
    </r>
    <r>
      <rPr>
        <sz val="10"/>
        <color rgb="FF0000FF"/>
        <rFont val="Times New Roman"/>
        <family val="1"/>
      </rPr>
      <t xml:space="preserve">
</t>
    </r>
    <r>
      <rPr>
        <sz val="10"/>
        <rFont val="Times New Roman"/>
        <family val="1"/>
      </rPr>
      <t>Replace Deerfield Substation TB‐14 345/115 kV Autotransformer. Replace the Autotransformer with a single three phase unit and bus upgrades to
accommodate new transformer specifications.</t>
    </r>
    <r>
      <rPr>
        <b/>
        <sz val="10"/>
        <rFont val="Times New Roman"/>
        <family val="1"/>
      </rPr>
      <t xml:space="preserve">
ISD July 2018</t>
    </r>
  </si>
  <si>
    <r>
      <t xml:space="preserve">Card-Tunnel-Montville Asset Condition and OPGW Replacement
</t>
    </r>
    <r>
      <rPr>
        <b/>
        <sz val="10"/>
        <rFont val="Times New Roman"/>
        <family val="1"/>
      </rPr>
      <t xml:space="preserve">
</t>
    </r>
    <r>
      <rPr>
        <sz val="10"/>
        <rFont val="Times New Roman"/>
        <family val="1"/>
      </rPr>
      <t>Install approximately 26 miles of OPGW from Card Street Substation to Fort Hill Farms Substation and to Tunnel Substation; replace 146 structures with
direct embed, light duty steel poles.</t>
    </r>
    <r>
      <rPr>
        <b/>
        <sz val="10"/>
        <rFont val="Times New Roman"/>
        <family val="1"/>
      </rPr>
      <t xml:space="preserve">
ISD December 2019</t>
    </r>
  </si>
  <si>
    <r>
      <t xml:space="preserve">Seabrook GIS Switchyard Breaker and Line Replacement
</t>
    </r>
    <r>
      <rPr>
        <sz val="10"/>
        <rFont val="Times New Roman"/>
        <family val="1"/>
      </rPr>
      <t xml:space="preserve">
These replacements include replacing
(4) GIS 345kV circuit breakers (Breakers 163 and 632 which terminate/protect the Seabrook-Scobie Pond 363 line, and Breakers 294 and 941 which terminate/protect the Seabrook-Ward Hill/West Amesbury 394 line), with (4) new GIS 345kV circuit breakers, and replacing (9) GIL that comprise approx. 1,000 ft. sections of the (3) 345kV lines (363, 369 and 394 lines) that extend from the transition yard
</t>
    </r>
    <r>
      <rPr>
        <b/>
        <sz val="10"/>
        <rFont val="Times New Roman"/>
        <family val="1"/>
      </rPr>
      <t xml:space="preserve">
ISD December 2019,2020 and 2021</t>
    </r>
  </si>
  <si>
    <r>
      <t xml:space="preserve">Frost bridge OCB Replacement
</t>
    </r>
    <r>
      <rPr>
        <sz val="10"/>
        <rFont val="Times New Roman"/>
        <family val="1"/>
      </rPr>
      <t>Replace 12 Oil Circuit Breakers (OCB) and one circuit breaker isolation switch at Frost Bridge 115 kV Substation.</t>
    </r>
    <r>
      <rPr>
        <b/>
        <sz val="10"/>
        <rFont val="Times New Roman"/>
        <family val="1"/>
      </rPr>
      <t xml:space="preserve">
ISD December 2018</t>
    </r>
  </si>
  <si>
    <r>
      <t xml:space="preserve">MEPCO 345 kV Structure Replacement
</t>
    </r>
    <r>
      <rPr>
        <sz val="10"/>
        <rFont val="Times New Roman"/>
        <family val="1"/>
      </rPr>
      <t xml:space="preserve">Replacement of 89 structures on Sections 396 and 3001: 86 structures have Danger or Condemned/Reject components with 3 structures having a Fair condition and are located adjacent to a replacement structure in areas of poor access. Replacements of all original structures of Sections 388 and 3023: S388 has 351 structures and S3023 has 140 formerly S388 structures. S388 currently has a 30.5 mile segment with no dead-end or storm structures which will be rectified. Structures have deteriorated poles and crossarms. Structures will be replaced with new round poles and steel crossarms.
</t>
    </r>
    <r>
      <rPr>
        <b/>
        <sz val="10"/>
        <rFont val="Times New Roman"/>
        <family val="1"/>
      </rPr>
      <t xml:space="preserve">
ISD - January 2019</t>
    </r>
  </si>
  <si>
    <t>ES-17-TCA-18 Rev 1
TCA Submitted on June 10, 2019
RC introduction on June 10, 2019
RC voted to recommend on  June 18, 2019
ISO determination letter pending</t>
  </si>
  <si>
    <r>
      <t xml:space="preserve">Manchester Control House
</t>
    </r>
    <r>
      <rPr>
        <sz val="10"/>
        <rFont val="Times New Roman"/>
        <family val="1"/>
      </rPr>
      <t>Modifications are necessary to upgrade the substation in accordance with NPCC requirements. Directory #1, “Design and Operation of the Bulk Power System“
High speed clearing for 115kV transmission lines connected to Manchester Substation.
Directory #4, “Bulk Power System Protection Criteria.”</t>
    </r>
    <r>
      <rPr>
        <b/>
        <sz val="10"/>
        <rFont val="Times New Roman"/>
        <family val="1"/>
      </rPr>
      <t xml:space="preserve">
October 2021 </t>
    </r>
  </si>
  <si>
    <r>
      <t xml:space="preserve">Aquidneck Island Reliability Project
</t>
    </r>
    <r>
      <rPr>
        <sz val="10"/>
        <color rgb="FF0000FF"/>
        <rFont val="Times New Roman"/>
        <family val="1"/>
      </rPr>
      <t xml:space="preserve">
</t>
    </r>
    <r>
      <rPr>
        <sz val="10"/>
        <rFont val="Times New Roman"/>
        <family val="1"/>
      </rPr>
      <t>Rebuild Jepson Substation
Reconfigure Dexter Substation
Rebuild the 61 and 62 lines at 115kV</t>
    </r>
    <r>
      <rPr>
        <b/>
        <sz val="10"/>
        <rFont val="Times New Roman"/>
        <family val="1"/>
      </rPr>
      <t xml:space="preserve">
September 2020</t>
    </r>
  </si>
  <si>
    <t>NEP-17-T02
ISO Determination letter sent on March 31, 2017</t>
  </si>
  <si>
    <t>Requested:
51.27</t>
  </si>
  <si>
    <t>NEP-18-T01 through T06, T10 through T12
ISO Determination letter sent on April 30,2018</t>
  </si>
  <si>
    <t>Requested:
94.42</t>
  </si>
  <si>
    <t>ES-18-TCA-08
TCA Submitted on February 27, 2018
RC introduction on April 24, 2018
RC voted to recommend on May 16, 2018
ISO determination letter sent on October 16, 2018</t>
  </si>
  <si>
    <t>ES-18-TCA-09
TCA Submitted on May 9, 2018
RC introduction on June 12, 2018
RC voted to recommend on June 12, 2018
ISO determination letter sent on October 16, 2018</t>
  </si>
  <si>
    <t xml:space="preserve">NEP-18-TCA-02
TCA Submitted on May 25, 2018
RC introduction on June 12, 2018
RC voted to recommend on June 12, 2018
ISO determination letter sent on October 16, 2018
</t>
  </si>
  <si>
    <t xml:space="preserve">NHT-18-TCA-02
TCA Submitted on July 2, 2018
RC introduction on July  11, 2018
RC voted to recommend on August 7, 2018
ISO determination letter sent on March 21, 2019
</t>
  </si>
  <si>
    <t>NHT-18-TCA-01
TCA Submitted on March 31, 2018
RC introduction on April 24, 2018
RC voted to recommend on April 24, 2018
ISO determination letter sent on September 11, 2018</t>
  </si>
  <si>
    <t>NEP-18-TCA-01
TCA Submitted on April 11, 2018
RC introduction on April 24, 2018
RC voted to recommend on April 24, 2018
ISO determination letter sent on October 10, 2018</t>
  </si>
  <si>
    <t xml:space="preserve">ES-18-TCA-07
TCA Submitted on April 6, 2018
RC introduction on April 24, 2018
RC voted to recommend on April 24, 2018
ISO determination letter sent on August 24, 2018
</t>
  </si>
  <si>
    <t>ES-18-TCA-02
TCA Submitted on January 29, 2018
RC introduction on February 13, 2018
RC voted to recommend on March  14, 2018
ISO determination letter sent on February 15, 2019</t>
  </si>
  <si>
    <t xml:space="preserve">ES-18-TCA-03
TCA Submitted on February 12, 2018
RC introduction on March  14, 2018
RC voted to recommend on March  14, 2018
ISO determination letter sent on August 24, 2018
</t>
  </si>
  <si>
    <t>ES-18-TCA-01 Rev 1
TCA Submitted on January 19, 2018
RC introduction on February 13, 2018
ISO additional information request sent on March 2, 2018 to address questions raised by the RC at the February meeting.
ES response to questions and revised TCA submitted on May 21, 2018
RC voted to recommend on September 26, 2018
ISO determination letter sent on February 15, 2019</t>
  </si>
  <si>
    <t xml:space="preserve">ES-17-TCA-07
TCA Submitted on October 25, 2017
RC voted to recommend on December 19, 2017
ISO determination letter sent on February 15, 2019
</t>
  </si>
  <si>
    <t xml:space="preserve">ES-17-TCA-10
TCA Submitted on September 13, 2017
RC voted to recommend on October 17, 2017
ISO determination letter sent on April 17, 2018
</t>
  </si>
  <si>
    <t>ES-17-TCA-13
TCA Submitted on September 11, 2017
RC voted to recommend on October 17, 2017
ISO determination letter sent on August 24, 2018</t>
  </si>
  <si>
    <t>ES-17-TCA-18
TCA Submitted on July 31, 2017
RC voted to recommend on September 19, 2017
ISO determination letter sent on April 17, 2018</t>
  </si>
  <si>
    <t>ES-17-TCA-15
TCA Submitted on July 27, 2017
RC voted to recommend on September 19, 2017
ISO determination letter sent on April 17, 2018</t>
  </si>
  <si>
    <t>NEP-17-TCA-04
TCA Submitted on September 1, 2017
RC voted to recommend on September 19, 2017
ISO determination letter sent on April 17, 2018</t>
  </si>
  <si>
    <t>ES-17-TCA-16
TCA Submitted on July 31, 2017
RC voted to recommend on September 19, 2017
ISO determination letter sent on April 17, 2018</t>
  </si>
  <si>
    <t>ES-17-TCA-17
TCA Submitted on July 31, 2017
RC voted to recommend on September 19, 2017
ISO determination letter sent on April 17, 2018</t>
  </si>
  <si>
    <r>
      <t xml:space="preserve">303/3520 Lines Asset Condition Refurbishment
</t>
    </r>
    <r>
      <rPr>
        <b/>
        <sz val="10"/>
        <rFont val="Times New Roman"/>
        <family val="1"/>
      </rPr>
      <t xml:space="preserve">
</t>
    </r>
    <r>
      <rPr>
        <sz val="10"/>
        <rFont val="Times New Roman"/>
        <family val="1"/>
      </rPr>
      <t>Replace 126 of the 142 wood poles with steel poles replace insulators on all existing steel structures not being replaced as part of this project install new OPGW on the 303 line and replace shield wire on the 3520 line with OPGW</t>
    </r>
    <r>
      <rPr>
        <b/>
        <sz val="10"/>
        <rFont val="Times New Roman"/>
        <family val="1"/>
      </rPr>
      <t xml:space="preserve">
ISD February 2023</t>
    </r>
  </si>
  <si>
    <t>Cost localized for architectural screening, building platform to a height of 15 feet above grade for flooding (this goes beyond the recommendations in PP4) and costs associated with a voluntary green certificate.</t>
  </si>
  <si>
    <t>CMP-18-TCA-01
TCA Submitted on March  28, 2018
RC introduction on April 24, 2018
RC voted to recommend on April 24, 2018
ISO determination letter sent on December 10, 2019</t>
  </si>
  <si>
    <t>ES-18-TCA-10
TCA Submitted on September 21, 2018
RC introduction on October 16, 2018
RC voted to recommend on October  6, 2018
ISO determination letter sent on December 10, 2019</t>
  </si>
  <si>
    <t>NEP-18-TCA-03
TCA Submitted on August 23, 2018
RC introduction on September 26, 2018
RC voted to recommend on September 26, 2018
ISO determination letter sent on December 10, 2019</t>
  </si>
  <si>
    <t>Cost localized for building to 230 kV standards</t>
  </si>
  <si>
    <t>ES-19-TCA-60
TCA Submitted on June 10, 2019
RC introduction on June 10, 2019
RC voted to recommend on  June 18, 2019
ISO determination letter sent on April 17, 2018</t>
  </si>
  <si>
    <r>
      <t xml:space="preserve">Sandbar Substation
</t>
    </r>
    <r>
      <rPr>
        <sz val="10"/>
        <rFont val="Times New Roman"/>
        <family val="1"/>
      </rPr>
      <t xml:space="preserve">Address asset condition issues at the Sandbar Substation by replacing the protection and controls, circuit breakers, switches, oil containment, voltage transformers, station fencing and DC power system.
</t>
    </r>
    <r>
      <rPr>
        <b/>
        <sz val="10"/>
        <rFont val="Times New Roman"/>
        <family val="1"/>
      </rPr>
      <t>ISD June 2021</t>
    </r>
  </si>
  <si>
    <r>
      <t xml:space="preserve">GOLDEN HILLS GAS INSULATED (GIS) SUBSTATION REBUILD AND REACTOR INSTALLATION 
</t>
    </r>
    <r>
      <rPr>
        <sz val="10"/>
        <rFont val="Times New Roman"/>
        <family val="1"/>
      </rPr>
      <t xml:space="preserve">Removal of the existing GIS equipment and the installation of a new 345 kV circuit breaker, one 160 MVAR shunt reactor. Two circuit switchers and associated Capacitor Coupled Voltage Transformers and Current Transformers as part of the solution to the Boston 2028 time sensitive needs.
</t>
    </r>
    <r>
      <rPr>
        <b/>
        <sz val="10"/>
        <rFont val="Times New Roman"/>
        <family val="1"/>
      </rPr>
      <t>ISD October 2021</t>
    </r>
  </si>
  <si>
    <t>NEP-20-T04
Approval Date - March 27,2020</t>
  </si>
  <si>
    <t>ES-20-T01
Approval Date - February 21,2020</t>
  </si>
  <si>
    <t>ES-20-T37
Approval Date - October 5,2020</t>
  </si>
  <si>
    <t>ES-20-T28
Approval Date - November 6,2020</t>
  </si>
  <si>
    <r>
      <t xml:space="preserve">1768 115 kV LINE ACR ASSET CONDITION AND OPTICAL GROUND WIRE (OPGW)  - EAST GRANBY JUNCTION (CT) – SOUTH AGAWAM SUBSTATION (MA) 
</t>
    </r>
    <r>
      <rPr>
        <sz val="10"/>
        <rFont val="Times New Roman"/>
        <family val="1"/>
      </rPr>
      <t xml:space="preserve">Rebuild 7.5 miles of the 1768 115-kV Line (East Granby Jct. (CT) - South Agawam substation (MA)) replacing 70 double-circuit lattice towers with steel monopoles, 556 kcmil 24/7 ACSS conductor with 1272 kcmil ACSS and Alumoweld Shield Wire with OPGW. The structures are being replaced due to multiple deficiencies to include lack of redundant bracing, corrosion, rust and overstress. 
</t>
    </r>
    <r>
      <rPr>
        <b/>
        <sz val="10"/>
        <rFont val="Times New Roman"/>
        <family val="1"/>
      </rPr>
      <t>ISD July 2021</t>
    </r>
  </si>
  <si>
    <r>
      <t xml:space="preserve">1191 115 kV LINE REBUILD PROJECT – FROST BRIDGE TO CAMPVILLE SUBSTATION 
</t>
    </r>
    <r>
      <rPr>
        <sz val="10"/>
        <rFont val="Times New Roman"/>
        <family val="1"/>
      </rPr>
      <t>R</t>
    </r>
    <r>
      <rPr>
        <sz val="12"/>
        <rFont val="Times New Roman"/>
        <family val="1"/>
      </rPr>
      <t xml:space="preserve">eplaces approximately 10.30 miles of 2/0 copper conductor with 1272 kcmil ACSS and 3/8" Copperweld shield wire with Optical Ground Wire (OPGW). The work includes replacement of 96 wood H-Frame structures and one lattice tower with single-circuit steel structures. The structures have deficiencies such as woodpecker damage, rot, cracks, splits and decay and do not meet design standards. 
</t>
    </r>
    <r>
      <rPr>
        <b/>
        <sz val="12"/>
        <rFont val="Times New Roman"/>
        <family val="1"/>
      </rPr>
      <t xml:space="preserve">
</t>
    </r>
    <r>
      <rPr>
        <b/>
        <sz val="10"/>
        <rFont val="Times New Roman"/>
        <family val="1"/>
      </rPr>
      <t>ISD November 2021</t>
    </r>
  </si>
  <si>
    <r>
      <t xml:space="preserve">SOUTHINGTON SUBSTATION RELAY REPLECEMENT PROJECT
</t>
    </r>
    <r>
      <rPr>
        <sz val="10"/>
        <rFont val="Times New Roman"/>
        <family val="1"/>
      </rPr>
      <t xml:space="preserve">Replacement of eighteen total relays and retire eight electromechanical relays at Southington substation and install new 345kV below grade raceway systems (trench, conduits, ductbanks) required for the installation of new transformer relays in the new Relay &amp; Control Enclosure (RCE#3). The new equipment will be in full Directory 4 compliance.
</t>
    </r>
    <r>
      <rPr>
        <b/>
        <sz val="10"/>
        <rFont val="Times New Roman"/>
        <family val="1"/>
      </rPr>
      <t xml:space="preserve">
ISD April 2022</t>
    </r>
  </si>
  <si>
    <r>
      <t xml:space="preserve">K34 LINE REFURBISHMENT PROJECT
</t>
    </r>
    <r>
      <rPr>
        <sz val="10"/>
        <rFont val="Times New Roman"/>
        <family val="1"/>
      </rPr>
      <t xml:space="preserve">Replace 54 of 138 wood H-Frame transmission structures with steel H-Frame structures due to asset conditions.  </t>
    </r>
    <r>
      <rPr>
        <b/>
        <sz val="10"/>
        <rFont val="Times New Roman"/>
        <family val="1"/>
      </rPr>
      <t xml:space="preserve">
ISD December 2022</t>
    </r>
  </si>
  <si>
    <r>
      <t xml:space="preserve">K24 LINE REFURBISHMENT PROJECT
</t>
    </r>
    <r>
      <rPr>
        <sz val="10"/>
        <rFont val="Times New Roman"/>
        <family val="1"/>
      </rPr>
      <t>Replace 116 of 305 wood H-Frame transmission structures with steel H-Frame structures due to asset conditions</t>
    </r>
    <r>
      <rPr>
        <b/>
        <sz val="10"/>
        <rFont val="Times New Roman"/>
        <family val="1"/>
      </rPr>
      <t xml:space="preserve">
ISD December 2024</t>
    </r>
  </si>
  <si>
    <r>
      <t xml:space="preserve">K22 LINE REFURBISHMENT PROJECT
</t>
    </r>
    <r>
      <rPr>
        <sz val="10"/>
        <rFont val="Times New Roman"/>
        <family val="1"/>
      </rPr>
      <t xml:space="preserve">Replace 69 of 149 wood H-Frame transmission structures with steel H-Frame structures due to asset conditions. </t>
    </r>
    <r>
      <rPr>
        <b/>
        <sz val="10"/>
        <rFont val="Times New Roman"/>
        <family val="1"/>
      </rPr>
      <t xml:space="preserve">
ISD December 2024</t>
    </r>
    <r>
      <rPr>
        <b/>
        <sz val="10"/>
        <color rgb="FF0000FF"/>
        <rFont val="Times New Roman"/>
        <family val="1"/>
      </rPr>
      <t xml:space="preserve">
</t>
    </r>
  </si>
  <si>
    <r>
      <t xml:space="preserve">NEW MADBURY – PORTSMOUTH 115 kV LINE AND ASSOCIATED TERMINAL UPGRADES (SEACOAST RELIABILITY PROJECT) 
</t>
    </r>
    <r>
      <rPr>
        <sz val="10"/>
        <rFont val="Times New Roman"/>
        <family val="1"/>
      </rPr>
      <t xml:space="preserve">to construct a new Madbury to Portsmouth 115 kV overhead, underground, and underwater line and associated upgrades at the Madbury and Portsmouth substations as part of the Seacoast Reliability Project
</t>
    </r>
    <r>
      <rPr>
        <b/>
        <sz val="10"/>
        <rFont val="Times New Roman"/>
        <family val="1"/>
      </rPr>
      <t>ISD May 2020</t>
    </r>
  </si>
  <si>
    <t>ES-12-T58
Approval Date - March 7,2013</t>
  </si>
  <si>
    <t>Requested:
114.789</t>
  </si>
  <si>
    <t>ES-19-T13
Approval Date - July 10, 2019</t>
  </si>
  <si>
    <r>
      <t xml:space="preserve">BRANFORD 11J A3 SUBSTATION BUS REPLACEMENT PROJECT 
</t>
    </r>
    <r>
      <rPr>
        <sz val="10"/>
        <rFont val="Times New Roman"/>
        <family val="1"/>
      </rPr>
      <t xml:space="preserve">Replace the existing 1500 kcmil self-contained fluid filled (SCFF) cable system with a solid dielectric cable system in duct bank and replace two existing bus support structures.  </t>
    </r>
    <r>
      <rPr>
        <b/>
        <sz val="10"/>
        <rFont val="Times New Roman"/>
        <family val="1"/>
      </rPr>
      <t xml:space="preserve">
ISD December 2021</t>
    </r>
  </si>
  <si>
    <r>
      <t xml:space="preserve">AMHERST (NH) SUBSTATION PROTECTION AND CONTROL UPGRADES PROJECT
</t>
    </r>
    <r>
      <rPr>
        <sz val="10"/>
        <rFont val="Times New Roman"/>
        <family val="1"/>
      </rPr>
      <t xml:space="preserve">Upgrade the existing Programmable Logic Controller (PLC) based automation system at Amherst substation and address several other protection and controls upgrades to include the replacement of obsolete electro-mechanical relays and elimination of the power line carrier systems. Upgrades addressed by this project will be compliant with NPCC Director #4.
</t>
    </r>
    <r>
      <rPr>
        <b/>
        <sz val="10"/>
        <rFont val="Times New Roman"/>
        <family val="1"/>
      </rPr>
      <t>ISD November 2022</t>
    </r>
  </si>
  <si>
    <r>
      <t xml:space="preserve">EDDY SUBSTATION (NH) CONTROL HOUSE RELOCATION AND REBUILD PROJECT 
</t>
    </r>
    <r>
      <rPr>
        <sz val="10"/>
        <rFont val="Times New Roman"/>
        <family val="1"/>
      </rPr>
      <t xml:space="preserve">Construction of a new control house at the Eddy Substation as part of a divestiture agreement will include all associated lighting, power, HVAC, fire protection, as well as the expansion of the substation yard to accommodate a new control enclosure and associated fencing, lighting, ground grid. Install new conduit and cable trench throughout the entire yard for the new and existing equipment; install a new protection and control systems and associated wiring including International Electrotechnical Commission (IEC) 61850 communication protocol and communication systems. 
</t>
    </r>
    <r>
      <rPr>
        <b/>
        <sz val="10"/>
        <rFont val="Times New Roman"/>
        <family val="1"/>
      </rPr>
      <t xml:space="preserve">
ISD December 2021</t>
    </r>
  </si>
  <si>
    <t>ES-18-T09
Approval Date - May 1, 2018</t>
  </si>
  <si>
    <t>Various</t>
  </si>
  <si>
    <r>
      <t xml:space="preserve">EVERSOURCE ASSET CONDITIONS GROUP PROJECT TCA – (WESTERN MASS 115 KV LINES –
</t>
    </r>
    <r>
      <rPr>
        <sz val="10"/>
        <rFont val="Times New Roman"/>
        <family val="1"/>
      </rPr>
      <t>For the asset condition issues on 115 kV lines in Western Mass, New Hampshire and multi state 115 kV lines associated with lines presented at the December 19, 2019 PAC Meeting</t>
    </r>
    <r>
      <rPr>
        <b/>
        <sz val="10"/>
        <rFont val="Times New Roman"/>
        <family val="1"/>
      </rPr>
      <t xml:space="preserve">
ISD - Various</t>
    </r>
  </si>
  <si>
    <t>CMP-17-TCA-02 Rev 1
TCA Submitted on June 10, 2019
RC introduction on June 18, 2019
RC voted to recommend on  June 18, 2019
ISO determination December 16, 2019</t>
  </si>
  <si>
    <t>ES-18-TCA-05
TCA Submitted on December 3, 2018
RC introduction on December 18, 2018
RC voted to recommend on December 18, 2018
ISO determination letter sent on October 8,2020</t>
  </si>
  <si>
    <t>ES-19-TCA-01 through ES-19-TCA-17 and ES-19-TCA-28
TCA Submitted between January 22, 2019 and March 8, 2019
RC introduction on February 2, 2019 and March 20, 2019 
RC voted to recommend on February 2, 2019 and March 20, 2019 
ISO determination letter sent on December 16, 2019</t>
  </si>
  <si>
    <t>UI-19-TCA-01
TCA Submitted on June 13, 2019
RC introduction on July 16, 2019
RC voted to recommend on  July 16, 2019
ISO determination sent on October 30, 2019</t>
  </si>
  <si>
    <t>UI-19-TCA-02
TCA Submitted on June 25, 2019
RC introduction on July 16, 2019
RC voted to recommend on  July 16, 2019
ISO determination sent on October 30, 2019</t>
  </si>
  <si>
    <r>
      <t xml:space="preserve">East Shore 345 kV Circuit Switcher
</t>
    </r>
    <r>
      <rPr>
        <sz val="10"/>
        <rFont val="Times New Roman"/>
        <family val="1"/>
      </rPr>
      <t>Replacement of two 345 kV circuit switchers with dead tank circuit breakers and associated protection and controls equipment.</t>
    </r>
    <r>
      <rPr>
        <b/>
        <sz val="10"/>
        <rFont val="Times New Roman"/>
        <family val="1"/>
      </rPr>
      <t xml:space="preserve">
ISD June 2019</t>
    </r>
  </si>
  <si>
    <t>UI-16-T02
Approval Date - July 19, 2016</t>
  </si>
  <si>
    <t>UI-19-TCA-03
TCA Submitted on September 26, 2019
RC introduction on October 23, 2019
RC voted to recommend on October 23, 2019
ISO determination sent on April 28, 2020</t>
  </si>
  <si>
    <t>UI-15-T02 and UI-15-T03
Approval Date - April 16, 2015</t>
  </si>
  <si>
    <t>ES-19-TCA-27
TCA Submitted on September 26, 2019
RC introduction on November 19, 2019
RC voted to recommend on November 19, 20199
ISO determination sent on April 28, 2020</t>
  </si>
  <si>
    <t>ES-19-TCA-59
TCA Submitted on September 26, 2019
RC introduction on November 19, 2019
RC voted to recommend on November 19, 2019
ISO determination sent on April 28, 2020</t>
  </si>
  <si>
    <t>ES-19-TCA-56
TCA Submitted on September 26, 2019
RC introduction on November 19, 2019
RC voted to recommend on November 19, 2019
ISO determination sent on April 28, 2020</t>
  </si>
  <si>
    <t>ES-19-TCA-30, ES-19-TCA-42, ES-19-TCA-43, ES-19-TCA-61, ES-19-TCA-62, and ES-19-TCA-86
TCA Submitted between March 28, 2019 and September 12, 2019
RC introduction on December 18, 2019
RC voted to recommend on December 18, 2019
ISO determination letter sent on February 20, 2020</t>
  </si>
  <si>
    <t>ES-19-TCA-57, ES-19-TCA-75, ES-19-TCA-66, ES-19-TCA-76, and ES-19-TCA-63
TCA Submitted between August 13, 2019 and November 12, 2019
RC introduction on December 18, 2019
RC voted to recommend on December 18, 2019
ISO determination letter sent on February 20, 2020</t>
  </si>
  <si>
    <t>ES-17-TCA-02 Rev 1
TCA Submitted on September 26, 2019
RC introduction on January 22, 2020
RC voted to recommend on January 22, 2020
ISO determination sent on February 19, 2021</t>
  </si>
  <si>
    <t>Cost increase related to additional matting and rock drilling that were required along with increase in materials required for the double-circuit line.</t>
  </si>
  <si>
    <t>ES-19-TCA-88
TCA Submitted on November 5, 2019
RC introduction on January 22, 2020
RC voted to recommend on January 22, 2020
ISO determination sent on June 30, 2020</t>
  </si>
  <si>
    <t>ES-19-TCA-94
TCA Submitted on December 13, 2019
RC introduction on January 22, 2020
RC voted to recommend on January 22, 2020
ISO determination sent on July 1, 2020</t>
  </si>
  <si>
    <t>ES-19-TCA-95
TCA Submitted on December 10, 2019
RC introduction on January 22, 2020
RC voted to recommend on January 22, 2020
ISO determination sent on July 1, 2020</t>
  </si>
  <si>
    <t>NEP-20-TCA-01 
TCA Submitted on January 27, 2020
RC introduction on February 19, 2020
RC voted to recommend on  February 19, 2020
ISO determination letter sent on January 29, 2021</t>
  </si>
  <si>
    <t>ES-20-TCA-04
TCA Submitted on January 9, 2020
RC introduction on February 19, 2020
RC voted to recommend on February 19, 2020
ISO determination sent on February 19, 2021</t>
  </si>
  <si>
    <t>ES-19-TCA-49
TCA Submitted on November 5, 2019
RC introduction on February 19, 2020
RC voted to recommend on February 19, 2020
ISO determination sent on June 30, 2020</t>
  </si>
  <si>
    <t>ES-19-TCA-55
TCA Submitted on August 13, 2019
RC introduction on April 22, 2020
RC voted to recommend on April 22, 2020
ISO determination sent on June 30, 2020</t>
  </si>
  <si>
    <t>ES-20-TCA-13
TCA Submitted on March 24, 2020
RC introduction on April 22, 2020
RC voted to recommend on April 22, 2020
ISO determination sent on October 8, 2020</t>
  </si>
  <si>
    <t>NEP-20-TCA-02
TCA Submitted on March 18, 2020
RC introduction on April 22, 2020
RC voted to recommend on April 22, 2020
ISO determination sent on January 29, 2021</t>
  </si>
  <si>
    <t>Eversource 345 kV Asset Condition Structure Replacement Project</t>
  </si>
  <si>
    <t>ES-19-TCA-02 Rev 1
TCA Submitted on January 16, 2020
RC introduction on May 19, 2020
RC voted to recommend on May 19, 2020
ISO determination February 19, 2021</t>
  </si>
  <si>
    <r>
      <t xml:space="preserve">Southeast Massachusetts/Rhode Island Reliability Project
</t>
    </r>
    <r>
      <rPr>
        <sz val="10"/>
        <rFont val="Times New Roman"/>
        <family val="1"/>
      </rPr>
      <t xml:space="preserve">New Grand Army Station
Brayton Point Upgrades
E-183E/F-184 Reconductoring 
X3/W4 Separation/Reconductoring 
New Robinson Ave Circuit Breaker and Q10 line reconfiguration
New Berry Street Capacitor Bank
Kent County T3 Replacement 
J16S Reconductoring </t>
    </r>
    <r>
      <rPr>
        <sz val="8"/>
        <color rgb="FF0000FF"/>
        <rFont val="Times New Roman"/>
        <family val="1"/>
      </rPr>
      <t xml:space="preserve">
</t>
    </r>
    <r>
      <rPr>
        <b/>
        <sz val="10"/>
        <rFont val="Times New Roman"/>
        <family val="1"/>
      </rPr>
      <t xml:space="preserve">
Various</t>
    </r>
  </si>
  <si>
    <r>
      <t xml:space="preserve">1130 Line OPGW Replacement Project
</t>
    </r>
    <r>
      <rPr>
        <sz val="10"/>
        <rFont val="Times New Roman"/>
        <family val="1"/>
      </rPr>
      <t>Replacement of optical ground wire and related fiber optic equipment on the 115 kV 1130 line between Pequonnock and SASCO Creek Substations</t>
    </r>
    <r>
      <rPr>
        <b/>
        <sz val="10"/>
        <rFont val="Times New Roman"/>
        <family val="1"/>
      </rPr>
      <t xml:space="preserve">
ISD December 2019</t>
    </r>
  </si>
  <si>
    <t>ES-19-TCA-06 Rev 1
TCA Submitted on January 16, 2020
RC introduction on May 19, 2020
RC voted to recommend on May 19, 2020
ISO determination February 19, 2021</t>
  </si>
  <si>
    <t>VELCO-20-TCA-01
TCA Submitted on May 11, 2020
RC introduction on May 19, 2020
RC voted to recommend on May 19, 2020
ISO determination sent on January 29, 2021</t>
  </si>
  <si>
    <t>VELCO-20-TCA-02
TCA Submitted on May 11, 2020
RC introduction on May 19, 2020
RC voted to recommend on May 19, 2020
ISO determination sent on January 29, 2021</t>
  </si>
  <si>
    <t>ES-19-TCA-66, ES-19- TCA-71, ES-19-TCA-68, ES-19-TCA-65, ES-19-TCA-69,ES-19-TCA-78, ES-19-TCA-84, ES-19-TCA-72, ES-19-TCA-82, ES-19-TCA-83, ES-19-TCA-74, ES-19- TCA-80 , ES-19-TCA-90, ES-19-TCA-91, ES-19-TCA-79, ES-19-TCA-67, ES-19-TCA-92, ES-19-TCA-87, ES-19-TCA-85, ES-19-TCA-103, ES-19-TCA-100, ES-19- TCA-98, ES-19-TCA-101, ES-19-TCA-102 ($17.313), ES-19- TCA-99, ES-19-TCA-97, and ES-20-TCA-16
TCA Submitted on between August 13, 2019 and April 16, 2020
RC introduction on May 19, 2020
RC voted to recommend on May 19, 2020
ISO determination letter sent on February 1, 2021</t>
  </si>
  <si>
    <t>ES-20-TCA-29, ES-20-TCA-23, ES-20-TCA-05, ES-20-TCA-30, ES-20-TCA-12, ES-20-TCA-18,ES-20-TCA-07, ES-20-TCA-08, ES-20-TCA-09, ES-20-TCA-10, ES-20-TCA-31, ES-20-TCA-15, and ES-20-TCA-24
TCA Submitted on between August 13, 2019 and April 16, 2020
RC introduction on November 18, 2020
RC voted to recommend on November 18, 2020
ISO determination letter sent on February 2, 2021</t>
  </si>
  <si>
    <t>CMP-17-TCA-02-Rev.2
TCA Submitted on November 3, 2020
RC introduction on November 18, 2020
RC voted to recommend on November 18, 2020
ISO determination January 29, 2021</t>
  </si>
  <si>
    <t>VELCO-17-TCA-04
TCA Submitted on September 27, 2017
RC voted to recommend on October 17, 2017
ISO issued an information request to VELCO for further clarification on the equipment built to 230 kV on  August 23, 2018.
VELCO responded to the ISO information request on September 19, 2018 and the ISO is reviewing those responses and preparing a determination letter.
ISO determination letter sent on December 16,2019</t>
  </si>
  <si>
    <t>Requested:
17.21</t>
  </si>
  <si>
    <r>
      <t xml:space="preserve">PLUMTREE OIL CIRCUIT BREAKER REPLACEMENT TCA 
</t>
    </r>
    <r>
      <rPr>
        <sz val="10"/>
        <rFont val="Times New Roman"/>
        <family val="1"/>
      </rPr>
      <t xml:space="preserve">Replacement 10 115 kV Oil Circuit Breakers at the Plumtree Substation due to environmental and safety conditions. </t>
    </r>
    <r>
      <rPr>
        <b/>
        <sz val="10"/>
        <rFont val="Times New Roman"/>
        <family val="1"/>
      </rPr>
      <t xml:space="preserve">
ISD December 2020</t>
    </r>
    <r>
      <rPr>
        <b/>
        <sz val="10"/>
        <color rgb="FF0000FF"/>
        <rFont val="Times New Roman"/>
        <family val="1"/>
      </rPr>
      <t xml:space="preserve">
</t>
    </r>
  </si>
  <si>
    <r>
      <t xml:space="preserve">1608 115 kV LINE CABLE REPLACEMENT PROJECT 
</t>
    </r>
    <r>
      <rPr>
        <sz val="10"/>
        <rFont val="Times New Roman"/>
        <family val="1"/>
      </rPr>
      <t xml:space="preserve">Replacement of 8500 ft. of 2000 kcmil HPFF cable system on the 1608 115 kV Line with 2500 kcmil cable to mitigate the continuous increases in dissolved gas analysis levels which potentially result in reliability concerns as well as safety and environmental risks.
</t>
    </r>
    <r>
      <rPr>
        <b/>
        <sz val="10"/>
        <rFont val="Times New Roman"/>
        <family val="1"/>
      </rPr>
      <t xml:space="preserve">
ISD September 2019</t>
    </r>
    <r>
      <rPr>
        <b/>
        <sz val="10"/>
        <color rgb="FF0000FF"/>
        <rFont val="Times New Roman"/>
        <family val="1"/>
      </rPr>
      <t xml:space="preserve">
</t>
    </r>
  </si>
  <si>
    <t>VELCO-20-TCA-04
TCA Submitted on November 23, 2020
RC introduction on December 15, 2020
RC voted to recommend on December 15, 2020
ISO determination letter sent on February 19, 2021</t>
  </si>
  <si>
    <t>ES-21-T17
Approval Date -April 13, 2021</t>
  </si>
  <si>
    <r>
      <t xml:space="preserve">667 69 kV LINE REBUILD AND ASSET CONDITIONS PROJECT 
</t>
    </r>
    <r>
      <rPr>
        <sz val="10"/>
        <rFont val="Times New Roman"/>
        <family val="1"/>
      </rPr>
      <t>Rebuild of the 667 69 kV Line with 556 ACSS and the replacement of the Optical Ground Wire (OPGW). Also replace 52 wood structures with steel pole structures to mitigate deficiencies such as woodpecker damage, rot, cracks and deteriorated steel mechanical connections.</t>
    </r>
    <r>
      <rPr>
        <b/>
        <sz val="10"/>
        <rFont val="Times New Roman"/>
        <family val="1"/>
      </rPr>
      <t xml:space="preserve">
ISD December 2020
</t>
    </r>
  </si>
  <si>
    <r>
      <t xml:space="preserve">1880 115 KV LINE CABLE REPLACEMENT PROJECT 
</t>
    </r>
    <r>
      <rPr>
        <sz val="10"/>
        <rFont val="Times New Roman"/>
        <family val="1"/>
      </rPr>
      <t xml:space="preserve">Replacement of 5200 ft of 2000 kcmil HPFF cable system on the 1880  115 kV Line with 2500 kcmil cable to mitigate the continuous increases in dissolved gas analysis levels which potentially result in reliability concerns as well as safety and environmental risks.
</t>
    </r>
    <r>
      <rPr>
        <b/>
        <sz val="10"/>
        <rFont val="Times New Roman"/>
        <family val="1"/>
      </rPr>
      <t xml:space="preserve">
ISD February 2019</t>
    </r>
    <r>
      <rPr>
        <b/>
        <sz val="10"/>
        <color rgb="FF0000FF"/>
        <rFont val="Times New Roman"/>
        <family val="1"/>
      </rPr>
      <t xml:space="preserve">
</t>
    </r>
  </si>
  <si>
    <r>
      <t xml:space="preserve">HOUSATONIC RIVER CROSSING – BAIRD 115 KV LINE REBUILD PROJECT TCA 
</t>
    </r>
    <r>
      <rPr>
        <sz val="10"/>
        <color rgb="FF0000FF"/>
        <rFont val="Times New Roman"/>
        <family val="1"/>
      </rPr>
      <t xml:space="preserve">
</t>
    </r>
    <r>
      <rPr>
        <sz val="10"/>
        <rFont val="Times New Roman"/>
        <family val="1"/>
      </rPr>
      <t xml:space="preserve">Line Upgrade rebuilds the 88006A and 89006B lines between Baird Substation, Barnum Substation and the Devon Tie Switching Yard tying into the Housatonic River Crossing (HRX) Project, for a total distance of approximately 2.4 miles (.4 miles for river crossing was completed in 2018).  This includes installing new galvanized steel transmission poles supporting new 1590 aluminum conductor, steel supported (ACSS) and optical ground wire (OPGW). </t>
    </r>
    <r>
      <rPr>
        <b/>
        <sz val="10"/>
        <rFont val="Times New Roman"/>
        <family val="1"/>
      </rPr>
      <t xml:space="preserve">
ISD June 2021</t>
    </r>
    <r>
      <rPr>
        <b/>
        <sz val="10"/>
        <color rgb="FF0000FF"/>
        <rFont val="Times New Roman"/>
        <family val="1"/>
      </rPr>
      <t xml:space="preserve">
</t>
    </r>
  </si>
  <si>
    <t>The motion was then voted. Based on a roll call vote, the motion failed with 59.83% in favor, 40.17% opposed and 15 abstentions. (Generation Sector – 0.0% in favor, 19.94% opposed, 4 abstentions, Transmission Sector – 19.94% in favor, 0.0% opposed, 1 abstention, Supplier Sector – 19.94% in favor, 0.0% opposed, 5 abstentions, Publicly Owned Sector – 19.94% in favor, 0.0% opposed, 1 abstention, Alternative Resource Sector – 0.0% in favor, 19.7% opposed, 3 abstentions, End User Sector – 0.0% in favor, 0.52% opposed, 1 abstention)</t>
  </si>
  <si>
    <r>
      <t xml:space="preserve">EVERSOURCE NEW HAMPSHIRE 115 kV LINE STRUCTURE Replacement Project 
</t>
    </r>
    <r>
      <rPr>
        <sz val="10"/>
        <rFont val="Times New Roman"/>
        <family val="1"/>
      </rPr>
      <t>For the asset condition issues on 115 kV lines in New Hampshire  presented at the October 17, 2018 PAC Meeting</t>
    </r>
    <r>
      <rPr>
        <b/>
        <sz val="10"/>
        <rFont val="Times New Roman"/>
        <family val="1"/>
      </rPr>
      <t xml:space="preserve">
ISD Various</t>
    </r>
    <r>
      <rPr>
        <b/>
        <sz val="10"/>
        <color rgb="FF0000FF"/>
        <rFont val="Times New Roman"/>
        <family val="1"/>
      </rPr>
      <t xml:space="preserve">
</t>
    </r>
  </si>
  <si>
    <r>
      <t xml:space="preserve">EVERSOURCE CONNECTICUT 115 kV LINE LAMINATED STRUCTURES REPLACEMENT PROJECT TCA
</t>
    </r>
    <r>
      <rPr>
        <sz val="10"/>
        <rFont val="Times New Roman"/>
        <family val="1"/>
      </rPr>
      <t xml:space="preserve">For the asset condition issues on 115 kV Laminated structures located in Connecticut as  presented at the December 2017 PAC Presentation. </t>
    </r>
    <r>
      <rPr>
        <b/>
        <sz val="10"/>
        <color rgb="FF0000FF"/>
        <rFont val="Times New Roman"/>
        <family val="1"/>
      </rPr>
      <t xml:space="preserve">
</t>
    </r>
    <r>
      <rPr>
        <b/>
        <sz val="10"/>
        <rFont val="Times New Roman"/>
        <family val="1"/>
      </rPr>
      <t>ISD Various</t>
    </r>
  </si>
  <si>
    <t>ES-19-TCA-54, ES-19-TCA-77, and  ES-19-TCA-93
TCA Submitted on between September 12, 2019 and November 5,  2019
RC introduction on February 19, 2020
RC voted to recommend on February 19, 2020
ISO determination letter sent on February 19, 2021</t>
  </si>
  <si>
    <r>
      <t xml:space="preserve">Eversource 115 kV Structure Replacements in Massachusetts
</t>
    </r>
    <r>
      <rPr>
        <sz val="10"/>
        <rFont val="Times New Roman"/>
        <family val="1"/>
      </rPr>
      <t xml:space="preserve">For the asset condition issues on 115 kV structures located in Massachusetts as  presented at the December 17, 2017 PAC Presentation. </t>
    </r>
    <r>
      <rPr>
        <b/>
        <sz val="10"/>
        <rFont val="Times New Roman"/>
        <family val="1"/>
      </rPr>
      <t xml:space="preserve">
ISD Various </t>
    </r>
  </si>
  <si>
    <r>
      <t xml:space="preserve">MYSTIC SUBSTATION DOUBLE BREAKER INSTALLATION 
</t>
    </r>
    <r>
      <rPr>
        <sz val="10"/>
        <rFont val="Times New Roman"/>
        <family val="1"/>
      </rPr>
      <t xml:space="preserve">
Install a new 115-kV double circuit breaker in series configuration in place of existing GCB #4 to mitigate high transmission voltages resulting from an N-1-1 contingency event as part of the solution to the Boston 2028 time sensitive needs. 
</t>
    </r>
    <r>
      <rPr>
        <b/>
        <sz val="10"/>
        <rFont val="Times New Roman"/>
        <family val="1"/>
      </rPr>
      <t>ISD May 2021</t>
    </r>
  </si>
  <si>
    <r>
      <t xml:space="preserve">REBUILD BOURNE SUBSTATION #917 115 KV AS A BREAKER-AND-A-HALF SCHEME PROJECT 
</t>
    </r>
    <r>
      <rPr>
        <sz val="10"/>
        <rFont val="Times New Roman"/>
        <family val="1"/>
      </rPr>
      <t xml:space="preserve">Construction of a new 4 bay, 8 terminal 115-kV switching Station that utilizes a breaker-and-a-half air insulated switchgear (AIS) and gas-insulated breaker designed with IEC 61850 Protection and Control protocol to replace the existing straight bus design switching station in Bourne MA. The new station will be classified as Bulk Power System (BPS). </t>
    </r>
    <r>
      <rPr>
        <b/>
        <sz val="10"/>
        <rFont val="Times New Roman"/>
        <family val="1"/>
      </rPr>
      <t xml:space="preserve">
ISD March 2023</t>
    </r>
  </si>
  <si>
    <t>ES-16-TCA-18
TCA Submitted on June 24,2016
Initial RC presentation on July 12,2016
RC voted to not recommend on November 15, 2016.  Vote was 25.65% in favor
ISO  information request sent on September 8, 2016 with a response from Eversource Energy on October 6, 2016
ISO additional information request sent on February 16, 2017.  
ISO determination letter sent on April 4,2021</t>
  </si>
  <si>
    <t>NEP-12-TCA-04 Rev 1
TCA submitted on September 7, 2017
RC voted to recommend on September 19, 2017
ISO determination letter sent on February 2 ,2021</t>
  </si>
  <si>
    <t>NEP-14-TCA-02-Rev1
TCA submitted on September 7, 2017
RC voted to recommend on September 19, 2017
ISO determination letter sent on February 2 ,2021</t>
  </si>
  <si>
    <t>NEP-14-TCA-01-Rev1
TCA submitted on September 7, 2017
RC voted to recommend on September 19, 2017
ISO determination letter sent on February 2 ,2021</t>
  </si>
  <si>
    <r>
      <t xml:space="preserve">Salem Harbor NPR Projects
(NEP)
</t>
    </r>
    <r>
      <rPr>
        <sz val="10"/>
        <rFont val="Times New Roman"/>
        <family val="1"/>
      </rPr>
      <t>Reconductor S-145 / T-146 lines 9.3 miles each from Tewksbury Substation to North Reading Tap from 4/0 Cu to 636 ACSS conductor
Reconductor B-154N / C-155N lines 14.5 miles each from King Street Tap to South Danvers Substation from 795 ACSR &amp; AL to 1590 ACSR conductor
Reconductor Y-151 line 8.2 miles each from Tewksbury Junction to West Methuen Substation from 795 ACSR to 1590 ACSS conductor</t>
    </r>
    <r>
      <rPr>
        <b/>
        <sz val="10"/>
        <color rgb="FF0000FF"/>
        <rFont val="Times New Roman"/>
        <family val="1"/>
      </rPr>
      <t xml:space="preserve">
</t>
    </r>
    <r>
      <rPr>
        <b/>
        <sz val="10"/>
        <rFont val="Times New Roman"/>
        <family val="1"/>
      </rPr>
      <t>ISD 2013/2014</t>
    </r>
  </si>
  <si>
    <r>
      <t xml:space="preserve">Canal Station #980 BPS and Asset Condition Upgrade Project
</t>
    </r>
    <r>
      <rPr>
        <sz val="10"/>
        <rFont val="Times New Roman"/>
        <family val="1"/>
      </rPr>
      <t>Work associated with the installation of a new control house at the Canal Station that will accommodate new 345 &amp;115 kV relay and control equipment and for the replacement of brown glass insulators at the substation.</t>
    </r>
    <r>
      <rPr>
        <b/>
        <sz val="10"/>
        <rFont val="Times New Roman"/>
        <family val="1"/>
      </rPr>
      <t xml:space="preserve">
ISD December 2021</t>
    </r>
  </si>
  <si>
    <r>
      <t xml:space="preserve">Kingston Station #514 BPS and Asset Condition Upgrade Project
</t>
    </r>
    <r>
      <rPr>
        <sz val="10"/>
        <rFont val="Times New Roman"/>
        <family val="1"/>
      </rPr>
      <t>Work associated with the rebuild of the existing Kingston Station #514 115 kV Gas Insulated Substation
(GIS) equipment including the replacement of 10 GIS breakers and installation of new control panels</t>
    </r>
    <r>
      <rPr>
        <b/>
        <sz val="10"/>
        <rFont val="Times New Roman"/>
        <family val="1"/>
      </rPr>
      <t xml:space="preserve">
ISD June 2023</t>
    </r>
  </si>
  <si>
    <r>
      <t xml:space="preserve">Lexington Station #320 BPS and Asset Condition Upgrade 
</t>
    </r>
    <r>
      <rPr>
        <sz val="10"/>
        <rFont val="Times New Roman"/>
        <family val="1"/>
      </rPr>
      <t xml:space="preserve">Work associated with the upgrade of the existing Lexington Station #320 to meet NPCC2 Bulk Power System (BPS) requirements by expanding the existing control house, constructing two new battery enclosures, installing two new cable trenches in the substation yard, and replacing/modifying various equipment for asset condition reasons.
</t>
    </r>
    <r>
      <rPr>
        <b/>
        <sz val="10"/>
        <rFont val="Times New Roman"/>
        <family val="1"/>
      </rPr>
      <t>ISD June 2023</t>
    </r>
  </si>
  <si>
    <r>
      <t xml:space="preserve">1355 115 kV Line Rebuild Project
</t>
    </r>
    <r>
      <rPr>
        <sz val="10"/>
        <rFont val="Times New Roman"/>
        <family val="1"/>
      </rPr>
      <t>Rebuild 1.4 miles of the 1355 line with 556 ACSS and remove 4/0 copper.  The project will also replace 14 wooden structures with steel replacements.</t>
    </r>
    <r>
      <rPr>
        <b/>
        <sz val="10"/>
        <rFont val="Times New Roman"/>
        <family val="1"/>
      </rPr>
      <t xml:space="preserve">
ISD May 2020</t>
    </r>
  </si>
  <si>
    <r>
      <t xml:space="preserve">1655 115 kV Line Upgrade Project
</t>
    </r>
    <r>
      <rPr>
        <sz val="10"/>
        <rFont val="Times New Roman"/>
        <family val="1"/>
      </rPr>
      <t>Replacement of 70 wood structures with steep poles along with the replacement of 10.3 miles of static wire with OPGW.</t>
    </r>
    <r>
      <rPr>
        <b/>
        <sz val="10"/>
        <rFont val="Times New Roman"/>
        <family val="1"/>
      </rPr>
      <t xml:space="preserve">
ISD January 2020</t>
    </r>
  </si>
  <si>
    <r>
      <t xml:space="preserve">Millstone High Creep Insulator Replacement Project
</t>
    </r>
    <r>
      <rPr>
        <sz val="10"/>
        <rFont val="Times New Roman"/>
        <family val="1"/>
      </rPr>
      <t>Replacement of 60 bus insulators, 22 manual switches, 4 motor-operated line disconnect switches, 16 lightning arrestors and 30 breaker bushings.</t>
    </r>
    <r>
      <rPr>
        <b/>
        <sz val="10"/>
        <rFont val="Times New Roman"/>
        <family val="1"/>
      </rPr>
      <t xml:space="preserve">
ISD December 2021</t>
    </r>
  </si>
  <si>
    <r>
      <t xml:space="preserve">327 &amp; 315 Line Asset Condition Refurbishment Project
</t>
    </r>
    <r>
      <rPr>
        <sz val="10"/>
        <rFont val="Times New Roman"/>
        <family val="1"/>
      </rPr>
      <t xml:space="preserve">
Replacing or modifying 690 of 417 existing structures, installing 2.5 miles ( 1.25 miles per line) of 1590 ACSS along with OPGW.</t>
    </r>
    <r>
      <rPr>
        <b/>
        <sz val="10"/>
        <rFont val="Times New Roman"/>
        <family val="1"/>
      </rPr>
      <t xml:space="preserve">
ISD February 2023</t>
    </r>
  </si>
  <si>
    <t>NEP-13-T02
ISO Determination letter sent on April 4, 2013</t>
  </si>
  <si>
    <t>Eversource submitted a revised TCA for lower costs due to the hybrid route between Newington and So. West Hartford.  This reduced the requested PTF from $194.77 M to 164.862M.  The ISO found local costs for visual mitigation and a spare conduit.</t>
  </si>
  <si>
    <t>New total PTF of $41.11M.  Cost increase from original of $17.21M</t>
  </si>
  <si>
    <r>
      <t xml:space="preserve">Sommerst Switchyard
</t>
    </r>
    <r>
      <rPr>
        <sz val="10"/>
        <rFont val="Times New Roman"/>
        <family val="1"/>
      </rPr>
      <t xml:space="preserve">Build a new 5-bay breaker and a half AIS Switchyard across the street from the existing Somerset switchyard.  </t>
    </r>
    <r>
      <rPr>
        <b/>
        <sz val="10"/>
        <rFont val="Times New Roman"/>
        <family val="1"/>
      </rPr>
      <t xml:space="preserve">
ISD January 2020</t>
    </r>
  </si>
  <si>
    <r>
      <t xml:space="preserve">349 X and Y 345 kV Cable Replacement Project
</t>
    </r>
    <r>
      <rPr>
        <b/>
        <sz val="10"/>
        <rFont val="Times New Roman"/>
        <family val="1"/>
      </rPr>
      <t xml:space="preserve">
</t>
    </r>
    <r>
      <rPr>
        <sz val="10"/>
        <rFont val="Times New Roman"/>
        <family val="1"/>
      </rPr>
      <t xml:space="preserve">Replacement 12.2 miles of 2500 kcmil copper conductor (6.1 miles per circuit)  due to asset conditions in addition, 12 GIS potheads and 20 345 kiva joints needed to be replaced as well. </t>
    </r>
    <r>
      <rPr>
        <b/>
        <sz val="10"/>
        <rFont val="Times New Roman"/>
        <family val="1"/>
      </rPr>
      <t xml:space="preserve">
ISD June 2021</t>
    </r>
  </si>
  <si>
    <r>
      <t xml:space="preserve">Line 340 Structure Replacement Project
</t>
    </r>
    <r>
      <rPr>
        <sz val="10"/>
        <rFont val="Times New Roman"/>
        <family val="1"/>
      </rPr>
      <t>Replacement of 231 of the 403 wooden H-frame structures on
Line 340 with steel H-frame structures</t>
    </r>
    <r>
      <rPr>
        <b/>
        <sz val="10"/>
        <rFont val="Times New Roman"/>
        <family val="1"/>
      </rPr>
      <t xml:space="preserve">
ISD December 2025</t>
    </r>
  </si>
  <si>
    <r>
      <t xml:space="preserve">Line K41 Structure Replacement Project
</t>
    </r>
    <r>
      <rPr>
        <sz val="10"/>
        <rFont val="Times New Roman"/>
        <family val="1"/>
      </rPr>
      <t>Replacement of 79 of the 213 wooden H-frame structures on
Line K41 with steel H-frame structures.</t>
    </r>
    <r>
      <rPr>
        <b/>
        <sz val="10"/>
        <rFont val="Times New Roman"/>
        <family val="1"/>
      </rPr>
      <t xml:space="preserve">
ISD December 2020</t>
    </r>
  </si>
  <si>
    <r>
      <t xml:space="preserve">Eversource 345 kV Structure Replacements in Massachusetts, Connecticut and New  Hampshire
</t>
    </r>
    <r>
      <rPr>
        <sz val="10"/>
        <rFont val="Times New Roman"/>
        <family val="1"/>
      </rPr>
      <t xml:space="preserve">
For the asset condition issues on 345 kV  structures located in Massachusetts, Connecticut and New Hampshire as  presented at the August 8, 2019 PAC Presentation. </t>
    </r>
    <r>
      <rPr>
        <b/>
        <sz val="10"/>
        <rFont val="Times New Roman"/>
        <family val="1"/>
      </rPr>
      <t xml:space="preserve">
ISD Various</t>
    </r>
  </si>
  <si>
    <t>NSTAR-11-TCA-01 Rev 1
TCA submitted on December 9, 2014
RC voted to recommend on January 27,2014
ISO issued an additional information request on  December 29, 2014 and NU responded to that request on January 25,2015
ISO determination letter sent on December 17, 2015</t>
  </si>
  <si>
    <r>
      <t xml:space="preserve">South Norwalk Electric &amp; Water Substation interconnection 
</t>
    </r>
    <r>
      <rPr>
        <sz val="10"/>
        <rFont val="Times New Roman"/>
        <family val="1"/>
      </rPr>
      <t xml:space="preserve">
Build a new 115/13.8‐kV substation located in South Norwalk, CT connecting CL&amp;P’s former 1890 line between CL&amp;P’s Sherwood Substation and the Ely Avenue Tap. This includes 115‐kV circuit breaker, bus, switches, and associated protective relaying.</t>
    </r>
    <r>
      <rPr>
        <b/>
        <sz val="10"/>
        <color rgb="FF0000FF"/>
        <rFont val="Times New Roman"/>
        <family val="1"/>
      </rPr>
      <t xml:space="preserve">
</t>
    </r>
    <r>
      <rPr>
        <b/>
        <sz val="10"/>
        <rFont val="Times New Roman"/>
        <family val="1"/>
      </rPr>
      <t>ISD December 2013</t>
    </r>
  </si>
  <si>
    <r>
      <t xml:space="preserve">New Memorial Drive 7P Substation
</t>
    </r>
    <r>
      <rPr>
        <sz val="10"/>
        <rFont val="Times New Roman"/>
        <family val="1"/>
      </rPr>
      <t xml:space="preserve">Construction on new Memorial 7P substation (115 to 13.8 kV) loop of 115 kV Line No. 1904 (Piper to Fairmont) and construction of parallel overhead lines/circuits from NU riser/dead‐end structures to new CEL 7P Substation ‐ designated the 1904 (Piper to Memorial) and 1638 (Memorial to Fairmont) lines.
</t>
    </r>
    <r>
      <rPr>
        <b/>
        <sz val="10"/>
        <rFont val="Times New Roman"/>
        <family val="1"/>
      </rPr>
      <t>ISD December 2013</t>
    </r>
  </si>
  <si>
    <r>
      <t xml:space="preserve">Rhode Island Reliability Project
</t>
    </r>
    <r>
      <rPr>
        <sz val="10"/>
        <rFont val="Times New Roman"/>
        <family val="1"/>
      </rPr>
      <t xml:space="preserve">Construction of a new 345 kV line from the West Farnum Substation to the Kent County substation, expansion  and upgrade of the West Farnum 345 kV substation, Installation of a 345 kV breaker-and-half bay and a 345/115 kV 448 MVA autotransformer at the Kent County substation along with substation and terminal upgrades at the Drumrock and Hartford Ave substations, and  reconductoring of a segment of the 115 kV T-172S and S-171 lines. 
</t>
    </r>
    <r>
      <rPr>
        <b/>
        <sz val="10"/>
        <rFont val="Times New Roman"/>
        <family val="1"/>
      </rPr>
      <t xml:space="preserve">
ISD various</t>
    </r>
  </si>
  <si>
    <t xml:space="preserve">ES-15-TCA-08
TCA Submitted on May 19,2015
RC voted to recommend on August 19, 2015 
ISO information request sent on November 5, 2015 &amp; December 28, 2015.  ES response on December 4, 2015 &amp; January 27, 2016
ISO determination letter sent on May 13, 2016
</t>
  </si>
  <si>
    <r>
      <t xml:space="preserve">EVERSOURCE PRIOR YEAR WOOD STRUCTURE ASSET CONDITION REPLACMENTS 
</t>
    </r>
    <r>
      <rPr>
        <sz val="10"/>
        <rFont val="Times New Roman"/>
        <family val="1"/>
      </rPr>
      <t xml:space="preserve">For the asset condition issues on 115 kV lines in Western Mass, New Hampshire and multi state 115 kV lines associated with lines presented at the December 19, 2019 PAC Meeting
</t>
    </r>
    <r>
      <rPr>
        <b/>
        <sz val="10"/>
        <rFont val="Times New Roman"/>
        <family val="1"/>
      </rPr>
      <t>ISD December 2021</t>
    </r>
  </si>
  <si>
    <t>UI-16-T03
Approval Date - December 28, 2016</t>
  </si>
  <si>
    <r>
      <t xml:space="preserve">HORTON COVE CIRCUIT SEPERATION 
</t>
    </r>
    <r>
      <rPr>
        <sz val="10"/>
        <rFont val="Times New Roman"/>
        <family val="1"/>
      </rPr>
      <t xml:space="preserve">
The project will replace the existing conductor crossing Horton Cove on approximately 1 mile of the 100 and 1410 lines and 0.5 miles of the 1280 and 1080 lines with new 1590 kcmil ACSS conductor, as well as replace the 2 existing shield wires with 4 new OPGW. All structures are proposed to be on drilled shaft foundations to support high tensions.
</t>
    </r>
    <r>
      <rPr>
        <b/>
        <sz val="10"/>
        <rFont val="Times New Roman"/>
        <family val="1"/>
      </rPr>
      <t>ISD December 2021</t>
    </r>
  </si>
  <si>
    <t>ES-20-T29, ES-20-T30, ES-20-T31, ES-20-T32
Approval Date - September 9,21</t>
  </si>
  <si>
    <t>ES-21-TCA-33
TCA Submitted on October 12, 2021
RC introduction on November 16, 2021
RC voted to recommend on November 16, 2021
ISO determination letter pending</t>
  </si>
  <si>
    <r>
      <t xml:space="preserve">C-129/D-130 115 kV LINE FIBER INSTALLATION PROJECT
</t>
    </r>
    <r>
      <rPr>
        <sz val="10"/>
        <rFont val="Times New Roman"/>
        <family val="1"/>
      </rPr>
      <t xml:space="preserve">
NPCC Directory 1 Implementation Plan requirement to install dual high speed protection systems on all BPS elements
</t>
    </r>
    <r>
      <rPr>
        <b/>
        <sz val="10"/>
        <rFont val="Times New Roman"/>
        <family val="1"/>
      </rPr>
      <t>ISD November 2021</t>
    </r>
  </si>
  <si>
    <r>
      <t xml:space="preserve">MILLBURY #2 SUBSTATION ASSET CONDITION PREPLACEMENT PROJECT
</t>
    </r>
    <r>
      <rPr>
        <sz val="10"/>
        <rFont val="Times New Roman"/>
        <family val="1"/>
      </rPr>
      <t>Replace deteriorated assets NPCC Directory 1 Implementation Plan requirement to install dual high speed protection systems on all BPS elements</t>
    </r>
    <r>
      <rPr>
        <b/>
        <sz val="10"/>
        <rFont val="Times New Roman"/>
        <family val="1"/>
      </rPr>
      <t xml:space="preserve">
ISD May 2024</t>
    </r>
  </si>
  <si>
    <r>
      <t xml:space="preserve">X-176 115kV ASSET CONDITION PROJECT
</t>
    </r>
    <r>
      <rPr>
        <sz val="10"/>
        <color rgb="FF0000FF"/>
        <rFont val="Times New Roman"/>
        <family val="1"/>
      </rPr>
      <t xml:space="preserve">
</t>
    </r>
    <r>
      <rPr>
        <sz val="10"/>
        <rFont val="Times New Roman"/>
        <family val="1"/>
      </rPr>
      <t>Replace 61 structures and install OPGW on X-176 115kV line between the existing Eversource fiber at Belchertown/Ludlow town line and the Palmer
Substation, a distance of approximately 9.02 miles.</t>
    </r>
    <r>
      <rPr>
        <b/>
        <sz val="10"/>
        <rFont val="Times New Roman"/>
        <family val="1"/>
      </rPr>
      <t xml:space="preserve">
ISD March 2022</t>
    </r>
  </si>
  <si>
    <r>
      <t xml:space="preserve">110-510 &amp;110-511 115 kV LINES HPFF REFURBISHMENT 
</t>
    </r>
    <r>
      <rPr>
        <sz val="10"/>
        <rFont val="Times New Roman"/>
        <family val="1"/>
      </rPr>
      <t>This project will replace approximately 17.6 circuit miles of 115-kV three-phase high pressure fluid filled (HPFF) underground cable, replace existing 1250 kcmil Copper (CU) and 1750 kcmil Aluminum (AL) with 2000 kcmil Cu cable and replace all associated 115-kV splices, WYE joints and one Manhole on the 110-510 and 110-511 115-kV Lines (Baker Street Sta. 110 - Colburn Street Sta. 350 - Brighton Sta. 329).</t>
    </r>
    <r>
      <rPr>
        <b/>
        <sz val="10"/>
        <rFont val="Times New Roman"/>
        <family val="1"/>
      </rPr>
      <t xml:space="preserve">
ISD May 2023</t>
    </r>
  </si>
  <si>
    <t>ES-20-T17
Approval Date - April, 29, 2020</t>
  </si>
  <si>
    <r>
      <t xml:space="preserve">KINGSTON STATION #735 ASSET CONDITION REPLACEMENTS AND REBUILD PROJECT
</t>
    </r>
    <r>
      <rPr>
        <sz val="10"/>
        <rFont val="Times New Roman"/>
        <family val="1"/>
      </rPr>
      <t xml:space="preserve">Replace a single breaker bus over bus configuration with a 4-bay breaker and half configuration.  The project will also replace all brown glass insulators.
</t>
    </r>
    <r>
      <rPr>
        <b/>
        <sz val="10"/>
        <rFont val="Times New Roman"/>
        <family val="1"/>
      </rPr>
      <t>ISD December 2023</t>
    </r>
  </si>
  <si>
    <t>ES-18-T10
Approval Date - May 1, 2018</t>
  </si>
  <si>
    <t>ES-21-T15 and ES-21-T16
Approval Date - May 3, 2021</t>
  </si>
  <si>
    <r>
      <t xml:space="preserve">BOSTON AREA OPTIMIZED SOLUTION
</t>
    </r>
    <r>
      <rPr>
        <b/>
        <sz val="10"/>
        <rFont val="Times New Roman"/>
        <family val="1"/>
      </rPr>
      <t xml:space="preserve">
</t>
    </r>
    <r>
      <rPr>
        <sz val="10"/>
        <rFont val="Times New Roman"/>
        <family val="1"/>
      </rPr>
      <t xml:space="preserve">Boston 2028 – Install 11.9ohm series reactors with bypass breakers on the 345-kV 346 and 365 cables at North Cambridge Station #509.  
install new 345 kV, +/- 167 MVAr STATCOM and associated equipment at Tewksbury 22A substation. Expand existing Tewksbury 345 kV GIS by adding a 4th
bay with two 345 kV (4000 A) breakers and four (4000 A) disconnect switches. 
Install a Direct Transfer Trip (DTT) Line End Open (LEO) automatic control scheme on 394 line from Ward Hill to West Amesbury. </t>
    </r>
    <r>
      <rPr>
        <b/>
        <sz val="10"/>
        <rFont val="Times New Roman"/>
        <family val="1"/>
      </rPr>
      <t xml:space="preserve">
ISD January 2023</t>
    </r>
  </si>
  <si>
    <t>NEP-21-T03, NEP-21-X01
Approval Date - April 30, 2021</t>
  </si>
  <si>
    <t xml:space="preserve">Cost increase of $1.003M over the original determination </t>
  </si>
  <si>
    <r>
      <t xml:space="preserve">CONNECTICUT &amp; EASTERN MASS PHYSICAL SECURITY (CIP-014) PROJECTS
</t>
    </r>
    <r>
      <rPr>
        <sz val="10"/>
        <color rgb="FF0000FF"/>
        <rFont val="Times New Roman"/>
        <family val="1"/>
      </rPr>
      <t xml:space="preserve">
</t>
    </r>
    <r>
      <rPr>
        <sz val="10"/>
        <rFont val="Times New Roman"/>
        <family val="1"/>
      </rPr>
      <t>WORKED PERFORMEDTO COMPLY WITH NERC CIP-014 STANDARD</t>
    </r>
    <r>
      <rPr>
        <b/>
        <sz val="10"/>
        <rFont val="Times New Roman"/>
        <family val="1"/>
      </rPr>
      <t xml:space="preserve">
ISD December 2023</t>
    </r>
  </si>
  <si>
    <t>Requested:
174.619</t>
  </si>
  <si>
    <t>amount associated with the 2 foot increase on the substation height over the PP4 guidelines for a flood zone was not part of the requested PTF amount.</t>
  </si>
  <si>
    <r>
      <t xml:space="preserve">CARPENTER HILL CONTROL HOUSE REBUILD PROJECT
</t>
    </r>
    <r>
      <rPr>
        <sz val="10"/>
        <rFont val="Times New Roman"/>
        <family val="1"/>
      </rPr>
      <t xml:space="preserve">Installation of a new IEC61850 compliant control house containing all new primary and secondary systems.  
</t>
    </r>
    <r>
      <rPr>
        <b/>
        <sz val="10"/>
        <rFont val="Times New Roman"/>
        <family val="1"/>
      </rPr>
      <t xml:space="preserve">
ISD November 2023</t>
    </r>
  </si>
  <si>
    <r>
      <t xml:space="preserve">C-129 115 kV LINE STRUCTURE REPLACEMENT PROJECT 
</t>
    </r>
    <r>
      <rPr>
        <sz val="10"/>
        <rFont val="Times New Roman"/>
        <family val="1"/>
      </rPr>
      <t>Replace 52 structures on the C129 line with steel poles structures to mitigate deficiencies.</t>
    </r>
    <r>
      <rPr>
        <b/>
        <sz val="10"/>
        <rFont val="Times New Roman"/>
        <family val="1"/>
      </rPr>
      <t xml:space="preserve">
ISD November 2020</t>
    </r>
  </si>
  <si>
    <r>
      <t xml:space="preserve">478-508 &amp; 478-509 115 kV LINES ASSET CONDITION AND OPGW PROJECT
</t>
    </r>
    <r>
      <rPr>
        <sz val="10"/>
        <rFont val="Times New Roman"/>
        <family val="1"/>
      </rPr>
      <t>Replace about 12 miles of static wire with Optical Ground Wire, convert trunnion clamp configuration on 32 tangent towers to standard suspension configuration, install communication conduits and All-Dielectric Self-Supporting (ADSS) cable from OPGW termination points to control houses and modify ten structures to support OPGW.</t>
    </r>
    <r>
      <rPr>
        <b/>
        <sz val="10"/>
        <rFont val="Times New Roman"/>
        <family val="1"/>
      </rPr>
      <t xml:space="preserve">
ISD April 2021</t>
    </r>
  </si>
  <si>
    <r>
      <t xml:space="preserve">S-145 &amp; T-146 115 kV LINE RECONDUCTORING 
</t>
    </r>
    <r>
      <rPr>
        <sz val="10"/>
        <rFont val="Times New Roman"/>
        <family val="1"/>
      </rPr>
      <t xml:space="preserve">Replace deteriorated assets to address steel corrosion, bent steel members, switching issues, leaning wood poles, insect damaged wood poles,  mechanical
damage, footer corrosion and rotted cross arms.
</t>
    </r>
    <r>
      <rPr>
        <b/>
        <sz val="10"/>
        <rFont val="Times New Roman"/>
        <family val="1"/>
      </rPr>
      <t xml:space="preserve">
ISD February 2023</t>
    </r>
    <r>
      <rPr>
        <b/>
        <sz val="10"/>
        <color rgb="FF0000FF"/>
        <rFont val="Times New Roman"/>
        <family val="1"/>
      </rPr>
      <t xml:space="preserve">
</t>
    </r>
  </si>
  <si>
    <t xml:space="preserve">ES-17-TCA-20
TCA Submitted on September 14, 2017
RC voted to recommend on November 15, 2017
Additional Information request sent to ES on 9/15/2017 with response sent on 10/24/2017 and a second information request sent on 9/11/2018 with a response sent on 10/29/2018.
ISO determination letter sent on April 14,2021
</t>
  </si>
  <si>
    <t>EVERSOURCE 345 kV STRUCTURE REPLACMENTS ASSET CONDITION PROJECT</t>
  </si>
  <si>
    <t>EVERSOURCE 115 kV AND 230 kV WOOD POLE AND SHEILD WIRE REPLACMENTS ASSET CONDITION PROJECT</t>
  </si>
  <si>
    <t>ES-19-TCA-48-Rev 1
TCAs Submitted between August 2, 2021 and October 7, 2021
RC introduction on December 14, 2021
RC voted to recommend on December 14, 2021
ISO determination issued May 31, 2022</t>
  </si>
  <si>
    <t>NEP-21-TCA-08
TCA Submitted on October 13, 2021
RC introduction on November 16, 2021
RC voted to recommend on November 16, 2021
ISO determination letter issued June 3, 2022</t>
  </si>
  <si>
    <t>ES-21-TCA-41
TCA Submitted on October 26, 2021
RC introduction on November 16, 2021
RC voted to recommend on November 16, 2021
ISO determination letter issued May 31, 2022</t>
  </si>
  <si>
    <t>ES-20-TCA-08-Rev 1
TCA Submitted between September 15, 2021
RC introduction on October 19, 2021
RC voted to recommend on October 19, 2021
ISO determination letter issued June 3, 2022</t>
  </si>
  <si>
    <t>NEP-21-TCA-02
TCA Submitted between August 20, 2021
RC introduction on October 19, 2021
RC voted to recommend on November 16, 2021
ISO determination letter issued April 13, 2022</t>
  </si>
  <si>
    <t>ES-21-TCA-15
TCA Submitted between March 2, 2021
RC introduction on October 19, 2021
RC voted to recommend on November 16, 2021
ISO determination letter issued April 13, 2022</t>
  </si>
  <si>
    <t>NEP-21-TCA-07
TCA Submitted between August 3, 2021
RC introduction on September 21, 2021
RC voted to recommend on September 21, 2021
ISO determination letter issued April 13, 2022</t>
  </si>
  <si>
    <t>ES-21-TCA-32
TCA Submitted between August 16, 2021
RC introduction on September 21, 2021
RC voted to recommend on September 21, 2021
ISO determination letter issued June 1, 2022</t>
  </si>
  <si>
    <t>ES-21-TCA-28
TCA Submitted on June 4, 2021
RC introduction on August 17, 2021
RC voted to recommend on August 17, 2021
ISO determination letter issued June 3, 2022</t>
  </si>
  <si>
    <t>NEP-21-TCA-06
TCA Submitted on July 16, 2021
RC introduction on August 17, 2021
RC voted to recommend on August 17, 2021
ISO determination letter issued April 13, 2022</t>
  </si>
  <si>
    <t>ES-21-TCA-02
TCA Submitted on March 10, 2021
RC introduction on April 13, 2021
RC voted to recommend on April 13, 2021
ISO determination letter sent on August 21, 2021</t>
  </si>
  <si>
    <t>ES-21-TCA-06
TCA Submitted on January 13, 2021
RC introduction on April 13, 2021
RC voted to recommend on April 13, 2021
ISO determination letter sent on August 21, 2021</t>
  </si>
  <si>
    <t>NEP-21-TCA-05
TCA Submitted on July 16, 2021
RC introduction on August 17, 2021
RC voted to recommend on August 17, 2021
ISO determination letter issued April 13, 2022</t>
  </si>
  <si>
    <t>NEP-21-TCA-04
TCA Submitted on July 16, 2021
RC introduction on August 17, 2021
RC voted to recommend on August 17, 2021
ISO determination letter April 13, 2022</t>
  </si>
  <si>
    <t>ES-20-TCA-32
TCA Submitted between November 5, 2020
RC introduction on May 18, 2021
RC voted to recommend on May 18, 2021
ISO determination letter issued June 1, 2022</t>
  </si>
  <si>
    <t>UI-21-TCA-01
TCA Submitted on June 7, 2020
RC introduction on June 15. 2021
RC voted to recommend on July 13, 2021
ISO determination letter issued April 13, 2022</t>
  </si>
  <si>
    <t>Requested:
26.45</t>
  </si>
  <si>
    <r>
      <t xml:space="preserve">GLENBROOK STATCOM ASSET CONDITION REPLACEMENT PROJECT 
</t>
    </r>
    <r>
      <rPr>
        <sz val="10"/>
        <rFont val="Times New Roman"/>
        <family val="1"/>
      </rPr>
      <t xml:space="preserve">Replace the existing Glenbrook STATCOM, located in Stamford CT, with one of equal or greater dynamic reactive power to meet the required availability and provide fully redundant systems and six relays in Glenbrook 1K control house. The STATCOM is a dynamic reactive power device to support voltage regulation during normal and transient transmission system conditions. </t>
    </r>
    <r>
      <rPr>
        <b/>
        <sz val="10"/>
        <rFont val="Times New Roman"/>
        <family val="1"/>
      </rPr>
      <t xml:space="preserve">
</t>
    </r>
    <r>
      <rPr>
        <sz val="10"/>
        <rFont val="Times New Roman"/>
        <family val="1"/>
      </rPr>
      <t xml:space="preserve">
Revised TCA for the following reasons: 
•The need to address a legacy grounding issue requiring the physical separation of the ground grids to the two STATCOM units
•Escalating material costs and contractor expenses•
Managing labor under strict COVID protocols - significant time increases during daily safety meetings, lengthy daily cleaning, increased sanitary facilities, reduced personnel in enclosed spaces, isolation on possible exposures, requirement to work Sundays, additional PPE and supply chain issues significantly affecting parts from global sources.</t>
    </r>
    <r>
      <rPr>
        <b/>
        <sz val="10"/>
        <rFont val="Times New Roman"/>
        <family val="1"/>
      </rPr>
      <t xml:space="preserve">
ISD April 2021</t>
    </r>
  </si>
  <si>
    <t>ES-21-TCA-13
TCA Submitted on February 16, 2021
RC introduction on March 16, 2021
RC voted to recommend on March 16, 2021
ISO determination letter sent on August 21, 2021</t>
  </si>
  <si>
    <t>VELCO-21-TCA-01
TCA Submitted on March 1, 2021
RC introduction on March 16, 2021
RC voted to recommend on March 16, 2021
ISO determination letter sent on August 20, 2021</t>
  </si>
  <si>
    <t>ES-21-TCA-12
TCA Submitted on February 2, 2021
RC introduction on March 16, 2021
RC voted to recommend on March 16, 2021
ISO determination letter sent on August 21, 2021</t>
  </si>
  <si>
    <t>ES-21-TCA-11
TCA Submitted on February 8, 2021
RC introduction on March 16, 2021
RC voted to recommend on March 16, 2021
ISO determination letter sent on August 21, 2021</t>
  </si>
  <si>
    <t>ES-17-TCA-03
TCA Submitted on February 15, 2017
RC voted to recommend on April 18, 2017
ISO reviewing responses from information request and continuing to review the Project
ISO determination letter sent on April 4,2021
ISO updated determination letter sent on September 16, 2021</t>
  </si>
  <si>
    <t>ES-16-TCA-14
TCA Submitted on May 6, 2016
RC voted to recommend on June 9, 2016
ISO determination letter sent on October 4, 2016
ISO Updated determination letter sent on September 16, 2021</t>
  </si>
  <si>
    <t>ES-20-TCA-34
TCA Submitted on December 1, 2020
RC introduction on January 20, 2021
RC voted to recommend on January 20, 2021
ISO determination letter issued April 13, 2022</t>
  </si>
  <si>
    <t>NEP-21-TCA-01
TCA Submitted on January 6, 2021
RC introduction on January 20, 2021
RC voted to recommend on January 20, 2021
ISO determination letter April 13, 2022</t>
  </si>
  <si>
    <t>ES-21-TCA-18
TCA Submitted on March 15, 2021
RC introduction on April 13, 2021
RC voted to recommend on April 13, 2021
ISO determination letter sent on August 23, 2021</t>
  </si>
  <si>
    <t>VELCO-21-TCA-03
TCA Submitted on March 1, 2021
RC introduction on March 16, 2021
RC voted to recommend on March 16, 2021
ISO determination letter sent on August 20, 2021</t>
  </si>
  <si>
    <t>ES-21-TCA-19
TCA Submitted on March 19, 2021
RC introduction on April 13, 2021
RC voted to recommend on April 13, 2021
ISO determination letter sent on August 22, 2021</t>
  </si>
  <si>
    <t>VELCO-21-TCA-02
TCA Submitted on March 1, 2021
RC introduction on March 16, 2021
RC voted to recommend on March 16, 2021
ISO determination letter sent on August 20, 2021</t>
  </si>
  <si>
    <r>
      <t xml:space="preserve">VELCO - K21
</t>
    </r>
    <r>
      <rPr>
        <sz val="10"/>
        <rFont val="Times New Roman"/>
        <family val="1"/>
      </rPr>
      <t>Replace 116 out of 208 wood H-frame structures with steel H-frame structures</t>
    </r>
    <r>
      <rPr>
        <b/>
        <sz val="10"/>
        <rFont val="Times New Roman"/>
        <family val="1"/>
      </rPr>
      <t xml:space="preserve"> 
ISD - December 2026</t>
    </r>
  </si>
  <si>
    <r>
      <t xml:space="preserve">VELCO - K32
</t>
    </r>
    <r>
      <rPr>
        <sz val="10"/>
        <rFont val="Times New Roman"/>
        <family val="1"/>
      </rPr>
      <t xml:space="preserve">Replace 89 out of 214 wood H-frame structures with steel H-frame structures </t>
    </r>
    <r>
      <rPr>
        <b/>
        <sz val="10"/>
        <rFont val="Times New Roman"/>
        <family val="1"/>
      </rPr>
      <t xml:space="preserve">
ISD - December 2026</t>
    </r>
  </si>
  <si>
    <r>
      <t xml:space="preserve">VELCO - K50
</t>
    </r>
    <r>
      <rPr>
        <sz val="10"/>
        <rFont val="Times New Roman"/>
        <family val="1"/>
      </rPr>
      <t xml:space="preserve">Replace 187 out of 269 wood H-frame structures with steel H-frame structures </t>
    </r>
    <r>
      <rPr>
        <b/>
        <sz val="10"/>
        <rFont val="Times New Roman"/>
        <family val="1"/>
      </rPr>
      <t xml:space="preserve">
ISD - December 2027</t>
    </r>
  </si>
  <si>
    <r>
      <t xml:space="preserve">EVERSOURCE 115 kV Laminated Wood Structure Asset Condition Project
</t>
    </r>
    <r>
      <rPr>
        <sz val="10"/>
        <rFont val="Times New Roman"/>
        <family val="1"/>
      </rPr>
      <t xml:space="preserve">Work associated with 115 kV laminated wood structure replacement projects located in New Hampshire that will replace laminated wood structures with weathering steel monopoles structures to mitigate deficiencies such as: woodpecker damage and cracks that allows for water seepage that results in rot, splits, and warping of poles.
</t>
    </r>
    <r>
      <rPr>
        <b/>
        <sz val="10"/>
        <rFont val="Times New Roman"/>
        <family val="1"/>
      </rPr>
      <t xml:space="preserve">
ISD - Various</t>
    </r>
  </si>
  <si>
    <r>
      <t xml:space="preserve">NATIONAL GRID - V-174 115 kV  LINES ASSET CONDITION NEEDS AND OPGW INTALLATION
</t>
    </r>
    <r>
      <rPr>
        <sz val="10"/>
        <rFont val="Times New Roman"/>
        <family val="1"/>
      </rPr>
      <t xml:space="preserve">
 Work associated with V-174 115 kV Line asset condition and OPGW installation.
</t>
    </r>
    <r>
      <rPr>
        <b/>
        <sz val="10"/>
        <rFont val="Times New Roman"/>
        <family val="1"/>
      </rPr>
      <t>ISD November 2022</t>
    </r>
  </si>
  <si>
    <r>
      <t xml:space="preserve">NATIONAL GRID - M139/N140 115 kV PILOT PROTECTION SCHEME
</t>
    </r>
    <r>
      <rPr>
        <sz val="10"/>
        <color rgb="FF0000FF"/>
        <rFont val="Times New Roman"/>
        <family val="1"/>
      </rPr>
      <t xml:space="preserve">
</t>
    </r>
    <r>
      <rPr>
        <sz val="10"/>
        <rFont val="Times New Roman"/>
        <family val="1"/>
      </rPr>
      <t xml:space="preserve">Work associated with installation of a communications path along the  M-139 and N-140 115 kV line.
</t>
    </r>
    <r>
      <rPr>
        <b/>
        <sz val="10"/>
        <rFont val="Times New Roman"/>
        <family val="1"/>
      </rPr>
      <t>ISD May 2022</t>
    </r>
  </si>
  <si>
    <t>Cost increase of $7.6M</t>
  </si>
  <si>
    <r>
      <t xml:space="preserve">EVERSOURSE 455-507 115 kV LINE STRUCTURE REPLACMENT 
</t>
    </r>
    <r>
      <rPr>
        <sz val="10"/>
        <rFont val="Times New Roman"/>
        <family val="1"/>
      </rPr>
      <t>Transmission Line Maintenance has identified 18 wood structures on the 455-507 115-kV Line (Sherborn substation to Framingham substation) that are in need of replacement through the use of foot and aerial patrols. The structures have deficiencies such as: woodpecker damage, rot, cracks and deteriorated steel mechanical connections. Additionally, 0.3 miles of 795 ACSR will be replaced (like-for-like).
I</t>
    </r>
    <r>
      <rPr>
        <b/>
        <sz val="10"/>
        <rFont val="Times New Roman"/>
        <family val="1"/>
      </rPr>
      <t>SD March 2021</t>
    </r>
  </si>
  <si>
    <r>
      <t xml:space="preserve">V-148S MA 115 kV Line Asset Condition Project
</t>
    </r>
    <r>
      <rPr>
        <sz val="10"/>
        <rFont val="Times New Roman"/>
        <family val="1"/>
      </rPr>
      <t xml:space="preserve">
 Transmission Cost Allocation from New England Power for the t. The project consists of the replacement of 29 structures, removal of 3 structures, replacement of a switch, reconductoring of 2.3 miles of 115 kV line with 1113 kcmil ACSR, and installation of 2 miles of OPGW. </t>
    </r>
  </si>
  <si>
    <r>
      <t xml:space="preserve"> V-148S RI 115 kV Line Asset Condition Project
</t>
    </r>
    <r>
      <rPr>
        <sz val="10"/>
        <rFont val="Times New Roman"/>
        <family val="1"/>
      </rPr>
      <t xml:space="preserve">
The project consists of the replacement of 65 structures, removal of 6 structures, replacement of a switch, reconductoring of 4.8 miles of 115 kV line with 1113 kcmil ACSR, and installation of 2 miles of OPGW. </t>
    </r>
  </si>
  <si>
    <t>Requested:
63.2</t>
  </si>
  <si>
    <r>
      <t xml:space="preserve">K-137 and L-138W 115 kV Lines Asset Condition Project
</t>
    </r>
    <r>
      <rPr>
        <sz val="10"/>
        <rFont val="Times New Roman"/>
        <family val="1"/>
      </rPr>
      <t xml:space="preserve">
The project consists of the replacement of 19 wood structures with steel structures and install OPGW. </t>
    </r>
    <r>
      <rPr>
        <b/>
        <sz val="10"/>
        <color rgb="FF0000FF"/>
        <rFont val="Times New Roman"/>
        <family val="1"/>
      </rPr>
      <t xml:space="preserve">
</t>
    </r>
  </si>
  <si>
    <r>
      <t xml:space="preserve">G-185S and L-190 115 kV Lines Asset Condition Project
</t>
    </r>
    <r>
      <rPr>
        <sz val="10"/>
        <rFont val="Times New Roman"/>
        <family val="1"/>
      </rPr>
      <t xml:space="preserve">
The project consists of the replacement of 80% of the 115 kV wood structures on the L-190 line with steel structures, reconductoring of 13.25 miles of conductor with 795 MCM ACSS, installation of OPGW on both G-185S and L-190 lines, and installation of two Motor Operated Loadbreaks</t>
    </r>
    <r>
      <rPr>
        <b/>
        <sz val="10"/>
        <color rgb="FF0000FF"/>
        <rFont val="Times New Roman"/>
        <family val="1"/>
      </rPr>
      <t xml:space="preserve">. </t>
    </r>
  </si>
  <si>
    <t>NEP-21-T05
Approval Date - June 17, 2021</t>
  </si>
  <si>
    <r>
      <t xml:space="preserve">Eversource 115 kV and 345 kV Lines Asset Condition Projects
</t>
    </r>
    <r>
      <rPr>
        <sz val="10"/>
        <rFont val="Times New Roman"/>
        <family val="1"/>
      </rPr>
      <t xml:space="preserve">
Work associated with the 115 and 345 kV wood structure and shield wire replacement projects located in Connecticut, Massachusetts and New Hampshire</t>
    </r>
  </si>
  <si>
    <r>
      <t xml:space="preserve">Eversource 1161 115 kV Line Structure Replacements 
</t>
    </r>
    <r>
      <rPr>
        <sz val="10"/>
        <rFont val="Times New Roman"/>
        <family val="1"/>
      </rPr>
      <t>Costs for work associated with replacement of wood structures on the 1161 115 kV line</t>
    </r>
    <r>
      <rPr>
        <b/>
        <sz val="10"/>
        <color rgb="FF0000FF"/>
        <rFont val="Times New Roman"/>
        <family val="1"/>
      </rPr>
      <t xml:space="preserve">
</t>
    </r>
  </si>
  <si>
    <r>
      <t xml:space="preserve">Eversource New Hampshire 115 and 345 kV Asset Condition and Wood Structure Replacement
</t>
    </r>
    <r>
      <rPr>
        <sz val="10"/>
        <rFont val="Times New Roman"/>
        <family val="1"/>
      </rPr>
      <t xml:space="preserve">
work associated with the 115 and 345 kV wood structure replacement projects located in New Hampshire</t>
    </r>
  </si>
  <si>
    <t>Requested:
46.958</t>
  </si>
  <si>
    <t>ES-19-TCA-94-Rev.1 
TCA Submitted between June 15, 2022 and September 20, 2022
RC introduction on November 16, 2022
RC voted to recommend on November 16, 2022
ISO determination letter pending</t>
  </si>
  <si>
    <t>Requested:
46.84</t>
  </si>
  <si>
    <t>ES-21-T48
Approval Date - July 15, 2021</t>
  </si>
  <si>
    <r>
      <t xml:space="preserve">690 69 kV Line Rebuild 
</t>
    </r>
    <r>
      <rPr>
        <sz val="10"/>
        <rFont val="Times New Roman"/>
        <family val="1"/>
      </rPr>
      <t xml:space="preserve">The project consist of the replacement of the existing 3/8” alumoweld shield wire and 4/0 ACSR conductor with 1.59 miles of OPGW and 1.5 miles of 556 kcmil ACSS conductor
</t>
    </r>
    <r>
      <rPr>
        <b/>
        <sz val="10"/>
        <rFont val="Times New Roman"/>
        <family val="1"/>
      </rPr>
      <t xml:space="preserve">
ISD June 2022</t>
    </r>
  </si>
  <si>
    <r>
      <t xml:space="preserve">SCOBIE POND 345 KV TRENCH REPLACEMENT AND CONTROL HOUSE EXPANSION PROJECT 
</t>
    </r>
    <r>
      <rPr>
        <sz val="10"/>
        <rFont val="Times New Roman"/>
        <family val="1"/>
      </rPr>
      <t xml:space="preserve">The project consist of the replacement of the existing 3/8” alumoweld shield wire and 4/0 ACSR conductor with 1.59 miles of OPGW and 1.5 miles of 556 kcmil ACSS conductor
</t>
    </r>
    <r>
      <rPr>
        <b/>
        <sz val="10"/>
        <rFont val="Times New Roman"/>
        <family val="1"/>
      </rPr>
      <t xml:space="preserve">
ISD December 2024</t>
    </r>
  </si>
  <si>
    <t>NEP-22-TCA-04
TCA Submitted on July 26, 2022
RC introduction on August 16, 2022
RC voted to recommend on  August 16, 2022
ISO determination letter issued on February 7, 2023</t>
  </si>
  <si>
    <t>NEP-22-TCA-05 
TCA Submitted on August 1, 2022
RC introduction on August 16, 2022
RC voted to recommend on  August 16, 2022
ISO determination letter issued on February 7, 2023</t>
  </si>
  <si>
    <t>NEP-15-TCA-07
TCA Submitted on May 27 ,2015
RC voted to recommend on June 17, 2015
ISO determination letter sent on August 4, 2015</t>
  </si>
  <si>
    <t>UI-19-T61 thru T013
Approval Date - January 28, 2019</t>
  </si>
  <si>
    <t>ES-22-T42
Approval Date - September 22, 2022</t>
  </si>
  <si>
    <r>
      <t xml:space="preserve">Eagle Substation 345/115kV Autotransformer Replacement Project
</t>
    </r>
    <r>
      <rPr>
        <sz val="10"/>
        <rFont val="Times New Roman"/>
        <family val="1"/>
      </rPr>
      <t xml:space="preserve">
This emergent project is replacing the failing Eagle TB154 345/115kV 450 MVA autotransformer with the TB150 345/115kV spare autotransformer from Scobie Pond substation and performing associated modifications to the existing Eagle TB154 foundation, oil containment system as well as cable/conduit and wiring to ensure reliable operation of the transmission system.
</t>
    </r>
    <r>
      <rPr>
        <b/>
        <sz val="10"/>
        <rFont val="Times New Roman"/>
        <family val="1"/>
      </rPr>
      <t xml:space="preserve">
ISD December 2022</t>
    </r>
  </si>
  <si>
    <r>
      <t xml:space="preserve">330 345-kV Line Structure Replacement Project (Card substation to Killingly substation)
</t>
    </r>
    <r>
      <rPr>
        <sz val="10"/>
        <rFont val="Times New Roman"/>
        <family val="1"/>
      </rPr>
      <t xml:space="preserve">Transmission Engineering has identified 25 wood structures on the 330 345-kV Line (Card substation -Killingly substation) in need of replacement with steel pole structures. The structures have deficiencies such as: woodpecker damage, rot, cracks and deteriorated mechanics.
</t>
    </r>
    <r>
      <rPr>
        <b/>
        <sz val="10"/>
        <rFont val="Times New Roman"/>
        <family val="1"/>
      </rPr>
      <t xml:space="preserve">
ISD December 2023</t>
    </r>
  </si>
  <si>
    <r>
      <t xml:space="preserve">Webster-Beebe River 115 kV Corridor Asset Condition and OPGW Projects 
</t>
    </r>
    <r>
      <rPr>
        <sz val="10"/>
        <rFont val="Times New Roman"/>
        <family val="1"/>
      </rPr>
      <t xml:space="preserve">Work associated with 115 kV wood structure replacement projects located in New Hampshire that will replace wood structures with steel structures due to deficiencies such as woodpecker damage, rot, cracks, and deteriorated steel mechanical connections </t>
    </r>
    <r>
      <rPr>
        <b/>
        <sz val="10"/>
        <rFont val="Times New Roman"/>
        <family val="1"/>
      </rPr>
      <t xml:space="preserve">
ISD - </t>
    </r>
  </si>
  <si>
    <t>ES-21-T43 – ES-21-T45
Approval date July 15, 2021.</t>
  </si>
  <si>
    <r>
      <t xml:space="preserve">VELCO K34 Line Refurbishment Project 
</t>
    </r>
    <r>
      <rPr>
        <sz val="10"/>
        <rFont val="Times New Roman"/>
        <family val="1"/>
      </rPr>
      <t xml:space="preserve">Replace 54 of 138 wood H-Frame transmission structures with steel H-Frame structures due to asset conditions. </t>
    </r>
    <r>
      <rPr>
        <b/>
        <sz val="10"/>
        <rFont val="Times New Roman"/>
        <family val="1"/>
      </rPr>
      <t xml:space="preserve"> 
ISD December 2022</t>
    </r>
  </si>
  <si>
    <t>NEP-20-T16
Approval Date June 2, 2020</t>
  </si>
  <si>
    <r>
      <t xml:space="preserve"> Eversource CT 115 kV Wood Pole and Shield Wire Replacements Project
</t>
    </r>
    <r>
      <rPr>
        <sz val="10"/>
        <rFont val="Times New Roman"/>
        <family val="1"/>
      </rPr>
      <t>Work associated with 115 kV wood structures and shield wire replacement projects located in Connecticut, that will replace wood structures with light-duty steel pole structures to mitigate deficiencies such as woodpecker and insect damage, rot, cracks and deteriorated steel mechanical connections.</t>
    </r>
    <r>
      <rPr>
        <b/>
        <sz val="10"/>
        <rFont val="Times New Roman"/>
        <family val="1"/>
      </rPr>
      <t xml:space="preserve">
ISD - Various</t>
    </r>
  </si>
  <si>
    <r>
      <t xml:space="preserve">Eversource 1428 115 kV Line Asset Condition and OPGW Replacement 
</t>
    </r>
    <r>
      <rPr>
        <sz val="10"/>
        <rFont val="Times New Roman"/>
        <family val="1"/>
      </rPr>
      <t>Replace approximately 6.5 miles of 3/8” copperweld shield wire with Optical Ground Wire (OPGW) fiber communication cable, replace nine (9) lattice structures and one (1) single-circuit H-Frame wood structure with steel structures, and replace approximately 1.6 miles of 795 ACSR conductor with new 1590 ACSS conductor to include hardware, insulators and associated equipment.</t>
    </r>
    <r>
      <rPr>
        <b/>
        <sz val="10"/>
        <rFont val="Times New Roman"/>
        <family val="1"/>
      </rPr>
      <t xml:space="preserve">
ISD December 2022</t>
    </r>
  </si>
  <si>
    <t>ES-22-T11
Approval date June 20, 2022</t>
  </si>
  <si>
    <r>
      <t xml:space="preserve">Eversource P145 115 kV Line Rebuild Project
</t>
    </r>
    <r>
      <rPr>
        <sz val="10"/>
        <color rgb="FF0000FF"/>
        <rFont val="Times New Roman"/>
        <family val="1"/>
      </rPr>
      <t xml:space="preserve">
</t>
    </r>
    <r>
      <rPr>
        <sz val="10"/>
        <rFont val="Times New Roman"/>
        <family val="1"/>
      </rPr>
      <t>This project will rebuild the P145 115-kV Line (Merrimack substation to Farmwood substation). This project will replace approximately 12.5 miles of existing 795 ACSR conductor with 1272 ACSS conductor due to age and deterioration and replace two existing obsolete 3#6 copperweld overhead shield wires with two new 48 fiber 0.646" Optical Ground Wire (OPGW) for increased reliability and communication within the Eversource system.</t>
    </r>
    <r>
      <rPr>
        <b/>
        <sz val="10"/>
        <rFont val="Times New Roman"/>
        <family val="1"/>
      </rPr>
      <t xml:space="preserve">
ISD March 2024</t>
    </r>
  </si>
  <si>
    <t>ES-22-T33
Approval date July 14, 2022</t>
  </si>
  <si>
    <r>
      <t xml:space="preserve">115 kV Line Wood and Laminate Wood Structure Replacement and OPGW Project
</t>
    </r>
    <r>
      <rPr>
        <sz val="10"/>
        <rFont val="Times New Roman"/>
        <family val="1"/>
      </rPr>
      <t xml:space="preserve">
for work associated with the Eversource CT &amp; NH 115 kV Wood Pole Structure Replacements and Optical Ground Wire Installation </t>
    </r>
    <r>
      <rPr>
        <b/>
        <sz val="10"/>
        <rFont val="Times New Roman"/>
        <family val="1"/>
      </rPr>
      <t xml:space="preserve">
ISD - Various 2023</t>
    </r>
  </si>
  <si>
    <r>
      <t xml:space="preserve">Greggs Substation Rebuild Project
</t>
    </r>
    <r>
      <rPr>
        <sz val="10"/>
        <rFont val="Times New Roman"/>
        <family val="1"/>
      </rPr>
      <t xml:space="preserve">This project will build a new 115kV air insulated breaker and a half scheme substation adjacent to the existing Greggs Substation in Goffstown, NH, as well as decommission the existing Greggs substation. The new substation will have four (4) bays, seven (7) line terminals, and include an additional disconnect switch to easily disconnect from the bus and addresses all future expansion needs. The project will include corresponding protection and control scheme upgrades.
</t>
    </r>
    <r>
      <rPr>
        <b/>
        <sz val="10"/>
        <rFont val="Times New Roman"/>
        <family val="1"/>
      </rPr>
      <t xml:space="preserve">
ISD March 2024</t>
    </r>
    <r>
      <rPr>
        <b/>
        <sz val="10"/>
        <color rgb="FF0000FF"/>
        <rFont val="Times New Roman"/>
        <family val="1"/>
      </rPr>
      <t xml:space="preserve">
</t>
    </r>
  </si>
  <si>
    <t>ES-22-T57
Approval Date November 1, 2022</t>
  </si>
  <si>
    <r>
      <t xml:space="preserve">Pequonnock Substation Rebuild
</t>
    </r>
    <r>
      <rPr>
        <sz val="10"/>
        <rFont val="Times New Roman"/>
        <family val="1"/>
      </rPr>
      <t xml:space="preserve">Construction of a new green-field, NPCC Directory #4 compliant, five-bay SF6 GIS 115 kV breaker-and-a-half substation with 80kA circuit breakers and
determination of the existing Pequonnock transmission lines.  The transmission line terminations created new center-breaker pairings which required AVANGRID to study the effects of these new breaker failure contingencies in the UI-16-T03 PPA.
</t>
    </r>
    <r>
      <rPr>
        <b/>
        <sz val="10"/>
        <rFont val="Times New Roman"/>
        <family val="1"/>
      </rPr>
      <t xml:space="preserve">
ISD September 2024</t>
    </r>
    <r>
      <rPr>
        <b/>
        <sz val="10"/>
        <color rgb="FF0000FF"/>
        <rFont val="Times New Roman"/>
        <family val="1"/>
      </rPr>
      <t xml:space="preserve">
</t>
    </r>
  </si>
  <si>
    <r>
      <t xml:space="preserve">EVERSOURCE 1261/1598 115 kV LINE STRUCTURE REPLACMENTS
</t>
    </r>
    <r>
      <rPr>
        <sz val="10"/>
        <rFont val="Times New Roman"/>
        <family val="1"/>
      </rPr>
      <t>Replacement of 86 structures on the 1261/1598 115 kV line.</t>
    </r>
    <r>
      <rPr>
        <b/>
        <sz val="10"/>
        <rFont val="Times New Roman"/>
        <family val="1"/>
      </rPr>
      <t xml:space="preserve">
ISD October 2021</t>
    </r>
  </si>
  <si>
    <r>
      <t xml:space="preserve">Singer Substation Flood Wall
</t>
    </r>
    <r>
      <rPr>
        <sz val="10"/>
        <rFont val="Times New Roman"/>
        <family val="1"/>
      </rPr>
      <t xml:space="preserve">Construction of a flood wall around the perimeter of the Singer Substation to address potential coastal flooding issues.
</t>
    </r>
    <r>
      <rPr>
        <b/>
        <sz val="10"/>
        <rFont val="Times New Roman"/>
        <family val="1"/>
      </rPr>
      <t xml:space="preserve">
ISD September 2024</t>
    </r>
    <r>
      <rPr>
        <b/>
        <sz val="10"/>
        <color rgb="FF0000FF"/>
        <rFont val="Times New Roman"/>
        <family val="1"/>
      </rPr>
      <t xml:space="preserve">
</t>
    </r>
  </si>
  <si>
    <r>
      <t xml:space="preserve">CMP - NERC Alert Program Priority III
</t>
    </r>
    <r>
      <rPr>
        <sz val="10"/>
        <rFont val="Times New Roman"/>
        <family val="1"/>
      </rPr>
      <t xml:space="preserve">Work performed to adhere to the NERC mandate issued October 7, 2010, where transmission line clearances are verified using actual field conditions and line ratings. </t>
    </r>
    <r>
      <rPr>
        <b/>
        <sz val="10"/>
        <rFont val="Times New Roman"/>
        <family val="1"/>
      </rPr>
      <t xml:space="preserve">
ISD February 2023 and September 2021</t>
    </r>
  </si>
  <si>
    <r>
      <t xml:space="preserve">Milvon to West River Railroad Transmission Line 115kV Rebuild Project
</t>
    </r>
    <r>
      <rPr>
        <sz val="10"/>
        <rFont val="Times New Roman"/>
        <family val="1"/>
      </rPr>
      <t xml:space="preserve">Rebuild of UI's 115 kv transmission lines between UI's West River Substation located in New Haven, CT and UI's Milvon Substation located in Milford, CT within the CT Department of Transportation/Metro-North Railroad (CTDOT/MNR) corridor. Rebuild will consist of removal of UI's 
existing facilities located on bonnets on top of the CTDOT/MNR owned catenaries onto double-circuit monopoles. New 1590 ACSS conductor will be used. The monopoles will be predominantly located on the north side of the railroad corridor, however in certain locations single-circuit monopoles will be used to align with UI's existing substations on the south and north sides of the corridor. Project will be constructed in four segments within the existing five UI substations (West River - Elmwest, Elmwest-Allings
Crossing, Milvon-Woodmont and Woodmont-Allings Crossing). </t>
    </r>
    <r>
      <rPr>
        <b/>
        <sz val="10"/>
        <color rgb="FF0000FF"/>
        <rFont val="Times New Roman"/>
        <family val="1"/>
      </rPr>
      <t xml:space="preserve">
</t>
    </r>
    <r>
      <rPr>
        <b/>
        <sz val="10"/>
        <rFont val="Times New Roman"/>
        <family val="1"/>
      </rPr>
      <t>ISD Q4 2027</t>
    </r>
    <r>
      <rPr>
        <b/>
        <sz val="10"/>
        <color rgb="FF0000FF"/>
        <rFont val="Times New Roman"/>
        <family val="1"/>
      </rPr>
      <t xml:space="preserve">
</t>
    </r>
  </si>
  <si>
    <r>
      <t xml:space="preserve">329 345 kV Line Asset Condition Project (Frost Bridge substation – Southington substation)
</t>
    </r>
    <r>
      <rPr>
        <sz val="10"/>
        <rFont val="Times New Roman"/>
        <family val="1"/>
      </rPr>
      <t>The project will replace 12 wood structures with light duty weathering
steel structures on the 329 345 kV Line (Frost bridge substation -Southington substation).</t>
    </r>
    <r>
      <rPr>
        <b/>
        <sz val="10"/>
        <rFont val="Times New Roman"/>
        <family val="1"/>
      </rPr>
      <t xml:space="preserve">
ISD - April 2022</t>
    </r>
  </si>
  <si>
    <r>
      <t xml:space="preserve">New England Power 115 kV A-127, B-128, and Z-126 Lines 
</t>
    </r>
    <r>
      <rPr>
        <sz val="10"/>
        <color rgb="FF0000FF"/>
        <rFont val="Times New Roman"/>
        <family val="1"/>
      </rPr>
      <t xml:space="preserve">
</t>
    </r>
    <r>
      <rPr>
        <sz val="10"/>
        <rFont val="Times New Roman"/>
        <family val="1"/>
      </rPr>
      <t>A new 115/13.8 kV substation, named “Stafford St”, will be built along the A-127/B-128/Z-126 corridor in Leicester MA, a few spans away from the
existing Tower 510 switching structure.</t>
    </r>
    <r>
      <rPr>
        <b/>
        <sz val="10"/>
        <rFont val="Times New Roman"/>
        <family val="1"/>
      </rPr>
      <t xml:space="preserve">
ISD August 2025</t>
    </r>
  </si>
  <si>
    <r>
      <t xml:space="preserve">Maplewood #16 – Substation Asset Replacements
</t>
    </r>
    <r>
      <rPr>
        <sz val="10"/>
        <rFont val="Times New Roman"/>
        <family val="1"/>
      </rPr>
      <t>Build a new control house with modern protection and control systems</t>
    </r>
    <r>
      <rPr>
        <b/>
        <sz val="10"/>
        <rFont val="Times New Roman"/>
        <family val="1"/>
      </rPr>
      <t xml:space="preserve">
ISD August 2024</t>
    </r>
  </si>
  <si>
    <t xml:space="preserve"> ES-22-TCA-15- $195.944M, CMEEC-23-TCA-01 - $6.04M and CMEEC-23-TCA-02 - $2.792M
All part of one project.</t>
  </si>
  <si>
    <t>RELIABILITY REVIEW
(PPA)</t>
  </si>
  <si>
    <r>
      <t xml:space="preserve">Eversource Southington Substation 115 kV Relay Upgrades Project
</t>
    </r>
    <r>
      <rPr>
        <sz val="10"/>
        <rFont val="Times New Roman"/>
        <family val="1"/>
      </rPr>
      <t>The project will replace a total of thirty-eight (38) relays at Southington substation - 13 General Electric (GE) and 25 Schweitzer Engineering Labs (SEL) relays</t>
    </r>
    <r>
      <rPr>
        <b/>
        <sz val="10"/>
        <rFont val="Times New Roman"/>
        <family val="1"/>
      </rPr>
      <t xml:space="preserve">
ISD: 12/24</t>
    </r>
  </si>
  <si>
    <r>
      <t xml:space="preserve">282-520 &amp; 282-521 115 kV Lines HPFF Refurbishment Project(Waltham Station 282 - Electric Ave. Station 315)
</t>
    </r>
    <r>
      <rPr>
        <sz val="10"/>
        <rFont val="Times New Roman"/>
        <family val="1"/>
      </rPr>
      <t>Replace 12.1 circuit miles of 115 kV 1250 kcmil Copper High-Pressure Fluid Filled (HPFF) Pipe-Type Cable (PTC) with 2000 kcmil Copper HPFF conductor between Waltham Station 282 up to a buried splice on North Beacon Street approaching Electric Ave. Station 315 in Boston.
ISD: 6/26</t>
    </r>
  </si>
  <si>
    <t>ES-21-T84
Approval Date - August 23, 2021</t>
  </si>
  <si>
    <t>VELCO-22-T01
Approval Date - 3/17/2022</t>
  </si>
  <si>
    <t>Requested:
38.1</t>
  </si>
  <si>
    <t>VP‐22‐T01 through VP-22-T03
Approval Date - 2/16/2022</t>
  </si>
  <si>
    <r>
      <t xml:space="preserve">VERSANT POWER UPPER MAINE RELIABILITY SOLUTIONS PROJECT 
</t>
    </r>
    <r>
      <rPr>
        <sz val="10"/>
        <color rgb="FF0000FF"/>
        <rFont val="Times New Roman"/>
        <family val="1"/>
      </rPr>
      <t xml:space="preserve">
</t>
    </r>
    <r>
      <rPr>
        <sz val="10"/>
        <rFont val="Times New Roman"/>
        <family val="1"/>
      </rPr>
      <t xml:space="preserve">The projects consist of the addition of reactors and synchronous condensers at Keene Road, Boggy Brook, and Orrington substations. 
</t>
    </r>
    <r>
      <rPr>
        <b/>
        <sz val="10"/>
        <rFont val="Times New Roman"/>
        <family val="1"/>
      </rPr>
      <t xml:space="preserve">
ISD:12/25</t>
    </r>
  </si>
  <si>
    <r>
      <t xml:space="preserve">Derby Junction to Ansonia Transmission Line 115 kV Rebuild Project
</t>
    </r>
    <r>
      <rPr>
        <sz val="10"/>
        <color rgb="FF0000FF"/>
        <rFont val="Times New Roman"/>
        <family val="1"/>
      </rPr>
      <t xml:space="preserve">
</t>
    </r>
    <r>
      <rPr>
        <sz val="10"/>
        <rFont val="Times New Roman"/>
        <family val="1"/>
      </rPr>
      <t xml:space="preserve">The project consists of the replacement of all structures and installation of 795 ACSR conductor. </t>
    </r>
    <r>
      <rPr>
        <b/>
        <sz val="10"/>
        <rFont val="Times New Roman"/>
        <family val="1"/>
      </rPr>
      <t xml:space="preserve">
ISD:</t>
    </r>
  </si>
  <si>
    <r>
      <t xml:space="preserve">EAST EAGLE 115 KV STATION BETWEEN MYSTIC AND CHELSEA CONNECTING TO A PLANNED LINE PROJECT
</t>
    </r>
    <r>
      <rPr>
        <sz val="10"/>
        <rFont val="Times New Roman"/>
        <family val="1"/>
      </rPr>
      <t>The project consists of the installation of six new 115 kV breakers in a breaker-and-a-half configuration, looping of the new Mystic-Chelsea 115 kV cable into East Eagle station, installation of two step-down transformers, two sections of switchgear, two capacitor banks, and cutover of 12 existing distribution circuits from Chelsea substation to East Eagle substation.</t>
    </r>
    <r>
      <rPr>
        <b/>
        <sz val="10"/>
        <rFont val="Times New Roman"/>
        <family val="1"/>
      </rPr>
      <t xml:space="preserve">
ISD:</t>
    </r>
  </si>
  <si>
    <t>ES-21-TCA-31 –  $181.164M (2021 Estimated Costs).
NEP-23-TCA-03 –  $151.25M (2023 Estimated Costs).
MGED-20-TCA-01 –  $3.3M (2020 Estimated Costs).
(D. Burnham August 25, 2021 Cover Letter, J. Dobiac October 6, 2023 Cover Letter, E. Rappold September 29, 2023 Cover Letter, TCA Applications, Presentation)
TCA Submitted Various
RC introduction on October 24, 2023
RC voted to recommend on November 14, 2023
ISO Determination letter pending</t>
  </si>
  <si>
    <r>
      <t xml:space="preserve">EVERSOURCE TRUMBULL-NORWALK CORRIDOR PARTIAL 115 KV LINE REBUILDS – LINES 1637/1720 AND 1714/1720/1222 PROJECT 
</t>
    </r>
    <r>
      <rPr>
        <sz val="10"/>
        <color rgb="FF0000FF"/>
        <rFont val="Times New Roman"/>
        <family val="1"/>
      </rPr>
      <t xml:space="preserve">
</t>
    </r>
    <r>
      <rPr>
        <sz val="10"/>
        <rFont val="Times New Roman"/>
        <family val="1"/>
      </rPr>
      <t xml:space="preserve">The project consists of the installation of 157 steel structures on the 1714/1720/1222 lines, replacement of 26.8 circuit miles of 556 kcmil ACSR conductor with 1590 kcmil ACSS conductor, and replacement/transfer of 26.8 circuit miles of existing shield wire with OPGW on the 1637/1720 and 1714/1720/1222 lines. </t>
    </r>
    <r>
      <rPr>
        <b/>
        <sz val="10"/>
        <rFont val="Times New Roman"/>
        <family val="1"/>
      </rPr>
      <t xml:space="preserve">
ISD:</t>
    </r>
  </si>
  <si>
    <t xml:space="preserve">VELCO K43 LINE REFURBISHMENT PROJECT
The project consists of the replacement of 105 wood H-frame structures with steel H-frame structures.
ISD: </t>
  </si>
  <si>
    <r>
      <t xml:space="preserve">VELCO MIDDLEBURY SUBSTATION ASSET CONDITION 
</t>
    </r>
    <r>
      <rPr>
        <sz val="10"/>
        <rFont val="Times New Roman"/>
        <family val="1"/>
      </rPr>
      <t xml:space="preserve">The project consists of the replacement of new breakers, disconnect switches, voltage transformers, batteries, and protection and control equipment and the rebuild of the control house on the current site. </t>
    </r>
    <r>
      <rPr>
        <b/>
        <sz val="10"/>
        <rFont val="Times New Roman"/>
        <family val="1"/>
      </rPr>
      <t xml:space="preserve">
ISD:
</t>
    </r>
  </si>
  <si>
    <t>NEP-19-TCA-03
TCA Submitted on June 18, 2019
RC introduction on August 20, 2019
RC voted to recommend on  August 20, 2019
ISO determination letter issued on October 31, 2022</t>
  </si>
  <si>
    <t>NEP-20-TCA-01 -Rev 1
TCA Submitted on June 14, 2022
RC introduction on  June 14, 2022
RC voted to recommend on   June 14, 2022
ISO determination letter issued October 31, 2022</t>
  </si>
  <si>
    <t>ES-20-TCA-29 -Rev 1
TCA Submitted on June 11, 2022
RC introduction on  September 20, 2022
RC voted to recommend on  September20, 2022
ISO determination letter issued on December 23,2022</t>
  </si>
  <si>
    <t>ES-21-TCA-06-Rev 1
TCA Submitted on May 19, 2022
RC introduction on June 14, 2022
RC voted to recommend on June 14, 2022
ISO determination letter issued December 22, 2022</t>
  </si>
  <si>
    <t xml:space="preserve">
ES-21-TCA-03, ES-21-TCA-04, ES-21-TCA-09, ES-21-TCA-10
TCAs Submitted between January 11, 2021 and February 8, 2021 
RC introduction on May 18, 2021
RC voted to recommend on May 18, 2021
ISO determination letter issued October 28, 2022</t>
  </si>
  <si>
    <t>ES-21-TCA-05
TCA Submitted between January 11, 2021
RC introduction on May 18, 2021
RC voted to recommend on May 18, 2021
ISO determination letter issued October 27, 2022</t>
  </si>
  <si>
    <t xml:space="preserve">ES-21-TCA-36 ,ES-21-TCA-37, ES-21-TCA-38, ES-21-TCA-43, and ES-21-TCA-48
TCAs Submitted October 7, 2021
RC introduction on December 14, 2021
RC voted to recommend on December 14, 2021
ISO determination letter issued December 23, 2022
</t>
  </si>
  <si>
    <t>ES-21-TCA-01,ES-21-TCA-24,ES-21-TCA-25, ES-21-TCA-26, ES-21-TCA-27, ES-21-TCA-29, ES-21-TCA-30, ES-21-TCA-35, ES-21-TCA-40, ES-21-TCA-42, ES-21-TCA-46
TCAs Submitted between August 2, 2021 and October 7, 2021
RC introduction on December 14, 2021
RC voted to recommend on December 14, 2021
IISO determination letter issued December 23, 2022</t>
  </si>
  <si>
    <t>NEP-22-TCA-02
TCAs Submitted January 3, 2022
RC introduction on January 19, 2022
RC voted to recommend on January 19, 2022
ISO determination letter issued October 31, 2022</t>
  </si>
  <si>
    <t>NEP-22-TCA-01
TCAs Submitted January 3, 2022
RC introduction on January 19, 2022
RC voted to recommend on January 19, 2022
ISO determination letter issued October 31, 2022</t>
  </si>
  <si>
    <t>ES-21-TCA-20, ES-21-TCA-22, ES-21-TCA-53, ES-21-TCA-55, ES-21-TCA-58
TCAs Submitted between March 24, 2021 and December 9, 2021
RC introduction on February 15. 2022
RC voted to recommend on February 15. 2022
ISO determination letter issued  November 1, 2022</t>
  </si>
  <si>
    <t>CMP-22-TCA-01
TCA Submitted on June 6, 2022
RC introduction on June 14, 2022
RC voted to recommend on June 14, 2022
ISO determination letter issued October 26, 2022</t>
  </si>
  <si>
    <t>CMP-22-TCA-02
TCA Submitted on June 6, 2022
RC introduction on June 14, 2022
RC voted to recommend on June 14, 2022
ISO determination letter issued October 31, 2022</t>
  </si>
  <si>
    <t>VELCO-22-TCA-01
TCA Submitted on June 3, 2022
RC introduction on July 19 2022
RC voted to recommend on July 19, 2022
ISO determination letter issued December 23, 2022</t>
  </si>
  <si>
    <t>VELCO-22-TCA-02
TCA Submitted on June 3, 2022
RC introduction on July 19 2022
RC voted to recommend on July 19, 2022
ISO determination letter issued December 22, 2022</t>
  </si>
  <si>
    <t>NEP-22-TCA-03
TCA Submitted on July 26, 2022
RC introduction on August 16, 2022
RC voted to recommend on  August 16, 2022
ISO determination letter issued on January 30, 2023</t>
  </si>
  <si>
    <t>ES-20-TCA-29 Rev. 1
TCA Submitted between July 11 , 2022
RC introduction on  September 20, 2022
RC voted to recommend on September 20, 2022
ISO determination letter issued on December  23, 2022</t>
  </si>
  <si>
    <t>ES-22-TCA-41
TCA Submitted  December 1,  2022 
RC introduction on January 18, 2023
RC voted to recommend on January 18, 2023
ISO determination letter issued on April 28, 2023</t>
  </si>
  <si>
    <t>ES-21-TCA-35 Rev 1
TCA Submitted  November 4,  2022 
RC introduction on January 18, 2023
RC voted to recommend on January 18, 2023
ISO determination letter issued on April 25, 2023</t>
  </si>
  <si>
    <t>ES-21-TCA-47, ES-21-TCA-56, ES-21-TCA-59, ES-22-TCA-05, ES-22-TCA-14, ES-22-TCA-34
TCA Submitted on October 20, 2021, October 28, 2021, December 16, 2021, February 11, 2022, March 14, 2022, and October 6, 2022 
RC introduction on February 22, 2023
RC voted to recommend on  February 22, 2023
ISO determination letter issued on June 1, 2023</t>
  </si>
  <si>
    <t>ES-21-TCA-44, ES-22-TCA-20 , and ES-23-TCA-01
TCA Submitted on August 19, 2021, June 27, 2022, and January 9, 2023 
RC introduction on March 14, 2023
RC voted to recommend on March 14, 2023
ISO determination letter issued on May 31, 2023</t>
  </si>
  <si>
    <t>ES-21-TCA-52-Rev1
TCA Submitted January 9, 2023 
RC introduction on March 14, 2023
RC voted to recommend on March 14, 2023
ISO determination letter issued on June 1, 2023</t>
  </si>
  <si>
    <t>NEP-23-TCA-01
TCA Submitted January 9, 2023 
RC introduction on March 14, 2023
RC voted to recommend on March 14, 2023
ISO determination letter issued on May 31, 2023</t>
  </si>
  <si>
    <t>ES-20-TCA-01, 02, 03, 19, 20, 21, 22, 27, 28, ES-21-TCA-08, 34, 54, ES-22-TCA-08, 16, 31, ES-23-TCA-06
RC introduction on April 18, 2023
RC voted to recommend on April 18, 2023
ISO determination letter issued on June 12, 2023</t>
  </si>
  <si>
    <t>UI-22-TCA-03
TCA Submitted  November 29,  2022 
RC introduction on December 14, 2022
RC voted to recommend on January 18, 2023
ISO determination letter  issued on September 1, 2023</t>
  </si>
  <si>
    <t>ES-21-TCA-30 Rev 1
TCA Submitted  November 8,  2022 
RC introduction on January 18, 2023
RC voted to recommend on January 18, 2023
ISO determination letter issued on April 25, 2023</t>
  </si>
  <si>
    <t>VELCO-21-TCA-03-Rev1
TCA Submitted January 9, 2023 
RC introduction on March 14, 2023
RC voted to recommend on March 14, 2023
ISO determination letter issued on June 1, 2023</t>
  </si>
  <si>
    <t>ES-22-TCA-07
TCA Submitted March 4, 2023 
RC introduction on May 16, 2023
RC voted to recommend on May 16, 2023
ISO determination letter issued on July 26, 2023</t>
  </si>
  <si>
    <t xml:space="preserve"> ES-22-TCA-36, ES-22-TCA-37, ES-22-TCA-39
TCA Submitted March 4, 2023 
RC introduction on May 16, 2023
RC voted to recommend on May 16, 2023
ISO determination letter issued on July 27, 2023</t>
  </si>
  <si>
    <r>
      <t xml:space="preserve">Eastern Connecticut 2029 Transmission Projects
</t>
    </r>
    <r>
      <rPr>
        <sz val="10"/>
        <rFont val="Times New Roman"/>
        <family val="1"/>
      </rPr>
      <t xml:space="preserve">
Eversource Energy and CMEEC consisting of 14 Eversource RSP projects, the Buddington 16L Circuit Breaker and Re-Termination Project, and the Line 400 Conversion Project. 
</t>
    </r>
    <r>
      <rPr>
        <b/>
        <sz val="10"/>
        <rFont val="Times New Roman"/>
        <family val="1"/>
      </rPr>
      <t xml:space="preserve">
ISD - December 2023</t>
    </r>
  </si>
  <si>
    <t xml:space="preserve"> ES-22-TCA-15, CMEEC-23-TCA-01 and CMEEC-23-TCA-02
TCA Submitted
RC introduction on July 18, 2023
RC voted to recommend on August 15, 2023
ISO determination letter issued on July 16, 2024</t>
  </si>
  <si>
    <t xml:space="preserve"> ES-22-TCA-38
TCA Submitted October  19, 2022
RC introduction on May 16, 2023
RC voted to recommend on July  18, 2023
ISO Determination letter pending August 12, 2023
</t>
  </si>
  <si>
    <t xml:space="preserve"> ES-22-TCA-18
TCA Submitted June 14, 2022
RC introduction on May 16, 2023
RC voted to recommend on May 16, 2023
ISO determination letter issued on July 27, 2023</t>
  </si>
  <si>
    <t>$9.17M non-PTF per TO</t>
  </si>
  <si>
    <t xml:space="preserve">NEP-23-TCA-02
TCA Submitted June 16, 2023
RC voted to recommend on July  18, 2023
ISO Determination letter pending August 12, 2023
</t>
  </si>
  <si>
    <t xml:space="preserve"> ES-22-TCA-29
TCA Submitted August  22, 2022
RC introduction on August 15, 2023
RC voted to recommend on September  19, 2023
ISO Determination letter issued July 22, 2024</t>
  </si>
  <si>
    <t>ES-22-TCA-53 and ES-22-T54
ISO Approval date October 19, 2022</t>
  </si>
  <si>
    <r>
      <t xml:space="preserve">1231/1242 115 KV LINES RECONDUCTOR AND STRUCTURE REPLACEMENTS PROJECT 
</t>
    </r>
    <r>
      <rPr>
        <sz val="10"/>
        <rFont val="Times New Roman"/>
        <family val="1"/>
      </rPr>
      <t>115 kV Lines Reconductor and Structure Replacements (Berkshire substation – Cumberland substation). The project consists of the replacement of 213 existing structures with steel structures, removal of 17 mid-span structures, replacement of 51.62 miles of 2/0 copper conductor with 1272 kcmil ACSS conductor, and replacement of 54.46 miles of copperweld/alumoweld shield wire with OPGW</t>
    </r>
    <r>
      <rPr>
        <b/>
        <sz val="10"/>
        <rFont val="Times New Roman"/>
        <family val="1"/>
      </rPr>
      <t xml:space="preserve">
ISD: December 2024</t>
    </r>
  </si>
  <si>
    <t>ES-22-TCA-03 – ($32.375M (ACL))
ES-22-TCA-04 – ($33.449M(ACL))
ES-22-TCA-27 – ($66.996M(ACL))
ES-23-TCA-20 –($3.73M (ACL))
NHT-23-TCA-01 –  ($22.891M (ACL))
TCA Submitted August  22, 2022
RC introduction on August 15, 2023
RC voted to recommend on September  19, 2023
ISO Determination letter issued on July 16, 2024</t>
  </si>
  <si>
    <r>
      <t xml:space="preserve">NEW HAMPSHIRE 2029 PROJECT 
</t>
    </r>
    <r>
      <rPr>
        <sz val="10"/>
        <rFont val="Times New Roman"/>
        <family val="1"/>
      </rPr>
      <t xml:space="preserve">NH 2029 solutions consisting of the installation of two 115 kV synchronous condensers and breakers, one 345 kV synchronous condenser and breaker, the bisect of line 363, and two 345 kV, 50 MVAR capacitors configured as C-Type filters. </t>
    </r>
    <r>
      <rPr>
        <b/>
        <sz val="10"/>
        <rFont val="Times New Roman"/>
        <family val="1"/>
      </rPr>
      <t xml:space="preserve">
ISD: December 2023</t>
    </r>
  </si>
  <si>
    <t>UI-23-TCA-01
TCA Submitted September 6, 2023
RC introduction on September 19, 2023
RC voted to recommend on October 24, 2023
ISO Determination letter issued July 22, 2024</t>
  </si>
  <si>
    <t>NEP-23-TCA-04
TCA Submitted September 1, 2023
RC introduction on September 19, 2023
RC voted to recommend on October 24, 2023
ISO Determination letter issued July 22, 2024</t>
  </si>
  <si>
    <t>ES-23-TCA-02
TCA Submitted January 19, 2023
RC introduction on October 24, 2023
RC voted to recommend on October 24, 2023
ISO Determination letter issued July 19, 2024</t>
  </si>
  <si>
    <r>
      <t xml:space="preserve">308 345 kV Line Asset Condition Refurbishment Project
</t>
    </r>
    <r>
      <rPr>
        <sz val="10"/>
        <rFont val="Times New Roman"/>
        <family val="1"/>
      </rPr>
      <t xml:space="preserve">The projects consists of the replacement of 7 wood structures with steel structures, replacement of 14 insulator assemblies and 1 crossarm, and installation of 25.4 miles of OPGW. </t>
    </r>
    <r>
      <rPr>
        <b/>
        <sz val="10"/>
        <rFont val="Times New Roman"/>
        <family val="1"/>
      </rPr>
      <t xml:space="preserve">
ISD: March 2024</t>
    </r>
  </si>
  <si>
    <r>
      <t xml:space="preserve">381/379 345 kV Line Optical Ground Wire (OPGW) Upgrade Project
</t>
    </r>
    <r>
      <rPr>
        <sz val="10"/>
        <rFont val="Times New Roman"/>
        <family val="1"/>
      </rPr>
      <t xml:space="preserve">The project consists of the replacement of 20.1 miles of existing shield wire with OPGW and supporting terminal work on the 381 Line and replacement of 1.1 miles of existing shield wire with OPGW on the 379 Line
</t>
    </r>
    <r>
      <rPr>
        <b/>
        <sz val="10"/>
        <rFont val="Times New Roman"/>
        <family val="1"/>
      </rPr>
      <t xml:space="preserve">
ISD: September 2023</t>
    </r>
  </si>
  <si>
    <t>ES-23-TCA-30
TCA Submitted July 24, 2023
RC introduction on November 14, 2023
RC voted to recommend on December 18, 2023
ISO Determination issued on July 22,2024</t>
  </si>
  <si>
    <t>ES-23-T05,T06,T07,T26 and T27
ISO Approval letter sent on April 20,2023</t>
  </si>
  <si>
    <t>ES-19-TCA-41-Rev 1
TCA Submitted August 21, 2023
RC introduction on January 17 , 2024
RC voted to recommend on August 15, 2023
ISO determination letter issued on July 17, 2024</t>
  </si>
  <si>
    <t>Cost increase of $23.31M
Cost increase is a result of detailed engineering and design identifying additional scope that was not included in the original TCA application. Additional trenching, cables, and interface panels were required to safely cut over the new 115 kV control house due to complexities with interfacing with the newly expanded Canal Generating station. The required outages needed were expanded from four to seven in order to properly coordinate with the new Bourne Substation that was also under construction. Additionally, labor costs increased based on contractual labor rates and material costs increased based on supply chain market pricing.</t>
  </si>
  <si>
    <t>ES-23-TCA-36 (ACL 416)
TCA Submitted August 23, 2023
RC introduction on January 17 , 2024
RC voted to recommend on January 17 , 2024
ISO determination letter issued on July 19, 2024</t>
  </si>
  <si>
    <t>ES-23-TCA-33 (ACL 293)
TCA Submitted August 10, 2023
RC introduction on January 17, 2024
RC voted to recommend on February 14 , 2024
ISO determination letter issued on July 19, 2024</t>
  </si>
  <si>
    <t>ES-21-TCA-49 ($7.070M) (ACL 309) 
ES-21-TCA-50 ($7.866M) (ACL310 )
 ES-21-TCA-51 ($8.433M) (ACL 311 )
TCAs Submitted on October 6, 2021, updated February 14, 2024
RC introduction on March 19, 2024
RC voted to recommend on March 19 , 2024
ISO determination letter issued on July 19, 2024</t>
  </si>
  <si>
    <r>
      <t xml:space="preserve">Eversource Southwest Connecticut (SWCT) Substation Relay Upgrades - Glenbrook, Plumtree, and Norwalk Substation Project 
</t>
    </r>
    <r>
      <rPr>
        <b/>
        <sz val="10"/>
        <rFont val="Times New Roman"/>
        <family val="1"/>
      </rPr>
      <t xml:space="preserve">
</t>
    </r>
    <r>
      <rPr>
        <sz val="10"/>
        <rFont val="Times New Roman"/>
        <family val="1"/>
      </rPr>
      <t>Work associated with replacement of substation relays at the Glenbrook, Plumtree and Norwalk substations. Relays from SEL and GE will be replaced, along with obsolete equipment removal</t>
    </r>
    <r>
      <rPr>
        <b/>
        <sz val="10"/>
        <rFont val="Times New Roman"/>
        <family val="1"/>
      </rPr>
      <t xml:space="preserve">
ISD March 2023</t>
    </r>
  </si>
  <si>
    <t>VELCO-22-TCA-03
TCA Submitted on June 3, 2022
RC introduction on July 19 2022
RC voted to recommend on July 19, 2022
ISO determination letter issued December 23, 2022</t>
  </si>
  <si>
    <t>ES-22-TCA-01
TCA Submitted  January 17, 2022 
RC introduction on November 16, 2022
RC voted to recommend on November 16, 2022
ISO determination letter issued on April 28, 2023</t>
  </si>
  <si>
    <t>ES-22-TCA-21
TCA Submitted  August 2,  2022 
RC introduction on November 16, 2022
RC voted to recommend on November 16, 2022
ISO determination letter issued on April 25, 2023</t>
  </si>
  <si>
    <t xml:space="preserve"> ES-21-TCA-52, ES-22-TCA-02, ES-22-TCA-06, ES-22-TCA-09, ES-22-TCA-10, ES-22-TCA-11, ES-22-TCA-12, and ES-22-TCA-13
TCA Submitted between December 21, 2021 and August 2, 2022
RC introduction on  September 20, 2022
RC voted to recommend on September 20, 2022
ISO determination letter issued on February 7, 2023</t>
  </si>
  <si>
    <t xml:space="preserve"> ES-22-TCA-17 ($8.020M), ES-22-TCA-23 ($6.194M), ES-22-TCA-24 ($7.066M), ES-22-TCA-25 ($5.035M), ES-22-TCA-26 ($8.953M), and ES-22-TCA-33 ($11.690M)
TCA Submitted between June 15, 2022 and September 20, 2022
RC introduction on November 16, 2022
RC voted to recommend on November 16, 2022
ISO determination letter pending</t>
  </si>
  <si>
    <t>Requested:
73.264</t>
  </si>
  <si>
    <t>Total PTF is $74.626 but ES pulled out $1.362M  for:
Grading of the site to an elevation above that identified by PP-4 Attachment H, costs of landscaping improvements ordered by the Boston Conservation Commission, and costs of the Community Benefits Agreement are allocated as localized costs.</t>
  </si>
  <si>
    <r>
      <t xml:space="preserve">SEMA/RI RELIABILITY PROJECT GROUP 
</t>
    </r>
    <r>
      <rPr>
        <sz val="10"/>
        <rFont val="Times New Roman"/>
        <family val="1"/>
      </rPr>
      <t xml:space="preserve">Suite from Eversource Energy, New England Power, and Middleborough Gas and Electric consisting of 17 Regional System Plan and Asset Condition List projects that make up the Southeastern Massachusetts and Rhode Island Area Project (SEMA/RI 2026) Project.
</t>
    </r>
    <r>
      <rPr>
        <b/>
        <sz val="10"/>
        <rFont val="Times New Roman"/>
        <family val="1"/>
      </rPr>
      <t xml:space="preserve">
ISD - December 2023</t>
    </r>
  </si>
  <si>
    <t>Requested:
335.71</t>
  </si>
  <si>
    <t>ES-17-T02, ES-17-T03, ES-17-T04, ES-17-X01, ES-18-T05, ES-18-T07, ES-18-T08, ES-18-T11, ES-18-T12, ES-18-T15, ES-18-T16
ISO Approval dates - May 4, 2017 (ES-17-T02, T03 &amp; T04 and ES-17-X01); May 1, 2018 (ES-18-T05, T07, T08, T11, T12, T15 &amp; T16)
NEP-18-T07 through T09
ISO Approval date - April 30, 2018</t>
  </si>
  <si>
    <r>
      <t xml:space="preserve">M-165 115 kV Line Asset Condition Refurbishment
</t>
    </r>
    <r>
      <rPr>
        <sz val="10"/>
        <rFont val="Times New Roman"/>
        <family val="1"/>
      </rPr>
      <t>• Installation of 4.8 miles of Optical Ground Wire,
• Replacement of 20 existing structures, 
• Replacement of 3 switches, and
• Updating grounding and signage at remaining structures</t>
    </r>
    <r>
      <rPr>
        <b/>
        <sz val="10"/>
        <rFont val="Times New Roman"/>
        <family val="1"/>
      </rPr>
      <t xml:space="preserve">
ISD- March 2025</t>
    </r>
  </si>
  <si>
    <r>
      <t xml:space="preserve">Northboro Road Substation Breaker Replacements
</t>
    </r>
    <r>
      <rPr>
        <sz val="10"/>
        <rFont val="Times New Roman"/>
        <family val="1"/>
      </rPr>
      <t xml:space="preserve">Replace five 69 kV circuit breakers
Replace 12 sets of 69 kV disconnect switches
Replace six 115 kV circuit breakers
Replace fourteen sets of 115 kV disconnect switches
</t>
    </r>
    <r>
      <rPr>
        <b/>
        <sz val="10"/>
        <rFont val="Times New Roman"/>
        <family val="1"/>
      </rPr>
      <t xml:space="preserve">
ISD - October 2024</t>
    </r>
  </si>
  <si>
    <t>Requested:
6.95</t>
  </si>
  <si>
    <r>
      <t xml:space="preserve">O-141/P-142 115 kV Line Asset Condition Refurbishment
</t>
    </r>
    <r>
      <rPr>
        <sz val="10"/>
        <rFont val="Times New Roman"/>
        <family val="1"/>
      </rPr>
      <t>Replace insulators on all structures
Install 17.3 miles of OPGW
Install eight (8) switch structures
Replace seven (7) structures
Update grounding and signage at all remaining structures</t>
    </r>
    <r>
      <rPr>
        <b/>
        <sz val="10"/>
        <rFont val="Times New Roman"/>
        <family val="1"/>
      </rPr>
      <t xml:space="preserve">
ISD - December 2025</t>
    </r>
  </si>
  <si>
    <t>Requested:
46.55</t>
  </si>
  <si>
    <t>Requested:
88.24</t>
  </si>
  <si>
    <t>Requested:
130.22</t>
  </si>
  <si>
    <r>
      <t xml:space="preserve">Nashua St #25 - Substation Asset Replacements
</t>
    </r>
    <r>
      <rPr>
        <sz val="10"/>
        <rFont val="Times New Roman"/>
        <family val="1"/>
      </rPr>
      <t>Build a new control house with modern protection and control systems including the new IEC61850 communication standard (50% PTF ), replace 115 kV gas circuit breaker #141, replace 4 wood pole masts, replace standby generator (50% Non PTF), install 115 kV CCVT with CCVT/ Wave Trap combination on O 141S line, and install online monitoring for circuit breaker , battery banks (50% PTF), and a standby generator (50% PTF).</t>
    </r>
    <r>
      <rPr>
        <b/>
        <sz val="10"/>
        <rFont val="Times New Roman"/>
        <family val="1"/>
      </rPr>
      <t xml:space="preserve">
ISD December 24</t>
    </r>
  </si>
  <si>
    <t>Requested:
5.15</t>
  </si>
  <si>
    <t>NEP-24-TCA-07 (ACL part of 95)
TCA Submitted September 4, 2024
RC introduction on September 17, 2024
RC voted to recommend on  September 17, 2024
ISO determination letter pending</t>
  </si>
  <si>
    <t>Requested:
138.29</t>
  </si>
  <si>
    <r>
      <t xml:space="preserve">Mystic 345 kV, 160 MVAR Reactor Project
</t>
    </r>
    <r>
      <rPr>
        <sz val="10"/>
        <rFont val="Times New Roman"/>
        <family val="1"/>
      </rPr>
      <t xml:space="preserve">Installation of a 160 MVAR, 345 kV regulation shunt reactor, 345 kV circuit breaker with asynchronous Switching Controller and the installation of approximately 600' XLPE underground cable to connect the new breaker and reactor.
</t>
    </r>
    <r>
      <rPr>
        <b/>
        <sz val="10"/>
        <rFont val="Times New Roman"/>
        <family val="1"/>
      </rPr>
      <t xml:space="preserve">
ISD April 2009</t>
    </r>
  </si>
  <si>
    <r>
      <t xml:space="preserve">Robinson Ave Substation Asset Condition Upgrade
</t>
    </r>
    <r>
      <rPr>
        <sz val="10"/>
        <color rgb="FF0000FF"/>
        <rFont val="Times New Roman"/>
        <family val="1"/>
      </rPr>
      <t xml:space="preserve">
</t>
    </r>
    <r>
      <rPr>
        <sz val="10"/>
        <rFont val="Times New Roman"/>
        <family val="1"/>
      </rPr>
      <t>Replacement of 2-115 kV circuit breakers, eight sets of 115 kV disconnect switches, nine CCVTs and install a new control house.
Revision to include installation of substation security and costs increases related to COVID-19 and economy</t>
    </r>
    <r>
      <rPr>
        <b/>
        <sz val="10"/>
        <rFont val="Times New Roman"/>
        <family val="1"/>
      </rPr>
      <t xml:space="preserve">
ISD December 2022</t>
    </r>
  </si>
  <si>
    <t>ES-21-TCA-16
TCA Submitted on March 8, 2021
RC introduction on April 13, 2021
RC voted to recommend on April 13, 2021
ISO determination letter sent on August 21, 2021</t>
  </si>
  <si>
    <r>
      <t xml:space="preserve">312 345-kV Line Structure Replacement Project (Berkshire substation – Northfield substation)
</t>
    </r>
    <r>
      <rPr>
        <sz val="10"/>
        <rFont val="Times New Roman"/>
        <family val="1"/>
      </rPr>
      <t xml:space="preserve">Replace 78 wood structures on the 312 345-kV Line with steel pole structures to mitigate deficiencies such as: woodpecker damage, rot, cracks and deteriorated steel mechanical connections.
</t>
    </r>
    <r>
      <rPr>
        <b/>
        <sz val="10"/>
        <rFont val="Times New Roman"/>
        <family val="1"/>
      </rPr>
      <t xml:space="preserve">
ISD December 2022</t>
    </r>
  </si>
  <si>
    <r>
      <t xml:space="preserve">Eversource Laminated Wood Structure Replacement Program Phase II Project
</t>
    </r>
    <r>
      <rPr>
        <sz val="10"/>
        <rFont val="Times New Roman"/>
        <family val="1"/>
      </rPr>
      <t>Work associated with 115 and 345 kV laminated wood structures replacement projects located in Connecticut and New Hampshire that will replace laminated wood structures with weathering steel pole structures to mitigate deficiencies such as: woodpecker and insect damage, rot, cracks and deteriorated steel mechanical connections.</t>
    </r>
    <r>
      <rPr>
        <b/>
        <sz val="10"/>
        <rFont val="Times New Roman"/>
        <family val="1"/>
      </rPr>
      <t xml:space="preserve">
ISD - Various </t>
    </r>
  </si>
  <si>
    <t>ES-22-T27 through T28 and NHT 22-T01 Rev 1
ISO Approval dates: June 15, 2022 April 20, 2023</t>
  </si>
  <si>
    <t>UI-23-T01 through T03
ISO Approval Date March 15, 2023</t>
  </si>
  <si>
    <t>ES-16-T13
ISO Approval date June 9, 2016</t>
  </si>
  <si>
    <t>ES-23-TCA-29
TCA Submitted July 24, 2023
RC introduction on October 24, 2023
RC voted to recommend on December 18, 2023
ISO Additional Information request sent on November 13, 2023
ES responded on December 13, 2023
ISO Determination letter pending</t>
  </si>
  <si>
    <r>
      <t xml:space="preserve">Ludlow Substation Full BPS Separation and Asset Condition Project
</t>
    </r>
    <r>
      <rPr>
        <sz val="10"/>
        <rFont val="Times New Roman"/>
        <family val="1"/>
      </rPr>
      <t xml:space="preserve">
This project will install a new 345kV Relay and Control Enclosure (R&amp;CE) with System 1 and System 2 protection relay replacements and cable system upgrades. The work will include the following:
•Upgrade 115kV protection system to meet current Eversource Protection and Control (P&amp;C) standards within existing 115/345kV control enclosure
•Install new below-grade 115kV System 1 and System 2 raceway systems and conduits to interconnect existing equipment to existing control enclosure
•Replace aging 115kV and 345kV cable systems
•Install new 345kV relay and control enclosure with all new 345kV relay systems
•Expansion of the fence to accommodate new enclosure utilizing Eversource-owned property
•Install new below-grade 345kV System 1 and System 2 raceway systems and conduits to interconnect existing equipment to new enclosure
</t>
    </r>
    <r>
      <rPr>
        <b/>
        <sz val="10"/>
        <rFont val="Times New Roman"/>
        <family val="1"/>
      </rPr>
      <t xml:space="preserve">
ISD: June 2026</t>
    </r>
  </si>
  <si>
    <t xml:space="preserve">VP-24-TCA-01 – ($4.17M (ACL ))
VP-24-TCA-02 –  ($29.9M ACL ))
VP-24-TCA-03 –  ($3.5M ACLXXX)).
TCA Submitted June 26, 2024
RC introduction on TCA Submitted June 26, 2024
RC introduction on August 13, 2024
RC voted to recommend on August 13, 2024
ISO determination letter pending
</t>
  </si>
  <si>
    <t>NEP-24-TCA-01 (ACL 417)
TCA Submitted August 27, 2024
RC introduction on September 17, 2024
RC voted to recommend on  September 17, 2024
ISO determination letter pending</t>
  </si>
  <si>
    <t>NEP-24-TCA-03 (ACL 439)
TCA Submitted June 27, 2024
RC introduction on September 17, 2024
RC voted to recommend on  September 17, 2024
ISO determination letter pending</t>
  </si>
  <si>
    <r>
      <t xml:space="preserve">S8 115 kV Line Asset Condition Refurbishment
</t>
    </r>
    <r>
      <rPr>
        <sz val="10"/>
        <rFont val="Times New Roman"/>
        <family val="1"/>
      </rPr>
      <t>Replace all 182 H-frame structures. Replace 20 miles of 628.7 MCM ACSR with 795 MCM ACSS conductor. Replace 20 miles of 3#5 CW shield wire with OPGW.</t>
    </r>
    <r>
      <rPr>
        <b/>
        <sz val="10"/>
        <rFont val="Times New Roman"/>
        <family val="1"/>
      </rPr>
      <t xml:space="preserve">
ISD - Q2 2026</t>
    </r>
  </si>
  <si>
    <t>NEP-24-TCA-04 (ACL 419)S8
TCA Submitted September 4, 2024
RC introduction on September 17, 2024
RC voted to recommend on Pending
ISO determination letter pending</t>
  </si>
  <si>
    <r>
      <t xml:space="preserve">V5/U6 115 kV Line Asset Condition Refurbishment
</t>
    </r>
    <r>
      <rPr>
        <sz val="10"/>
        <rFont val="Times New Roman"/>
        <family val="1"/>
      </rPr>
      <t>Replace all 167 lattice structures. Replace 20 miles of 636 MCM ACSR with 795 MCM ACSS conductor. Replace 20 miles of 3#6 CW shield wire with OPGW.</t>
    </r>
    <r>
      <rPr>
        <b/>
        <sz val="10"/>
        <rFont val="Times New Roman"/>
        <family val="1"/>
      </rPr>
      <t xml:space="preserve">
ISD - Q4 2029</t>
    </r>
  </si>
  <si>
    <t>NEP-24-TCA-06 (ACL 420)
TCA Submitted June 27, 2024
RC introduction on September 17, 2024
RC voted to recommend on Pending
ISO determination letter pending</t>
  </si>
  <si>
    <r>
      <t xml:space="preserve">Add second Auto at Haddam Substation(Part of GHCC )
</t>
    </r>
    <r>
      <rPr>
        <sz val="10"/>
        <rFont val="Times New Roman"/>
        <family val="1"/>
      </rPr>
      <t xml:space="preserve">
Add a 2nd 345/115 kV autotransformer at Haddam substation and reconfigure the 3-terminal 345 kV 348 line into 2 two-terminal lines</t>
    </r>
    <r>
      <rPr>
        <b/>
        <sz val="10"/>
        <rFont val="Times New Roman"/>
        <family val="1"/>
      </rPr>
      <t xml:space="preserve">
ISD December 2016</t>
    </r>
  </si>
  <si>
    <t>ES-15-TCA-21
TCA Submitted on July 16, 2015
RC voted to recommend on October 21, 2015
ISO determination letter sent on November 25, 2015
ISO Updated determination letter sent on September 16, 2021</t>
  </si>
  <si>
    <r>
      <t xml:space="preserve">Greater Hartford/Central Connecticut (GHCC) Transmission Upgrade 
</t>
    </r>
    <r>
      <rPr>
        <sz val="10"/>
        <rFont val="Times New Roman"/>
        <family val="1"/>
      </rPr>
      <t xml:space="preserve">
The Greater Hartford and Central Connecticut (GHCC) Area Transmission 2022 Needs Assessment, dated May 2014 identified thermal and voltage violations in the four subareas that comprised the GHCC study area. The four subareas are Greater Hartford, Middletown, Manchester-Barbour Hill, and Northwestern Connecticut. The violations were typically caused by lack of generation and tripping of transmission sources into the subareas.</t>
    </r>
    <r>
      <rPr>
        <b/>
        <sz val="10"/>
        <rFont val="Times New Roman"/>
        <family val="1"/>
      </rPr>
      <t xml:space="preserve">
ISD December 2015 - December 2018</t>
    </r>
  </si>
  <si>
    <t>Requested:
$765.319</t>
  </si>
  <si>
    <t>Requested:
$920.595</t>
  </si>
  <si>
    <t>NEP-19-TCA-01
TCA Submitted on June 7, 2019
RC introduction on June 7, 2019
RC voted to recommend on  June 18, 2019
ISO determination letter pending</t>
  </si>
  <si>
    <t>NEP-19-TCA-02
TCA Submitted on June 7, 2019
RC introduction on June 7, 2019
RC voted to recommend on  June 18, 2019
ISO determination letter pending</t>
  </si>
  <si>
    <t xml:space="preserve">ES-19-TCA-70
TCA Submitted on August 26, 2019
RC introduction on September 25, 2019
RC voted to recommend on September 25, 201
ISO determination letter issued on December 22, 2022
</t>
  </si>
  <si>
    <t>UI-22-TCA-01
TCA Submitted on April 21, 2022
RC introduction on April 27, 2022
RC voted to recommend on May 17, 2022
ISO determination letter pending</t>
  </si>
  <si>
    <t>NEP-22-TCA-06
TCA Submitted on August 1, 2022
RC introduction on August 16, 2022
RC voted to recommend on  August 16, 2022
ISO determination letter on hold till remaining Eastern Connecticut projects are presented</t>
  </si>
  <si>
    <t>NEP-24-TCA-05 (ACL 385)
TCA Submitted August 27, 2024
RC introduction on September 17, 2024
RC voted to recommend on  October 22, 2024
ISO determination letter pending</t>
  </si>
  <si>
    <t>NEP-24-TCA-04
TCA Submitted  September 4, 2024
RC introduction on  
RC voted to recommend on October 22, 2024
ISO determination letter pending</t>
  </si>
  <si>
    <t>NEP-24-TCA-06
TCA Submitted  September 4, 2024
RC introduction on  
RC voted to recommend on October 22, 2024
ISO determination letter pending</t>
  </si>
  <si>
    <t>Requested:
8.278M</t>
  </si>
  <si>
    <t>Requested:
74.766M</t>
  </si>
  <si>
    <t>Requested:
29.27M</t>
  </si>
  <si>
    <t>Requested:
158.427M</t>
  </si>
  <si>
    <t>TMPL-17-T01
Approval Date - 3/31/2017</t>
  </si>
  <si>
    <t>TMLP-24-TCA-01
TCA Submitted  October 2, 2024
RC introduction on  October 22, 2024
RC voted to recommend on October 22, 2024
ISO determination letter pending</t>
  </si>
  <si>
    <t>Requested:
130.216M</t>
  </si>
  <si>
    <r>
      <t xml:space="preserve">S8 115 kV Line Asset Condition Refurbishment
</t>
    </r>
    <r>
      <rPr>
        <sz val="10"/>
        <rFont val="Times New Roman"/>
        <family val="1"/>
      </rPr>
      <t>Replace all 182 H-frame structures. Replace 20 miles of 628.7 MCM ACSR with 795 MCM ACSS conductor. Replace 20 miles of 3#5 CW shieldwire with OPGW.</t>
    </r>
    <r>
      <rPr>
        <b/>
        <sz val="10"/>
        <rFont val="Times New Roman"/>
        <family val="1"/>
      </rPr>
      <t xml:space="preserve">
ISD Q2-2026</t>
    </r>
  </si>
  <si>
    <t>Requested:
88.24M</t>
  </si>
  <si>
    <r>
      <t xml:space="preserve">V5/U6 115 kV Line Asset Condition Refurbishment
</t>
    </r>
    <r>
      <rPr>
        <sz val="10"/>
        <rFont val="Times New Roman"/>
        <family val="1"/>
      </rPr>
      <t>Replace all 167 lattice structures. Replace 20 miles of 636 MCM ACSR with 795 MCM ACSS conductor. Replace 20 miles of 3#6 CW shieldwire with OPGW.</t>
    </r>
    <r>
      <rPr>
        <b/>
        <sz val="10"/>
        <rFont val="Times New Roman"/>
        <family val="1"/>
      </rPr>
      <t xml:space="preserve">
ISD Q4 - 2029</t>
    </r>
  </si>
  <si>
    <r>
      <t xml:space="preserve">339 and 349 345 kV Line Asset Condition Refurbishment
</t>
    </r>
    <r>
      <rPr>
        <sz val="10"/>
        <rFont val="Times New Roman"/>
        <family val="1"/>
      </rPr>
      <t>Replace 118 structures, install 0.75 circuit miles of conductor over critical crossing, install two (2) OPGW, replace insulators and hardware at all structures, update grounding and signage at all remaining structures.</t>
    </r>
    <r>
      <rPr>
        <b/>
        <sz val="10"/>
        <rFont val="Times New Roman"/>
        <family val="1"/>
      </rPr>
      <t xml:space="preserve">
ISD Q2-2026</t>
    </r>
  </si>
  <si>
    <t>RIE-24-T01/T02
Approval Date - 2/14/2024</t>
  </si>
  <si>
    <r>
      <t xml:space="preserve">S171N &amp; T172N Line Reconductoring
</t>
    </r>
    <r>
      <rPr>
        <sz val="10"/>
        <rFont val="Times New Roman"/>
        <family val="1"/>
      </rPr>
      <t>Replace wood structures, reconductor, install OPGW, lightning mitigation, install loadbreaks.</t>
    </r>
    <r>
      <rPr>
        <b/>
        <sz val="10"/>
        <rFont val="Times New Roman"/>
        <family val="1"/>
      </rPr>
      <t xml:space="preserve">
ISD - May 2026</t>
    </r>
  </si>
  <si>
    <t xml:space="preserve"> RIE-24-TCA-01
TCA Submitted  September 20, 2024
RC introduction on  November 19, 2024
RC voted to recommend on November 19, 2024
ISO determination letter pending</t>
  </si>
  <si>
    <t>ES-21-TCA-07, ES-21-TCA-17, ES-21-TCA-21, ES-21-TCA-23, ES-21-TCA-39, ES-21-TCA-45, ES-21-TCA-57, ES23-TCA-39, and ES-23-TCA-45 
TCA Submitted  on January 22, 2021, March
8, 2021, March 29, 2021, April 12, 2021, July 26, 2021, August 30, 2021, November 9, 2021, September 6, 2023, and November 16, 2023
RC introduction on  November 19, 2024
RC voted to recommend on November 19, 2024
ISO determination letter pending</t>
  </si>
  <si>
    <t>NEP-24-TCA-08
TCA Submitted  July 30, 2024
RC introduction on  October 22, 2024
RC voted to recommend on November 19, 2024
ISO determination letter pending</t>
  </si>
  <si>
    <t>NEP-20-T27
Approval Date - 6/2/2020</t>
  </si>
  <si>
    <t>Requested:
474.15M</t>
  </si>
  <si>
    <r>
      <t xml:space="preserve">A-1/B-2 Line Asset Condition Refurbishment
</t>
    </r>
    <r>
      <rPr>
        <sz val="10"/>
        <rFont val="Times New Roman"/>
        <family val="1"/>
      </rPr>
      <t>Replace all 990 dual circuit structures built to 115kV standards. Replace approximately 109 miles of 2/0 copper conductor with 795 MCM ACSS conductor. Replace 109 miles of shield wire with OPGW</t>
    </r>
    <r>
      <rPr>
        <b/>
        <sz val="10"/>
        <rFont val="Times New Roman"/>
        <family val="1"/>
      </rPr>
      <t xml:space="preserve">
ISD - Q1-2030</t>
    </r>
  </si>
  <si>
    <t>NEP-24-TCA-09
TCA Submitted  October 11, 2024
RC introduction on  November 19, 2024
RC voted to recommend on December 17, 2024
ISO determination letter pending</t>
  </si>
  <si>
    <t>NEP-24-TCA-11
TCA Submitted  December 10, 2024
RC introduction on  
RC voted to recommend on November 19, 2024
ISO determination letter pending</t>
  </si>
  <si>
    <t>Requested:
13.728M</t>
  </si>
  <si>
    <t>ES-20-TCA-16-Rev1, ES-21-TCA-24-Rev1, ES-24-TCA-13, ES-24-TCA-14, ES-24-TCA-15
TCA Submitted  December 10, 2024
RC introduction on  
RC voted to recommend on November 19, 2024
ISO determination letter pending</t>
  </si>
  <si>
    <t>Requested:
73.93M</t>
  </si>
  <si>
    <r>
      <t xml:space="preserve">313/343 345kV Line Asset Condition Refurbishment
</t>
    </r>
    <r>
      <rPr>
        <sz val="10"/>
        <color rgb="FF0000FF"/>
        <rFont val="Times New Roman"/>
        <family val="1"/>
      </rPr>
      <t xml:space="preserve">
</t>
    </r>
    <r>
      <rPr>
        <sz val="10"/>
        <rFont val="Times New Roman"/>
        <family val="1"/>
      </rPr>
      <t xml:space="preserve">Replace seventy (70) structures, replace 0.3 miles of conductor, update grounding at steel structures
</t>
    </r>
    <r>
      <rPr>
        <b/>
        <sz val="10"/>
        <rFont val="Times New Roman"/>
        <family val="1"/>
      </rPr>
      <t xml:space="preserve">
ISD Q4-2025</t>
    </r>
  </si>
  <si>
    <r>
      <t xml:space="preserve">Campville 115 kV Substation Relay Upgrades Project
</t>
    </r>
    <r>
      <rPr>
        <sz val="10"/>
        <rFont val="Times New Roman"/>
        <family val="1"/>
      </rPr>
      <t>Replace 8 total 115 kV Relays (4 GE Relays and 4 SEL Relays) with new SEL Relays and remove PLC units including wave traps and line turning</t>
    </r>
    <r>
      <rPr>
        <b/>
        <sz val="10"/>
        <rFont val="Times New Roman"/>
        <family val="1"/>
      </rPr>
      <t xml:space="preserve">
ISD September - 2025</t>
    </r>
  </si>
  <si>
    <t>ES-22-TCA-30
TCA Submitted  October 4, 2022 (Updated April 18, 2025)
RC introduction on  May 13, 2025
RC voted to recommend on May 13, 2025
ISO determination letter pending</t>
  </si>
  <si>
    <t>ES-22-T354
Approval Date 9/22/2022</t>
  </si>
  <si>
    <t>Requested:
12.469M</t>
  </si>
  <si>
    <r>
      <t xml:space="preserve">Holbrook Station - 345/115 kV Autotransformer Replacement
Asset Condition Project
</t>
    </r>
    <r>
      <rPr>
        <b/>
        <sz val="10"/>
        <rFont val="Times New Roman"/>
        <family val="1"/>
      </rPr>
      <t xml:space="preserve">
</t>
    </r>
    <r>
      <rPr>
        <sz val="10"/>
        <rFont val="Times New Roman"/>
        <family val="1"/>
      </rPr>
      <t xml:space="preserve">Replace the existing 345kV/115kV 240/320/400 MVA GE Autotransformer at Holbrook Substation with a new 345kV/115kV 290/390/490 MVA HICO Autotransformer, including replacing all
electromechanical relays with microprocessor relays
</t>
    </r>
    <r>
      <rPr>
        <b/>
        <sz val="10"/>
        <rFont val="Times New Roman"/>
        <family val="1"/>
      </rPr>
      <t xml:space="preserve">
ISD December - 2024</t>
    </r>
  </si>
  <si>
    <t>Requested:
16.051M</t>
  </si>
  <si>
    <r>
      <t xml:space="preserve">Line 3041 and Line 3754 Structure Replacement Projects
</t>
    </r>
    <r>
      <rPr>
        <sz val="10"/>
        <color rgb="FF0000FF"/>
        <rFont val="Times New Roman"/>
        <family val="1"/>
      </rPr>
      <t xml:space="preserve">
</t>
    </r>
    <r>
      <rPr>
        <sz val="10"/>
        <rFont val="Times New Roman"/>
        <family val="1"/>
      </rPr>
      <t xml:space="preserve">108 structure replacements between line 3041 and 3754
</t>
    </r>
    <r>
      <rPr>
        <b/>
        <sz val="10"/>
        <rFont val="Times New Roman"/>
        <family val="1"/>
      </rPr>
      <t xml:space="preserve">
ISD - Various</t>
    </r>
  </si>
  <si>
    <r>
      <t xml:space="preserve">1132 &amp; 1505 115kV Asset Condition Replacements
</t>
    </r>
    <r>
      <rPr>
        <sz val="10"/>
        <rFont val="Times New Roman"/>
        <family val="1"/>
      </rPr>
      <t>Replaced 41 existing wood structures with light-duty steel structures and modified three existing structures, to include hardware, insulators, and guys.</t>
    </r>
    <r>
      <rPr>
        <b/>
        <sz val="10"/>
        <rFont val="Times New Roman"/>
        <family val="1"/>
      </rPr>
      <t xml:space="preserve">
ISD April - 2024</t>
    </r>
  </si>
  <si>
    <t>Requested:
178.006M</t>
  </si>
  <si>
    <t>Requested:
136.438M</t>
  </si>
  <si>
    <r>
      <rPr>
        <b/>
        <sz val="10"/>
        <color rgb="FF0000FF"/>
        <rFont val="Times New Roman"/>
        <family val="1"/>
      </rPr>
      <t>Line K42 Asset Condition Line Replacement</t>
    </r>
    <r>
      <rPr>
        <sz val="10"/>
        <rFont val="Times New Roman"/>
        <family val="1"/>
      </rPr>
      <t xml:space="preserve">
Replace the existing K42 Highgate-St Albans Tap-Georgia 115 kV H-frame line with a single pole delta double-bundle 1272 ACSR 115 kV line, along with one OPGW to replace an aged fiber optic cable.</t>
    </r>
    <r>
      <rPr>
        <b/>
        <sz val="10"/>
        <rFont val="Times New Roman"/>
        <family val="1"/>
      </rPr>
      <t xml:space="preserve">
ISD: 12/26
</t>
    </r>
  </si>
  <si>
    <t xml:space="preserve">
VELCO-23-TCA-01 –
TCA Submitted November 23, 2023
RC introduction on December 18, 2023
RC voted to recommend on December 18, 2023
ISO Determination letter on June 3, 2025
</t>
  </si>
  <si>
    <t xml:space="preserve">
VELCO-23-TCA-02
TCA Submitted November 16, 2023
RC introduction on December 18, 2023
RC voted to recommend on December 18, 2023
ISO Determination letter on June 3, 2025</t>
  </si>
  <si>
    <t>NEP-24-TCA-10
TCA Submitted  December 23, 2024
RC introduction on  January 27,2025
RC voted to recommend on February 13, 2025
ISO determination letter on June 4, 2025</t>
  </si>
  <si>
    <t>ES-25-TCA-01
TCA Submitted  February 12,2025
RC introduction on  
RC voted to recommend on February 13, 2025
ISO determination letter on June 2, 2025</t>
  </si>
  <si>
    <t>NEP-25-TCA-01
TCA Submitted  January 27,2025
RC introduction on  February 13, 2025
RC voted to recommend on February 13, 2025
ISO determination letter on June 2, 2025</t>
  </si>
  <si>
    <t>ES-24-TCA-19
TCA Submitted  November 22, 2024
RC introduction on  February 13, 2025
RC voted to recommend on February 13, 2025
ISO determination letter on June 2, 2025</t>
  </si>
  <si>
    <t>ES-17-TCA-16-Rev1 (ACL 43)
TCA Submitted April 2,2024
RC introduction on April 17, 2024
RC voted to recommend on May , 2024
ISO determination letter on December 19, 2024</t>
  </si>
  <si>
    <t>ES-24-TCA-03 (ACL 297)
TCA Submitted April 2,2024
RC introduction on April 17, 2024
RC voted to recommend on May 14, 2024
ISO determination letter on December 19, 2024</t>
  </si>
  <si>
    <t>NEP-24-TCA-02 (ACL 434)
TCA Submitted 
RC introduction on May 14, 2024
RC voted to recommend on May 14, 2024
ISO determination letter December 19, 2024</t>
  </si>
  <si>
    <t>VELCO-24-TCA-01 (ACL 305)
TCA Submitted May 1, 2024
RC introduction on May 14, 2024
RC voted to recommend on June 18, 2024
ISO determination letter December 19, 2024</t>
  </si>
  <si>
    <t>NEP-19-TCA-03-Rev 1
TCA Submitted on March 27, 2025
RC introduction on April 16, 2025
RC voted to recommend on   April 16, 2025
ISO determination letter pending</t>
  </si>
  <si>
    <t>Requested:
31.36M</t>
  </si>
  <si>
    <t>HLPD-17-TCA-01 Rev 1
TCA Submitted March 3, 2025
RC introduction on April 16, 2025
RC voted to recommend on April 16, 2025
ISO Determination letter pending</t>
  </si>
  <si>
    <t>Requested:
$8.30M</t>
  </si>
  <si>
    <t>Original TCA requested $5M</t>
  </si>
  <si>
    <t>ES-17-TCA-04-Rev 1
TCA Submitted on September 16, 2020
RC voted to not  recommend on October 20, 2020
ISO determination letter pending</t>
  </si>
  <si>
    <t>ES-17-TCA-04-Rev 2
TCA Submitted on June 6, 2023
RC voted to not  recommend on August 15, 2023
ISO determination letter pending - ISO review on going</t>
  </si>
  <si>
    <t>Requested:
33.91M</t>
  </si>
  <si>
    <t>Part of NEP-20-TCA-02
Original TCA $25.11M</t>
  </si>
  <si>
    <t>RIE-25-TCA-01
TCA Submitted  January 19, 2025
RC introduction on  April 16, 2025
RC voted to recommend on April 16, 2025
ISO determination letter pending</t>
  </si>
  <si>
    <r>
      <t xml:space="preserve">Westminster Switch Tower Rebuild and East Westminster Switch Replacement Project
</t>
    </r>
    <r>
      <rPr>
        <sz val="10"/>
        <rFont val="Times New Roman"/>
        <family val="1"/>
      </rPr>
      <t xml:space="preserve">Rebuild the Switch Tower with steel structures and load break
switches operable at 115kV. Installation of two new load break switches at East Westminster Sub
</t>
    </r>
    <r>
      <rPr>
        <b/>
        <sz val="10"/>
        <rFont val="Times New Roman"/>
        <family val="1"/>
      </rPr>
      <t xml:space="preserve">
ISD January - 2026</t>
    </r>
  </si>
  <si>
    <t>ES-24-TCA-05
TCA Submitted  June 17, 2024
RC introduction on June 17, 2025
RC voted to recommend on July 15,2025
ISO determination letter pending</t>
  </si>
  <si>
    <t>ES-24-TCA-06
TCA Submitted  June 17, 2024
RC introduction on June 17, 2025
RC voted to recommend on July 15,2025
ISO determination letter pending</t>
  </si>
  <si>
    <t>ES-25-T19</t>
  </si>
  <si>
    <t>ES-23-TCA-11
TCA Submitted  April 21, 2023 (Updated May 2, 2025)
RC introduction on May 13, 2025
RC voted to recommend on May 13, 2025
ISO determination letter pending</t>
  </si>
  <si>
    <t xml:space="preserve">NEP-25-TCA-03
TCA Submitted  June 12 2025
RC introduction on  July 15,2025
RC voted to recommend anticipated at August RC meeting
</t>
  </si>
  <si>
    <t>Requested:
62.81M</t>
  </si>
  <si>
    <t>NEP-23-T10
Approval Date - December 19, 2023</t>
  </si>
  <si>
    <t xml:space="preserve">ES-21-TCA-14
TCA Submitted on February 16, 2021
RC introduction on March 16, 2021
RC voted to recommend on April 13, 2021
ISO determination letter pending, ISO review ongoing </t>
  </si>
  <si>
    <r>
      <t xml:space="preserve">Cleary 115 kV Buss Yard
</t>
    </r>
    <r>
      <rPr>
        <sz val="10"/>
        <rFont val="Times New Roman"/>
        <family val="1"/>
      </rPr>
      <t>Replace the existing Cleary Flood Substation 115kV ring bus with a new 115kV Breaker and One Half Substation.  
ISD November 2022</t>
    </r>
  </si>
  <si>
    <r>
      <t xml:space="preserve">Copper Conductor and Shield Wire Replacement
</t>
    </r>
    <r>
      <rPr>
        <b/>
        <sz val="10"/>
        <rFont val="Times New Roman"/>
        <family val="1"/>
      </rPr>
      <t xml:space="preserve">
</t>
    </r>
    <r>
      <rPr>
        <sz val="10"/>
        <rFont val="Times New Roman"/>
        <family val="1"/>
      </rPr>
      <t>Replace copper conductor and installation of OPGW</t>
    </r>
    <r>
      <rPr>
        <b/>
        <sz val="10"/>
        <rFont val="Times New Roman"/>
        <family val="1"/>
      </rPr>
      <t xml:space="preserve">
ISD - Various</t>
    </r>
  </si>
  <si>
    <r>
      <t xml:space="preserve">302 345kV Line Asset Condition Refurbishment
</t>
    </r>
    <r>
      <rPr>
        <sz val="10"/>
        <rFont val="Times New Roman"/>
        <family val="1"/>
      </rPr>
      <t>Replace 25 wood structures with steel structures, Replace damaged/flashed insulators at three (3) structures, Perform minor maintenance activities (e.g. tightening loose bolts/nuts/cotter pins) at ten</t>
    </r>
    <r>
      <rPr>
        <b/>
        <sz val="10"/>
        <rFont val="Times New Roman"/>
        <family val="1"/>
      </rPr>
      <t xml:space="preserve">
ISD  Q2 - 2025</t>
    </r>
  </si>
  <si>
    <r>
      <t xml:space="preserve">Line 387 345 kV Asset Condition Structure Replacements Project
</t>
    </r>
    <r>
      <rPr>
        <sz val="10"/>
        <rFont val="Times New Roman"/>
        <family val="1"/>
      </rPr>
      <t xml:space="preserve">Replace a total of thirteen (13) structures (twelve (12) wood and one (1) steel lattice structure) with steel structures including hardware and
equipment.
</t>
    </r>
    <r>
      <rPr>
        <b/>
        <sz val="10"/>
        <rFont val="Times New Roman"/>
        <family val="1"/>
      </rPr>
      <t xml:space="preserve">
ISD - December -2025</t>
    </r>
  </si>
  <si>
    <r>
      <t xml:space="preserve">Lines 1704 &amp; 1722Underground Cable Rebuild Projects
Line 1704
</t>
    </r>
    <r>
      <rPr>
        <sz val="10"/>
        <rFont val="Times New Roman"/>
        <family val="1"/>
      </rPr>
      <t xml:space="preserve">•Replace four (4) miles of existing 115 kV underground HPFF PTC with 115 kV solid dielectric XLPE cable
•Install eleven (11) new manholes
•Install thirteen (13) telecom handholes
•Utilize Jack and Bore technology to cross beneath three railroad lines (Amtrak, CT Southern and the Department of Agriculture spur line)
Line 1722
•Replace three (3) miles of existing 115 kV underground HPFF PTC with 115 kV solid dielectric XLPE cable
•Install seven (7) new manholes
•Install nine (9) telecom handholes
•(Non-PTF) retirement of the radial tap to CDEC 51L SS
</t>
    </r>
    <r>
      <rPr>
        <b/>
        <sz val="10"/>
        <color rgb="FF0000FF"/>
        <rFont val="Times New Roman"/>
        <family val="1"/>
      </rPr>
      <t xml:space="preserve">
</t>
    </r>
    <r>
      <rPr>
        <b/>
        <sz val="10"/>
        <rFont val="Times New Roman"/>
        <family val="1"/>
      </rPr>
      <t xml:space="preserve">
ISD December - 2026</t>
    </r>
  </si>
  <si>
    <r>
      <t xml:space="preserve">315 Line ACR
</t>
    </r>
    <r>
      <rPr>
        <sz val="10"/>
        <rFont val="Times New Roman"/>
        <family val="1"/>
      </rPr>
      <t>Replace deteriorated assets to address woodpecker damage, wood pole warp, wood splits, pole top rot and structure bonding issues</t>
    </r>
    <r>
      <rPr>
        <b/>
        <sz val="10"/>
        <rFont val="Times New Roman"/>
        <family val="1"/>
      </rPr>
      <t xml:space="preserve">
ISD</t>
    </r>
  </si>
  <si>
    <r>
      <t xml:space="preserve">E-131 115kV Line Asset Condition Refurbishment
</t>
    </r>
    <r>
      <rPr>
        <sz val="10"/>
        <rFont val="Times New Roman"/>
        <family val="1"/>
      </rPr>
      <t xml:space="preserve">Remove 3 lattice towers and 178 wood structures and install 177 steel structures on the 12.3 mile 115 kV line from Harriman Substation to Adams
Substation. Replace 2 structures at Bear Swamp Tap and install disconnect switches Replace the two existing shield wires with two OPGW
Access road improvement/construction.
</t>
    </r>
    <r>
      <rPr>
        <b/>
        <sz val="10"/>
        <rFont val="Times New Roman"/>
        <family val="1"/>
      </rPr>
      <t xml:space="preserve">
ISD - August 2027</t>
    </r>
  </si>
  <si>
    <r>
      <t xml:space="preserve">Tewksbury #22 Substation Asset Condition Replacement Project
</t>
    </r>
    <r>
      <rPr>
        <sz val="10"/>
        <rFont val="Times New Roman"/>
        <family val="1"/>
      </rPr>
      <t>Replacement of a 230/115 kV transformer, replacement of a 230/115 kV single phase transformer, and re-gasketing of an additional 230/115 kV single phase transformer. In addition, 65 other substation components are being replaced.</t>
    </r>
    <r>
      <rPr>
        <b/>
        <sz val="10"/>
        <rFont val="Times New Roman"/>
        <family val="1"/>
      </rPr>
      <t xml:space="preserve">
ISD June - 2029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</si>
</sst>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quot;$&quot;#,##0.0_);[Red]\(&quot;$&quot;#,##0.0\)"/>
    <numFmt numFmtId="165" formatCode="&quot;$&quot;#,##0.000_);[Red]\(&quot;$&quot;#,##0.000\)"/>
    <numFmt numFmtId="166" formatCode="#,##0.000"/>
    <numFmt numFmtId="167" formatCode="&quot;$&quot;#,##0.000"/>
    <numFmt numFmtId="168" formatCode="&quot;$&quot;#,##0"/>
    <numFmt numFmtId="169" formatCode="&quot;$&quot;#,##0.00;[Red]&quot;$&quot;#,##0.00"/>
    <numFmt numFmtId="170" formatCode="[$-409]mmmm\ d\,\ yyyy;@"/>
  </numFmts>
  <fonts count="43" x14ac:knownFonts="1">
    <font>
      <sz val="10"/>
      <name val="Arial"/>
    </font>
    <font>
      <b/>
      <sz val="10"/>
      <name val="Times New Roman"/>
      <family val="1"/>
    </font>
    <font>
      <b/>
      <sz val="10"/>
      <color indexed="12"/>
      <name val="Times New Roman"/>
      <family val="1"/>
    </font>
    <font>
      <sz val="10"/>
      <name val="Times New Roman"/>
      <family val="1"/>
    </font>
    <font>
      <sz val="10"/>
      <color indexed="8"/>
      <name val="Times New Roman"/>
      <family val="1"/>
    </font>
    <font>
      <sz val="10"/>
      <color indexed="10"/>
      <name val="Times New Roman"/>
      <family val="1"/>
    </font>
    <font>
      <b/>
      <sz val="10"/>
      <color indexed="10"/>
      <name val="Times New Roman"/>
      <family val="1"/>
    </font>
    <font>
      <b/>
      <sz val="10"/>
      <color indexed="8"/>
      <name val="Times New Roman"/>
      <family val="1"/>
    </font>
    <font>
      <i/>
      <sz val="10"/>
      <name val="Times New Roman"/>
      <family val="1"/>
    </font>
    <font>
      <strike/>
      <sz val="10"/>
      <name val="Times New Roman"/>
      <family val="1"/>
    </font>
    <font>
      <b/>
      <vertAlign val="superscript"/>
      <sz val="10"/>
      <color indexed="12"/>
      <name val="Times New Roman"/>
      <family val="1"/>
    </font>
    <font>
      <sz val="9"/>
      <name val="Times New Roman"/>
      <family val="1"/>
    </font>
    <font>
      <sz val="10"/>
      <name val="Arial"/>
      <family val="2"/>
    </font>
    <font>
      <b/>
      <sz val="8"/>
      <name val="Times New Roman"/>
      <family val="1"/>
    </font>
    <font>
      <b/>
      <sz val="9"/>
      <name val="Times New Roman"/>
      <family val="1"/>
    </font>
    <font>
      <u/>
      <sz val="10"/>
      <name val="Times New Roman"/>
      <family val="1"/>
    </font>
    <font>
      <sz val="10"/>
      <color indexed="8"/>
      <name val="Times New Roman"/>
      <family val="1"/>
    </font>
    <font>
      <b/>
      <sz val="10"/>
      <color indexed="8"/>
      <name val="Times New Roman"/>
      <family val="1"/>
    </font>
    <font>
      <sz val="10"/>
      <color indexed="10"/>
      <name val="Times New Roman"/>
      <family val="1"/>
    </font>
    <font>
      <sz val="10"/>
      <color indexed="10"/>
      <name val="Times New Roman"/>
      <family val="1"/>
    </font>
    <font>
      <sz val="10"/>
      <color indexed="8"/>
      <name val="Times New Roman"/>
      <family val="1"/>
    </font>
    <font>
      <sz val="10"/>
      <color indexed="12"/>
      <name val="Times New Roman"/>
      <family val="1"/>
    </font>
    <font>
      <sz val="10"/>
      <color rgb="FFFF0000"/>
      <name val="Times New Roman"/>
      <family val="1"/>
    </font>
    <font>
      <b/>
      <sz val="10"/>
      <color rgb="FF0000FF"/>
      <name val="Times New Roman"/>
      <family val="1"/>
    </font>
    <font>
      <sz val="10"/>
      <color theme="1"/>
      <name val="Times New Roman"/>
      <family val="1"/>
    </font>
    <font>
      <b/>
      <sz val="10"/>
      <color theme="1"/>
      <name val="Times New Roman"/>
      <family val="1"/>
    </font>
    <font>
      <sz val="10"/>
      <name val="Arial"/>
      <family val="2"/>
    </font>
    <font>
      <b/>
      <sz val="12"/>
      <name val="Times New Roman"/>
      <family val="1"/>
    </font>
    <font>
      <sz val="12"/>
      <name val="Times New Roman"/>
      <family val="1"/>
    </font>
    <font>
      <b/>
      <sz val="10"/>
      <color rgb="FF0000FF"/>
      <name val="Arial"/>
      <family val="2"/>
    </font>
    <font>
      <b/>
      <sz val="10"/>
      <color theme="1"/>
      <name val="Arial"/>
      <family val="2"/>
    </font>
    <font>
      <sz val="10"/>
      <color rgb="FF000000"/>
      <name val="Times New Roman"/>
      <family val="1"/>
    </font>
    <font>
      <b/>
      <sz val="10"/>
      <color rgb="FF000000"/>
      <name val="Times New Roman"/>
      <family val="1"/>
    </font>
    <font>
      <sz val="10"/>
      <color rgb="FF0000FF"/>
      <name val="Times New Roman"/>
      <family val="1"/>
    </font>
    <font>
      <sz val="11"/>
      <name val="Times New Roman"/>
      <family val="1"/>
    </font>
    <font>
      <b/>
      <sz val="24"/>
      <name val="Times New Roman"/>
      <family val="1"/>
    </font>
    <font>
      <b/>
      <sz val="9"/>
      <name val="Arial"/>
      <family val="2"/>
    </font>
    <font>
      <sz val="10"/>
      <color indexed="8"/>
      <name val="Arial"/>
      <family val="2"/>
    </font>
    <font>
      <b/>
      <i/>
      <sz val="10"/>
      <name val="Arial"/>
      <family val="2"/>
    </font>
    <font>
      <sz val="10"/>
      <color indexed="10"/>
      <name val="Arial"/>
      <family val="2"/>
    </font>
    <font>
      <sz val="10"/>
      <color rgb="FFC00000"/>
      <name val="Times New Roman"/>
      <family val="1"/>
    </font>
    <font>
      <b/>
      <i/>
      <sz val="10"/>
      <color rgb="FF0000FF"/>
      <name val="Times New Roman"/>
      <family val="1"/>
    </font>
    <font>
      <sz val="8"/>
      <color rgb="FF0000FF"/>
      <name val="Times New Roman"/>
      <family val="1"/>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4" fontId="26" fillId="0" borderId="0" applyFont="0" applyFill="0" applyBorder="0" applyAlignment="0" applyProtection="0"/>
  </cellStyleXfs>
  <cellXfs count="173">
    <xf numFmtId="0" fontId="0" fillId="0" borderId="0" xfId="0"/>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0" xfId="0" applyFont="1" applyAlignment="1">
      <alignment wrapText="1"/>
    </xf>
    <xf numFmtId="0" fontId="2" fillId="0" borderId="1" xfId="0" applyFont="1" applyBorder="1" applyAlignment="1">
      <alignment vertical="top" wrapText="1"/>
    </xf>
    <xf numFmtId="0" fontId="3" fillId="0" borderId="1" xfId="0" applyFont="1" applyBorder="1" applyAlignment="1">
      <alignment horizontal="left" vertical="top" wrapText="1"/>
    </xf>
    <xf numFmtId="0" fontId="5" fillId="0" borderId="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left" vertical="top" wrapText="1"/>
    </xf>
    <xf numFmtId="166" fontId="3" fillId="0" borderId="0" xfId="0" applyNumberFormat="1" applyFont="1" applyAlignment="1">
      <alignment vertical="top" wrapText="1"/>
    </xf>
    <xf numFmtId="0" fontId="1" fillId="0" borderId="0" xfId="0" applyFont="1" applyAlignment="1">
      <alignment horizontal="center" vertical="center" wrapText="1"/>
    </xf>
    <xf numFmtId="0" fontId="4" fillId="0" borderId="1" xfId="0" applyFont="1" applyBorder="1" applyAlignment="1">
      <alignment vertical="top" wrapText="1"/>
    </xf>
    <xf numFmtId="0" fontId="12" fillId="0" borderId="0" xfId="0" applyFont="1" applyAlignment="1">
      <alignment vertical="top" wrapText="1"/>
    </xf>
    <xf numFmtId="0" fontId="3" fillId="0" borderId="1" xfId="0" applyFont="1" applyBorder="1" applyAlignment="1">
      <alignment wrapText="1"/>
    </xf>
    <xf numFmtId="167" fontId="5"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167" fontId="3" fillId="0" borderId="1" xfId="0" applyNumberFormat="1" applyFont="1" applyBorder="1" applyAlignment="1">
      <alignment horizontal="center" vertical="top" wrapText="1"/>
    </xf>
    <xf numFmtId="6" fontId="3" fillId="0" borderId="1" xfId="0" applyNumberFormat="1" applyFont="1" applyBorder="1" applyAlignment="1">
      <alignment horizontal="left" vertical="top" wrapText="1"/>
    </xf>
    <xf numFmtId="165" fontId="3"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6" fontId="5" fillId="0" borderId="1" xfId="0" applyNumberFormat="1" applyFont="1" applyBorder="1" applyAlignment="1">
      <alignment horizontal="left" vertical="top" wrapText="1"/>
    </xf>
    <xf numFmtId="0" fontId="5" fillId="0" borderId="0" xfId="0" applyFont="1" applyAlignment="1">
      <alignment wrapText="1"/>
    </xf>
    <xf numFmtId="167" fontId="3" fillId="0" borderId="0" xfId="0" applyNumberFormat="1" applyFont="1" applyAlignment="1">
      <alignment horizontal="center" vertical="top" wrapText="1"/>
    </xf>
    <xf numFmtId="6" fontId="4" fillId="0" borderId="1" xfId="0" applyNumberFormat="1" applyFont="1" applyBorder="1" applyAlignment="1">
      <alignment horizontal="left" vertical="top" wrapText="1"/>
    </xf>
    <xf numFmtId="0" fontId="1" fillId="0" borderId="1" xfId="0" applyFont="1" applyBorder="1" applyAlignment="1">
      <alignment horizontal="center" vertical="center" wrapText="1"/>
    </xf>
    <xf numFmtId="167" fontId="3" fillId="0" borderId="1" xfId="0" applyNumberFormat="1" applyFont="1" applyBorder="1" applyAlignment="1">
      <alignment horizontal="left" vertical="top" wrapText="1"/>
    </xf>
    <xf numFmtId="0" fontId="16" fillId="0" borderId="1" xfId="0" applyFont="1" applyBorder="1" applyAlignment="1">
      <alignment horizontal="center" vertical="top" wrapText="1"/>
    </xf>
    <xf numFmtId="165" fontId="16" fillId="0" borderId="1" xfId="0" applyNumberFormat="1" applyFont="1" applyBorder="1" applyAlignment="1">
      <alignment horizontal="center" vertical="top" wrapText="1"/>
    </xf>
    <xf numFmtId="167" fontId="16" fillId="0" borderId="1" xfId="0" applyNumberFormat="1" applyFont="1" applyBorder="1" applyAlignment="1">
      <alignment horizontal="left" vertical="top" wrapText="1"/>
    </xf>
    <xf numFmtId="0" fontId="16" fillId="0" borderId="1" xfId="0" applyFont="1" applyBorder="1" applyAlignment="1">
      <alignment horizontal="left" vertical="top" wrapText="1"/>
    </xf>
    <xf numFmtId="0" fontId="5" fillId="0" borderId="1" xfId="0" applyFont="1" applyBorder="1" applyAlignment="1">
      <alignment horizontal="left" vertical="top" wrapText="1"/>
    </xf>
    <xf numFmtId="6" fontId="20" fillId="0" borderId="1" xfId="0" applyNumberFormat="1" applyFont="1" applyBorder="1" applyAlignment="1">
      <alignment horizontal="left" vertical="top" wrapText="1"/>
    </xf>
    <xf numFmtId="0" fontId="20" fillId="0" borderId="1" xfId="0" applyFont="1" applyBorder="1" applyAlignment="1">
      <alignment horizontal="center" vertical="top" wrapText="1"/>
    </xf>
    <xf numFmtId="0" fontId="22" fillId="0" borderId="1" xfId="0" applyFont="1" applyBorder="1" applyAlignment="1">
      <alignment vertical="top" wrapText="1"/>
    </xf>
    <xf numFmtId="165" fontId="3" fillId="0" borderId="1" xfId="0" applyNumberFormat="1" applyFont="1" applyBorder="1" applyAlignment="1">
      <alignment horizontal="left" vertical="top" wrapText="1"/>
    </xf>
    <xf numFmtId="0" fontId="3" fillId="0" borderId="6" xfId="0" applyFont="1" applyBorder="1" applyAlignment="1">
      <alignment vertical="top" wrapText="1"/>
    </xf>
    <xf numFmtId="0" fontId="3" fillId="3" borderId="1" xfId="0" applyFont="1" applyFill="1" applyBorder="1" applyAlignment="1">
      <alignment vertical="top" wrapText="1"/>
    </xf>
    <xf numFmtId="0" fontId="23" fillId="0" borderId="1" xfId="0" applyFont="1" applyBorder="1" applyAlignment="1">
      <alignment vertical="top" wrapText="1"/>
    </xf>
    <xf numFmtId="8" fontId="3" fillId="0" borderId="1" xfId="0" applyNumberFormat="1" applyFont="1" applyBorder="1" applyAlignment="1">
      <alignment horizontal="left" vertical="top" wrapText="1"/>
    </xf>
    <xf numFmtId="0" fontId="24" fillId="0" borderId="1" xfId="0" applyFont="1" applyBorder="1" applyAlignment="1">
      <alignment vertical="top" wrapText="1"/>
    </xf>
    <xf numFmtId="0" fontId="14" fillId="0" borderId="0" xfId="0" applyFont="1" applyAlignment="1">
      <alignment horizontal="center" vertical="center" wrapText="1"/>
    </xf>
    <xf numFmtId="166" fontId="3" fillId="0" borderId="1" xfId="0" applyNumberFormat="1" applyFont="1" applyBorder="1" applyAlignment="1">
      <alignment vertical="top" wrapText="1"/>
    </xf>
    <xf numFmtId="8" fontId="3" fillId="0" borderId="1" xfId="0" applyNumberFormat="1" applyFont="1" applyBorder="1" applyAlignment="1">
      <alignment horizontal="center" vertical="top" wrapText="1"/>
    </xf>
    <xf numFmtId="0" fontId="22" fillId="3" borderId="1" xfId="0" applyFont="1" applyFill="1" applyBorder="1" applyAlignment="1">
      <alignment vertical="top" wrapText="1"/>
    </xf>
    <xf numFmtId="0" fontId="2" fillId="0" borderId="1" xfId="0" applyFont="1" applyBorder="1" applyAlignment="1">
      <alignment horizontal="left" vertical="top" wrapText="1"/>
    </xf>
    <xf numFmtId="167" fontId="19" fillId="0" borderId="1" xfId="0" applyNumberFormat="1" applyFont="1" applyBorder="1" applyAlignment="1">
      <alignment horizontal="left" vertical="top" wrapText="1"/>
    </xf>
    <xf numFmtId="0" fontId="0" fillId="0" borderId="1" xfId="0" applyBorder="1"/>
    <xf numFmtId="0" fontId="31" fillId="0" borderId="1" xfId="0" applyFont="1" applyBorder="1" applyAlignment="1">
      <alignment horizontal="left" vertical="top" wrapText="1"/>
    </xf>
    <xf numFmtId="0" fontId="23" fillId="0" borderId="1" xfId="0" applyFont="1" applyBorder="1" applyAlignment="1">
      <alignment horizontal="left" vertical="top" wrapText="1"/>
    </xf>
    <xf numFmtId="0" fontId="12" fillId="0" borderId="1" xfId="0" applyFont="1" applyBorder="1" applyAlignment="1">
      <alignment vertical="top" wrapText="1"/>
    </xf>
    <xf numFmtId="167" fontId="16" fillId="0" borderId="1" xfId="0" applyNumberFormat="1" applyFont="1" applyBorder="1" applyAlignment="1">
      <alignment horizontal="center" vertical="top" wrapText="1"/>
    </xf>
    <xf numFmtId="167" fontId="4" fillId="0" borderId="1" xfId="0" applyNumberFormat="1" applyFont="1" applyBorder="1" applyAlignment="1">
      <alignment horizontal="center" vertical="top" wrapText="1"/>
    </xf>
    <xf numFmtId="167" fontId="5" fillId="0" borderId="1"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168" fontId="3" fillId="0" borderId="1" xfId="0" applyNumberFormat="1" applyFont="1" applyBorder="1" applyAlignment="1">
      <alignment horizontal="left" vertical="top" wrapText="1"/>
    </xf>
    <xf numFmtId="0" fontId="19" fillId="0" borderId="1" xfId="0" applyFont="1" applyBorder="1" applyAlignment="1">
      <alignment horizontal="left" vertical="top" wrapText="1"/>
    </xf>
    <xf numFmtId="8" fontId="12" fillId="0" borderId="1" xfId="0" applyNumberFormat="1" applyFont="1" applyBorder="1" applyAlignment="1">
      <alignment horizontal="center" vertical="justify"/>
    </xf>
    <xf numFmtId="167" fontId="5" fillId="0" borderId="1" xfId="0" applyNumberFormat="1" applyFont="1" applyBorder="1" applyAlignment="1">
      <alignmen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wrapText="1"/>
    </xf>
    <xf numFmtId="165" fontId="5" fillId="0" borderId="1" xfId="0" applyNumberFormat="1" applyFont="1" applyBorder="1" applyAlignment="1">
      <alignment horizontal="left" vertical="top" wrapText="1"/>
    </xf>
    <xf numFmtId="0" fontId="17" fillId="0" borderId="1" xfId="0" applyFont="1" applyBorder="1" applyAlignment="1">
      <alignment horizontal="center" vertical="center" wrapText="1"/>
    </xf>
    <xf numFmtId="165" fontId="20" fillId="0" borderId="1" xfId="0" applyNumberFormat="1" applyFont="1" applyBorder="1" applyAlignment="1">
      <alignment horizontal="center" vertical="top" wrapText="1"/>
    </xf>
    <xf numFmtId="165" fontId="19" fillId="0" borderId="1" xfId="0" applyNumberFormat="1" applyFont="1" applyBorder="1" applyAlignment="1">
      <alignment horizontal="center" vertical="top" wrapText="1"/>
    </xf>
    <xf numFmtId="165" fontId="18" fillId="0" borderId="1" xfId="0" applyNumberFormat="1" applyFont="1" applyBorder="1" applyAlignment="1">
      <alignment horizontal="center" vertical="top" wrapText="1"/>
    </xf>
    <xf numFmtId="165" fontId="22" fillId="0" borderId="1" xfId="0" applyNumberFormat="1" applyFont="1" applyBorder="1" applyAlignment="1">
      <alignment horizontal="left" vertical="top" wrapText="1"/>
    </xf>
    <xf numFmtId="8" fontId="5" fillId="0" borderId="1" xfId="0" applyNumberFormat="1" applyFont="1" applyBorder="1" applyAlignment="1">
      <alignment horizontal="left" vertical="top" wrapText="1"/>
    </xf>
    <xf numFmtId="8" fontId="22" fillId="0" borderId="1" xfId="0" applyNumberFormat="1" applyFont="1" applyBorder="1" applyAlignment="1">
      <alignment horizontal="left" vertical="top" wrapText="1"/>
    </xf>
    <xf numFmtId="8" fontId="3" fillId="0" borderId="1" xfId="0" applyNumberFormat="1" applyFont="1" applyBorder="1" applyAlignment="1">
      <alignment vertical="top" wrapText="1"/>
    </xf>
    <xf numFmtId="2" fontId="5"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0" fontId="12" fillId="0" borderId="1" xfId="0" applyFont="1" applyBorder="1" applyAlignment="1">
      <alignment horizontal="left" vertical="top" wrapText="1"/>
    </xf>
    <xf numFmtId="0" fontId="37" fillId="0" borderId="1" xfId="0" applyFont="1" applyBorder="1" applyAlignment="1">
      <alignment vertical="top" wrapText="1"/>
    </xf>
    <xf numFmtId="0" fontId="39" fillId="0" borderId="1" xfId="0" applyFont="1" applyBorder="1" applyAlignment="1">
      <alignment vertical="top" wrapText="1"/>
    </xf>
    <xf numFmtId="0" fontId="12" fillId="3" borderId="1" xfId="0" applyFont="1" applyFill="1" applyBorder="1" applyAlignment="1">
      <alignment vertical="top" wrapText="1"/>
    </xf>
    <xf numFmtId="8" fontId="40" fillId="0" borderId="1" xfId="0" applyNumberFormat="1" applyFont="1" applyBorder="1" applyAlignment="1">
      <alignment horizontal="left" vertical="top" wrapText="1"/>
    </xf>
    <xf numFmtId="166" fontId="3" fillId="0" borderId="1" xfId="0" applyNumberFormat="1" applyFont="1" applyBorder="1" applyAlignment="1">
      <alignment horizontal="left" vertical="top" wrapText="1"/>
    </xf>
    <xf numFmtId="0" fontId="1" fillId="0" borderId="1" xfId="0" applyFont="1" applyBorder="1" applyAlignment="1">
      <alignment vertical="top" wrapText="1"/>
    </xf>
    <xf numFmtId="170" fontId="3" fillId="0" borderId="1" xfId="0" applyNumberFormat="1" applyFont="1" applyBorder="1" applyAlignment="1">
      <alignment horizontal="left" vertical="top" wrapText="1"/>
    </xf>
    <xf numFmtId="49" fontId="3" fillId="0" borderId="1" xfId="0" quotePrefix="1"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4" fillId="0" borderId="1" xfId="0" quotePrefix="1"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49" fontId="3" fillId="0" borderId="1" xfId="0" quotePrefix="1" applyNumberFormat="1" applyFont="1" applyBorder="1" applyAlignment="1">
      <alignment horizontal="left" vertical="top" wrapText="1"/>
    </xf>
    <xf numFmtId="49" fontId="3" fillId="0" borderId="0" xfId="0" applyNumberFormat="1" applyFont="1" applyAlignment="1">
      <alignment horizontal="center" vertical="top" wrapText="1"/>
    </xf>
    <xf numFmtId="0" fontId="12" fillId="0" borderId="1" xfId="0" applyFont="1" applyBorder="1"/>
    <xf numFmtId="0" fontId="0" fillId="0" borderId="1" xfId="0" applyBorder="1" applyAlignment="1">
      <alignment horizontal="center" vertical="center"/>
    </xf>
    <xf numFmtId="0" fontId="0" fillId="0" borderId="1" xfId="0" applyBorder="1" applyAlignment="1">
      <alignment horizontal="center" vertical="top"/>
    </xf>
    <xf numFmtId="170" fontId="24" fillId="0" borderId="1" xfId="0" applyNumberFormat="1" applyFont="1" applyBorder="1" applyAlignment="1">
      <alignment horizontal="left" vertical="top" wrapText="1"/>
    </xf>
    <xf numFmtId="0" fontId="25" fillId="0" borderId="1" xfId="0" applyFont="1" applyBorder="1" applyAlignment="1">
      <alignment vertical="top" wrapText="1"/>
    </xf>
    <xf numFmtId="8" fontId="24" fillId="0" borderId="1" xfId="0" applyNumberFormat="1" applyFont="1" applyBorder="1" applyAlignment="1">
      <alignment horizontal="center" vertical="top" wrapText="1"/>
    </xf>
    <xf numFmtId="49" fontId="3" fillId="0" borderId="0" xfId="0" quotePrefix="1" applyNumberFormat="1" applyFont="1" applyAlignment="1">
      <alignment horizontal="center" vertical="top" wrapText="1"/>
    </xf>
    <xf numFmtId="49" fontId="3" fillId="0" borderId="7" xfId="0" quotePrefix="1" applyNumberFormat="1" applyFon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xf numFmtId="0" fontId="1" fillId="0" borderId="1" xfId="0" applyFont="1" applyBorder="1" applyAlignment="1">
      <alignment vertical="top"/>
    </xf>
    <xf numFmtId="15" fontId="3" fillId="0" borderId="1" xfId="0" applyNumberFormat="1" applyFont="1" applyBorder="1" applyAlignment="1">
      <alignment vertical="top" wrapText="1"/>
    </xf>
    <xf numFmtId="166" fontId="3" fillId="0" borderId="7" xfId="0" applyNumberFormat="1" applyFont="1" applyBorder="1" applyAlignment="1">
      <alignment vertical="top" wrapText="1"/>
    </xf>
    <xf numFmtId="0" fontId="14" fillId="4"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5" fillId="0" borderId="4" xfId="0" quotePrefix="1" applyFont="1" applyBorder="1" applyAlignment="1">
      <alignment horizontal="center" vertical="center" wrapText="1"/>
    </xf>
    <xf numFmtId="0" fontId="14" fillId="2" borderId="1" xfId="0" applyFont="1" applyFill="1" applyBorder="1" applyAlignment="1">
      <alignment horizontal="center" vertical="center" wrapText="1"/>
    </xf>
    <xf numFmtId="0" fontId="35" fillId="0" borderId="0" xfId="0" quotePrefix="1" applyFont="1" applyAlignment="1">
      <alignment horizontal="center" vertical="center" wrapText="1"/>
    </xf>
    <xf numFmtId="0" fontId="35" fillId="0" borderId="1" xfId="0" quotePrefix="1" applyFont="1" applyBorder="1" applyAlignment="1">
      <alignment horizontal="center" vertical="center" wrapText="1"/>
    </xf>
    <xf numFmtId="49" fontId="14" fillId="4" borderId="7" xfId="0" applyNumberFormat="1" applyFont="1" applyFill="1" applyBorder="1" applyAlignment="1">
      <alignment horizontal="center" vertical="center" wrapText="1"/>
    </xf>
    <xf numFmtId="0" fontId="36" fillId="2" borderId="1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2" fillId="0" borderId="1" xfId="0" applyFont="1" applyBorder="1" applyAlignment="1">
      <alignment vertical="center" wrapText="1"/>
    </xf>
    <xf numFmtId="8" fontId="22" fillId="0" borderId="1" xfId="0" applyNumberFormat="1" applyFont="1" applyBorder="1" applyAlignment="1">
      <alignment horizontal="center" vertical="top" wrapText="1"/>
    </xf>
    <xf numFmtId="0" fontId="23" fillId="0" borderId="6" xfId="0" applyFont="1" applyBorder="1" applyAlignment="1">
      <alignment horizontal="left" vertical="top" wrapText="1"/>
    </xf>
    <xf numFmtId="0" fontId="3" fillId="0" borderId="6" xfId="0" applyFont="1" applyBorder="1" applyAlignment="1">
      <alignment horizontal="center" vertical="top" wrapText="1"/>
    </xf>
    <xf numFmtId="8" fontId="3" fillId="0" borderId="6" xfId="0" applyNumberFormat="1" applyFont="1" applyBorder="1" applyAlignment="1">
      <alignment horizontal="center" vertical="top" wrapText="1"/>
    </xf>
    <xf numFmtId="0" fontId="3" fillId="0" borderId="6" xfId="0" applyFont="1" applyBorder="1" applyAlignment="1">
      <alignment horizontal="left" vertical="top" wrapText="1"/>
    </xf>
    <xf numFmtId="8" fontId="22" fillId="0" borderId="6" xfId="0" applyNumberFormat="1" applyFont="1" applyBorder="1" applyAlignment="1">
      <alignment horizontal="left" vertical="top" wrapText="1"/>
    </xf>
    <xf numFmtId="166" fontId="3" fillId="0" borderId="6" xfId="0" applyNumberFormat="1" applyFont="1" applyBorder="1" applyAlignment="1">
      <alignment vertical="top" wrapText="1"/>
    </xf>
    <xf numFmtId="0" fontId="3" fillId="0" borderId="4" xfId="0" applyFont="1" applyBorder="1" applyAlignment="1">
      <alignment horizontal="left" vertical="top" wrapText="1"/>
    </xf>
    <xf numFmtId="0" fontId="3" fillId="0" borderId="1" xfId="0" applyFont="1" applyBorder="1" applyAlignment="1">
      <alignment horizontal="center" vertical="center" wrapText="1"/>
    </xf>
    <xf numFmtId="8" fontId="22" fillId="0" borderId="2" xfId="0" applyNumberFormat="1" applyFont="1" applyBorder="1" applyAlignment="1">
      <alignment horizontal="left" vertical="top" wrapText="1"/>
    </xf>
    <xf numFmtId="0" fontId="22" fillId="0" borderId="1" xfId="0" applyFont="1" applyBorder="1" applyAlignment="1">
      <alignment horizontal="center" vertical="center" wrapText="1"/>
    </xf>
    <xf numFmtId="0" fontId="23"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center" vertical="center" wrapText="1"/>
    </xf>
    <xf numFmtId="8" fontId="3" fillId="0" borderId="0" xfId="0" applyNumberFormat="1" applyFont="1" applyAlignment="1">
      <alignment horizontal="center" vertical="top" wrapText="1"/>
    </xf>
    <xf numFmtId="8" fontId="22" fillId="0" borderId="0" xfId="0" applyNumberFormat="1" applyFont="1" applyAlignment="1">
      <alignment horizontal="center" vertical="top" wrapText="1"/>
    </xf>
    <xf numFmtId="0" fontId="22" fillId="0" borderId="0" xfId="0" applyFont="1" applyAlignment="1">
      <alignment horizontal="left" vertical="top" wrapText="1"/>
    </xf>
    <xf numFmtId="0" fontId="23" fillId="0" borderId="2" xfId="0" applyFont="1" applyBorder="1" applyAlignment="1">
      <alignment horizontal="left" vertical="top" wrapText="1"/>
    </xf>
    <xf numFmtId="0" fontId="2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5" fillId="0" borderId="0" xfId="0" quotePrefix="1" applyFont="1" applyAlignment="1">
      <alignment vertical="center" wrapText="1"/>
    </xf>
    <xf numFmtId="0" fontId="3" fillId="0" borderId="2" xfId="0" applyFont="1" applyBorder="1" applyAlignment="1">
      <alignment vertical="top" wrapText="1"/>
    </xf>
    <xf numFmtId="8" fontId="3" fillId="0" borderId="2" xfId="0" applyNumberFormat="1" applyFont="1" applyBorder="1" applyAlignment="1">
      <alignment horizontal="center" vertical="top" wrapText="1"/>
    </xf>
    <xf numFmtId="166" fontId="3" fillId="0" borderId="2" xfId="0" applyNumberFormat="1" applyFont="1" applyBorder="1" applyAlignment="1">
      <alignment vertical="top" wrapText="1"/>
    </xf>
    <xf numFmtId="0" fontId="3" fillId="0" borderId="5" xfId="0" applyFont="1" applyBorder="1" applyAlignment="1">
      <alignment vertical="top" wrapText="1"/>
    </xf>
    <xf numFmtId="8" fontId="3" fillId="0" borderId="5" xfId="0" applyNumberFormat="1" applyFont="1" applyBorder="1" applyAlignment="1">
      <alignment horizontal="center" vertical="top" wrapText="1"/>
    </xf>
    <xf numFmtId="8" fontId="22" fillId="0" borderId="5" xfId="0" applyNumberFormat="1" applyFont="1" applyBorder="1" applyAlignment="1">
      <alignment horizontal="left" vertical="top" wrapText="1"/>
    </xf>
    <xf numFmtId="166" fontId="3" fillId="0" borderId="5" xfId="0" applyNumberFormat="1" applyFont="1" applyBorder="1" applyAlignment="1">
      <alignment vertical="top" wrapText="1"/>
    </xf>
    <xf numFmtId="0" fontId="23" fillId="0" borderId="7" xfId="0" applyFont="1" applyBorder="1" applyAlignment="1">
      <alignment horizontal="left" vertical="top" wrapText="1"/>
    </xf>
    <xf numFmtId="0" fontId="22" fillId="0" borderId="2" xfId="0" applyFont="1" applyBorder="1" applyAlignment="1">
      <alignment horizontal="left" vertical="top" wrapText="1"/>
    </xf>
    <xf numFmtId="0" fontId="23" fillId="0" borderId="1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3" fillId="0" borderId="2" xfId="0" applyFont="1" applyBorder="1" applyAlignment="1">
      <alignment horizontal="center" vertical="center" wrapText="1"/>
    </xf>
    <xf numFmtId="0" fontId="1" fillId="0" borderId="2" xfId="0" applyFont="1" applyBorder="1" applyAlignment="1">
      <alignment horizontal="left" vertical="top" wrapText="1"/>
    </xf>
    <xf numFmtId="0" fontId="28" fillId="0" borderId="1" xfId="0" applyFont="1" applyBorder="1" applyAlignment="1">
      <alignment horizontal="left" vertical="top" wrapText="1"/>
    </xf>
    <xf numFmtId="170" fontId="23"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center" wrapText="1"/>
    </xf>
    <xf numFmtId="0" fontId="12" fillId="0" borderId="0" xfId="0" applyFont="1"/>
    <xf numFmtId="169" fontId="3" fillId="0" borderId="1" xfId="1" applyNumberFormat="1" applyFont="1" applyFill="1" applyBorder="1" applyAlignment="1">
      <alignment horizontal="left" vertical="top" wrapText="1"/>
    </xf>
    <xf numFmtId="0" fontId="1" fillId="0" borderId="5" xfId="0" applyFont="1" applyBorder="1" applyAlignment="1">
      <alignment horizontal="left" vertical="top" wrapText="1"/>
    </xf>
    <xf numFmtId="0" fontId="3" fillId="0" borderId="9" xfId="0" applyFont="1" applyBorder="1" applyAlignment="1">
      <alignment horizontal="left" vertical="top" wrapText="1"/>
    </xf>
    <xf numFmtId="0" fontId="23" fillId="0" borderId="2"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left" vertical="top" wrapText="1"/>
    </xf>
    <xf numFmtId="0" fontId="35" fillId="5" borderId="7" xfId="0" quotePrefix="1" applyFont="1" applyFill="1" applyBorder="1" applyAlignment="1">
      <alignment horizontal="center" vertical="center" wrapText="1"/>
    </xf>
    <xf numFmtId="0" fontId="35" fillId="5" borderId="6" xfId="0" quotePrefix="1" applyFont="1" applyFill="1" applyBorder="1" applyAlignment="1">
      <alignment horizontal="center" vertical="center" wrapText="1"/>
    </xf>
    <xf numFmtId="0" fontId="35" fillId="5" borderId="4" xfId="0" quotePrefix="1" applyFont="1" applyFill="1" applyBorder="1" applyAlignment="1">
      <alignment horizontal="center" vertical="center" wrapText="1"/>
    </xf>
    <xf numFmtId="0" fontId="35" fillId="5" borderId="1" xfId="0" quotePrefix="1" applyFont="1" applyFill="1" applyBorder="1" applyAlignment="1">
      <alignment horizontal="center" vertical="center"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4" fillId="2" borderId="1"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2" xfId="0" applyFont="1" applyBorder="1" applyAlignment="1">
      <alignment horizontal="center" vertical="top" wrapText="1"/>
    </xf>
    <xf numFmtId="0" fontId="23" fillId="0" borderId="5"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455"/>
  <sheetViews>
    <sheetView tabSelected="1" view="pageLayout" topLeftCell="B524" zoomScale="80" zoomScaleNormal="115" zoomScaleSheetLayoutView="104" zoomScalePageLayoutView="80" workbookViewId="0">
      <selection activeCell="B532" sqref="B532"/>
    </sheetView>
  </sheetViews>
  <sheetFormatPr defaultColWidth="9.140625" defaultRowHeight="12.75" x14ac:dyDescent="0.2"/>
  <cols>
    <col min="1" max="1" width="0.85546875" style="81" hidden="1" customWidth="1"/>
    <col min="2" max="2" width="60.85546875" style="1" customWidth="1"/>
    <col min="3" max="3" width="39.42578125" style="50" customWidth="1"/>
    <col min="4" max="4" width="61.85546875" style="1" customWidth="1"/>
    <col min="5" max="5" width="14.5703125" style="1" customWidth="1"/>
    <col min="6" max="6" width="24.85546875" style="2" customWidth="1"/>
    <col min="7" max="7" width="10.5703125" style="5" customWidth="1"/>
    <col min="8" max="8" width="20.85546875" style="1" customWidth="1"/>
    <col min="9" max="9" width="14.140625" style="5" customWidth="1"/>
    <col min="10" max="10" width="12" style="42" customWidth="1"/>
    <col min="11" max="11" width="10.140625" style="98" customWidth="1"/>
    <col min="12" max="12" width="69.5703125" style="9" customWidth="1"/>
    <col min="13" max="13" width="58.140625" style="3" customWidth="1"/>
    <col min="14" max="16384" width="9.140625" style="3"/>
  </cols>
  <sheetData>
    <row r="1" spans="1:12" s="41" customFormat="1" ht="72" customHeight="1" x14ac:dyDescent="0.2">
      <c r="A1" s="105" t="s">
        <v>347</v>
      </c>
      <c r="B1" s="106" t="s">
        <v>345</v>
      </c>
      <c r="C1" s="100" t="s">
        <v>1372</v>
      </c>
      <c r="D1" s="102" t="s">
        <v>346</v>
      </c>
      <c r="E1" s="99" t="s">
        <v>170</v>
      </c>
      <c r="F1" s="167" t="s">
        <v>366</v>
      </c>
      <c r="G1" s="167"/>
      <c r="H1" s="167" t="s">
        <v>367</v>
      </c>
      <c r="I1" s="167"/>
      <c r="J1" s="107" t="s">
        <v>56</v>
      </c>
      <c r="K1" s="107" t="s">
        <v>230</v>
      </c>
      <c r="L1" s="107" t="s">
        <v>44</v>
      </c>
    </row>
    <row r="2" spans="1:12" ht="129" customHeight="1" x14ac:dyDescent="0.2">
      <c r="A2" s="160">
        <v>2004</v>
      </c>
      <c r="B2" s="161"/>
      <c r="C2" s="161"/>
      <c r="D2" s="161"/>
      <c r="E2" s="161"/>
      <c r="F2" s="161"/>
      <c r="G2" s="161"/>
      <c r="H2" s="161"/>
      <c r="I2" s="161"/>
      <c r="J2" s="161"/>
      <c r="K2" s="161"/>
      <c r="L2" s="162"/>
    </row>
    <row r="3" spans="1:12" ht="274.5" customHeight="1" x14ac:dyDescent="0.2">
      <c r="A3" s="80" t="s">
        <v>110</v>
      </c>
      <c r="B3" s="4" t="s">
        <v>142</v>
      </c>
      <c r="C3" s="50" t="s">
        <v>328</v>
      </c>
      <c r="D3" s="1" t="s">
        <v>323</v>
      </c>
      <c r="E3" s="2">
        <v>4</v>
      </c>
      <c r="F3" s="52">
        <v>234.21600000000001</v>
      </c>
      <c r="G3" s="53"/>
      <c r="H3" s="52">
        <v>225.56200000000001</v>
      </c>
      <c r="I3" s="16" t="s">
        <v>369</v>
      </c>
      <c r="J3" s="17">
        <v>8.6539999999999999</v>
      </c>
      <c r="K3" s="17"/>
      <c r="L3" s="16"/>
    </row>
    <row r="4" spans="1:12" ht="264.75" customHeight="1" x14ac:dyDescent="0.2">
      <c r="A4" s="81" t="s">
        <v>136</v>
      </c>
      <c r="B4" s="4" t="s">
        <v>241</v>
      </c>
      <c r="C4" s="50" t="s">
        <v>187</v>
      </c>
      <c r="D4" s="12" t="s">
        <v>439</v>
      </c>
      <c r="E4" s="2">
        <v>4</v>
      </c>
      <c r="F4" s="51">
        <v>57.7</v>
      </c>
      <c r="G4" s="29"/>
      <c r="H4" s="51">
        <v>57.469000000000001</v>
      </c>
      <c r="I4" s="30" t="s">
        <v>370</v>
      </c>
      <c r="J4" s="51">
        <v>0.23100000000000001</v>
      </c>
      <c r="K4" s="17"/>
      <c r="L4" s="16"/>
    </row>
    <row r="5" spans="1:12" ht="226.5" customHeight="1" x14ac:dyDescent="0.2">
      <c r="A5" s="80" t="s">
        <v>91</v>
      </c>
      <c r="B5" s="4" t="s">
        <v>757</v>
      </c>
      <c r="C5" s="50" t="s">
        <v>187</v>
      </c>
      <c r="D5" s="1" t="s">
        <v>447</v>
      </c>
      <c r="E5" s="2">
        <v>4</v>
      </c>
      <c r="F5" s="17">
        <v>42.1</v>
      </c>
      <c r="G5" s="46"/>
      <c r="H5" s="17">
        <v>42.1</v>
      </c>
      <c r="I5" s="5" t="s">
        <v>108</v>
      </c>
      <c r="J5" s="51"/>
      <c r="K5" s="17"/>
      <c r="L5" s="16"/>
    </row>
    <row r="6" spans="1:12" ht="152.25" customHeight="1" x14ac:dyDescent="0.2">
      <c r="A6" s="80" t="s">
        <v>111</v>
      </c>
      <c r="B6" s="4" t="s">
        <v>139</v>
      </c>
      <c r="C6" s="50" t="s">
        <v>329</v>
      </c>
      <c r="D6" s="12" t="s">
        <v>290</v>
      </c>
      <c r="E6" s="2">
        <v>4</v>
      </c>
      <c r="F6" s="17">
        <v>90.4</v>
      </c>
      <c r="G6" s="54"/>
      <c r="H6" s="17">
        <v>90.4</v>
      </c>
      <c r="J6" s="15"/>
      <c r="K6" s="17"/>
      <c r="L6" s="16" t="s">
        <v>171</v>
      </c>
    </row>
    <row r="7" spans="1:12" ht="139.5" customHeight="1" x14ac:dyDescent="0.2">
      <c r="A7" s="80" t="s">
        <v>134</v>
      </c>
      <c r="B7" s="4" t="s">
        <v>143</v>
      </c>
      <c r="C7" s="50" t="s">
        <v>187</v>
      </c>
      <c r="D7" s="1" t="s">
        <v>324</v>
      </c>
      <c r="E7" s="2">
        <v>3</v>
      </c>
      <c r="F7" s="17">
        <v>19.5</v>
      </c>
      <c r="G7" s="54" t="s">
        <v>52</v>
      </c>
      <c r="H7" s="17">
        <v>19.5</v>
      </c>
      <c r="I7" s="54"/>
      <c r="J7" s="15"/>
      <c r="K7" s="17"/>
      <c r="L7" s="16" t="s">
        <v>45</v>
      </c>
    </row>
    <row r="8" spans="1:12" ht="105.75" customHeight="1" x14ac:dyDescent="0.2">
      <c r="A8" s="81" t="s">
        <v>119</v>
      </c>
      <c r="B8" s="4" t="s">
        <v>143</v>
      </c>
      <c r="C8" s="50" t="s">
        <v>187</v>
      </c>
      <c r="D8" s="1" t="s">
        <v>393</v>
      </c>
      <c r="E8" s="2">
        <v>4</v>
      </c>
      <c r="F8" s="17">
        <v>34.1</v>
      </c>
      <c r="G8" s="26" t="s">
        <v>38</v>
      </c>
      <c r="H8" s="17">
        <v>34.1</v>
      </c>
      <c r="I8" s="53"/>
      <c r="J8" s="15"/>
      <c r="K8" s="17"/>
      <c r="L8" s="16" t="s">
        <v>172</v>
      </c>
    </row>
    <row r="9" spans="1:12" ht="162" customHeight="1" x14ac:dyDescent="0.2">
      <c r="A9" s="80" t="s">
        <v>112</v>
      </c>
      <c r="B9" s="4" t="s">
        <v>221</v>
      </c>
      <c r="C9" s="50" t="s">
        <v>247</v>
      </c>
      <c r="D9" s="12" t="s">
        <v>322</v>
      </c>
      <c r="E9" s="2">
        <v>4</v>
      </c>
      <c r="F9" s="17">
        <v>357.2</v>
      </c>
      <c r="G9" s="26"/>
      <c r="H9" s="52">
        <v>239.8</v>
      </c>
      <c r="I9" s="16" t="s">
        <v>60</v>
      </c>
      <c r="J9" s="52">
        <v>117.4</v>
      </c>
      <c r="K9" s="17"/>
      <c r="L9" s="16" t="s">
        <v>35</v>
      </c>
    </row>
    <row r="10" spans="1:12" ht="99" customHeight="1" x14ac:dyDescent="0.2">
      <c r="A10" s="80" t="s">
        <v>145</v>
      </c>
      <c r="B10" s="4" t="s">
        <v>140</v>
      </c>
      <c r="C10" s="50" t="s">
        <v>248</v>
      </c>
      <c r="D10" s="1" t="s">
        <v>291</v>
      </c>
      <c r="E10" s="2">
        <v>2</v>
      </c>
      <c r="F10" s="17">
        <v>1.75</v>
      </c>
      <c r="H10" s="17">
        <v>1.75</v>
      </c>
      <c r="J10" s="17"/>
      <c r="K10" s="17"/>
      <c r="L10" s="18"/>
    </row>
    <row r="11" spans="1:12" s="9" customFormat="1" ht="409.5" customHeight="1" x14ac:dyDescent="0.2">
      <c r="A11" s="80" t="s">
        <v>130</v>
      </c>
      <c r="B11" s="45" t="s">
        <v>440</v>
      </c>
      <c r="C11" s="72" t="s">
        <v>128</v>
      </c>
      <c r="D11" s="5" t="s">
        <v>567</v>
      </c>
      <c r="E11" s="2">
        <v>4</v>
      </c>
      <c r="F11" s="55">
        <v>1274.57116</v>
      </c>
      <c r="G11" s="5"/>
      <c r="H11" s="17">
        <v>1205.839821</v>
      </c>
      <c r="I11" s="5" t="s">
        <v>563</v>
      </c>
      <c r="J11" s="152">
        <v>68.731339000000006</v>
      </c>
      <c r="K11" s="26">
        <v>37.262</v>
      </c>
      <c r="L11" s="18" t="s">
        <v>564</v>
      </c>
    </row>
    <row r="12" spans="1:12" s="9" customFormat="1" ht="280.5" customHeight="1" x14ac:dyDescent="0.2">
      <c r="A12" s="80"/>
      <c r="B12" s="45"/>
      <c r="C12" s="72"/>
      <c r="D12" s="5" t="s">
        <v>786</v>
      </c>
      <c r="E12" s="2"/>
      <c r="F12" s="46"/>
      <c r="G12" s="56"/>
      <c r="H12" s="46"/>
      <c r="I12" s="31"/>
      <c r="J12" s="46"/>
      <c r="K12" s="26"/>
      <c r="L12" s="18"/>
    </row>
    <row r="13" spans="1:12" s="9" customFormat="1" ht="409.5" customHeight="1" x14ac:dyDescent="0.2">
      <c r="A13" s="80" t="s">
        <v>178</v>
      </c>
      <c r="B13" s="4" t="s">
        <v>129</v>
      </c>
      <c r="C13" s="72" t="s">
        <v>391</v>
      </c>
      <c r="D13" s="5" t="s">
        <v>448</v>
      </c>
      <c r="E13" s="2">
        <v>4</v>
      </c>
      <c r="F13" s="57">
        <v>251.7</v>
      </c>
      <c r="G13" s="5" t="s">
        <v>465</v>
      </c>
      <c r="H13" s="17">
        <v>106.7</v>
      </c>
      <c r="I13" s="5" t="s">
        <v>466</v>
      </c>
      <c r="J13" s="26"/>
      <c r="K13" s="26">
        <f>288.32-262.9</f>
        <v>25.420000000000016</v>
      </c>
      <c r="L13" s="32" t="s">
        <v>109</v>
      </c>
    </row>
    <row r="14" spans="1:12" ht="176.25" customHeight="1" x14ac:dyDescent="0.2">
      <c r="A14" s="80" t="s">
        <v>132</v>
      </c>
      <c r="B14" s="4" t="s">
        <v>131</v>
      </c>
      <c r="C14" s="73" t="s">
        <v>249</v>
      </c>
      <c r="D14" s="1" t="s">
        <v>226</v>
      </c>
      <c r="E14" s="2">
        <v>2</v>
      </c>
      <c r="F14" s="17">
        <v>10.1</v>
      </c>
      <c r="H14" s="17">
        <v>1.1240000000000001</v>
      </c>
      <c r="I14" s="5" t="s">
        <v>118</v>
      </c>
      <c r="J14" s="17">
        <v>0.27600000000000002</v>
      </c>
      <c r="K14" s="17">
        <v>8.6859999999999999</v>
      </c>
      <c r="L14" s="5" t="s">
        <v>330</v>
      </c>
    </row>
    <row r="15" spans="1:12" ht="200.25" customHeight="1" x14ac:dyDescent="0.2">
      <c r="A15" s="80" t="s">
        <v>340</v>
      </c>
      <c r="B15" s="4" t="s">
        <v>53</v>
      </c>
      <c r="C15" s="50" t="s">
        <v>250</v>
      </c>
      <c r="D15" s="1" t="s">
        <v>325</v>
      </c>
      <c r="E15" s="2" t="s">
        <v>73</v>
      </c>
      <c r="F15" s="17">
        <v>41.1</v>
      </c>
      <c r="G15" s="5" t="s">
        <v>339</v>
      </c>
      <c r="H15" s="17">
        <v>41.1</v>
      </c>
      <c r="I15" s="5" t="s">
        <v>222</v>
      </c>
      <c r="J15" s="17"/>
      <c r="K15" s="17"/>
      <c r="L15" s="18"/>
    </row>
    <row r="16" spans="1:12" ht="165.75" customHeight="1" x14ac:dyDescent="0.2">
      <c r="A16" s="80" t="s">
        <v>341</v>
      </c>
      <c r="B16" s="4" t="s">
        <v>98</v>
      </c>
      <c r="C16" s="50" t="s">
        <v>251</v>
      </c>
      <c r="D16" s="1" t="s">
        <v>314</v>
      </c>
      <c r="E16" s="2">
        <v>2</v>
      </c>
      <c r="F16" s="17">
        <f>H16+J16</f>
        <v>0.96199999999999997</v>
      </c>
      <c r="G16" s="17"/>
      <c r="H16" s="17">
        <v>0.96199999999999997</v>
      </c>
      <c r="I16" s="2"/>
      <c r="J16" s="17"/>
      <c r="K16" s="17"/>
      <c r="L16" s="17"/>
    </row>
    <row r="17" spans="1:12" ht="174.75" customHeight="1" x14ac:dyDescent="0.2">
      <c r="A17" s="81" t="s">
        <v>39</v>
      </c>
      <c r="B17" s="4" t="s">
        <v>67</v>
      </c>
      <c r="C17" s="50" t="s">
        <v>187</v>
      </c>
      <c r="D17" s="1" t="s">
        <v>321</v>
      </c>
      <c r="E17" s="2">
        <v>2</v>
      </c>
      <c r="F17" s="17">
        <v>0.13500000000000001</v>
      </c>
      <c r="G17" s="54" t="s">
        <v>61</v>
      </c>
      <c r="H17" s="17">
        <v>0.13500000000000001</v>
      </c>
      <c r="I17" s="54"/>
      <c r="J17" s="17"/>
      <c r="K17" s="17"/>
      <c r="L17" s="17"/>
    </row>
    <row r="18" spans="1:12" ht="99.75" customHeight="1" x14ac:dyDescent="0.2">
      <c r="A18" s="80" t="s">
        <v>344</v>
      </c>
      <c r="B18" s="4" t="s">
        <v>99</v>
      </c>
      <c r="C18" s="50" t="s">
        <v>371</v>
      </c>
      <c r="D18" s="1" t="s">
        <v>326</v>
      </c>
      <c r="E18" s="2">
        <v>2</v>
      </c>
      <c r="F18" s="17">
        <v>4.1449999999999996</v>
      </c>
      <c r="H18" s="17">
        <v>4.1449999999999996</v>
      </c>
      <c r="J18" s="17"/>
      <c r="K18" s="17"/>
      <c r="L18" s="18"/>
    </row>
    <row r="19" spans="1:12" ht="90.75" customHeight="1" x14ac:dyDescent="0.2">
      <c r="A19" s="82" t="s">
        <v>138</v>
      </c>
      <c r="B19" s="4" t="s">
        <v>223</v>
      </c>
      <c r="C19" s="50" t="s">
        <v>372</v>
      </c>
      <c r="D19" s="1" t="s">
        <v>292</v>
      </c>
      <c r="E19" s="2">
        <v>3</v>
      </c>
      <c r="F19" s="17">
        <v>10.141</v>
      </c>
      <c r="H19" s="17">
        <v>10.141</v>
      </c>
      <c r="J19" s="17"/>
      <c r="K19" s="17"/>
      <c r="L19" s="15"/>
    </row>
    <row r="20" spans="1:12" ht="93.75" customHeight="1" x14ac:dyDescent="0.2">
      <c r="A20" s="82" t="s">
        <v>146</v>
      </c>
      <c r="B20" s="4" t="s">
        <v>102</v>
      </c>
      <c r="C20" s="50" t="s">
        <v>373</v>
      </c>
      <c r="D20" s="1" t="s">
        <v>293</v>
      </c>
      <c r="E20" s="2">
        <v>2</v>
      </c>
      <c r="F20" s="17">
        <v>3.3039999999999998</v>
      </c>
      <c r="H20" s="17">
        <v>3.3039999999999998</v>
      </c>
      <c r="J20" s="17"/>
      <c r="K20" s="17"/>
      <c r="L20" s="5"/>
    </row>
    <row r="21" spans="1:12" ht="103.5" customHeight="1" x14ac:dyDescent="0.2">
      <c r="A21" s="83" t="s">
        <v>141</v>
      </c>
      <c r="B21" s="4" t="s">
        <v>90</v>
      </c>
      <c r="C21" s="50" t="s">
        <v>238</v>
      </c>
      <c r="D21" s="1" t="s">
        <v>320</v>
      </c>
      <c r="E21" s="2">
        <v>3</v>
      </c>
      <c r="F21" s="17">
        <v>11.064</v>
      </c>
      <c r="G21" s="17" t="s">
        <v>62</v>
      </c>
      <c r="H21" s="17">
        <v>11.064</v>
      </c>
      <c r="I21" s="17"/>
      <c r="J21" s="17"/>
      <c r="K21" s="17"/>
      <c r="L21" s="5"/>
    </row>
    <row r="22" spans="1:12" ht="93" customHeight="1" x14ac:dyDescent="0.2">
      <c r="A22" s="82" t="s">
        <v>227</v>
      </c>
      <c r="B22" s="4" t="s">
        <v>103</v>
      </c>
      <c r="C22" s="50" t="s">
        <v>229</v>
      </c>
      <c r="D22" s="1" t="s">
        <v>319</v>
      </c>
      <c r="E22" s="2">
        <v>2</v>
      </c>
      <c r="F22" s="17">
        <v>3.3210000000000002</v>
      </c>
      <c r="G22" s="5" t="s">
        <v>228</v>
      </c>
      <c r="H22" s="17">
        <v>3.3210000000000002</v>
      </c>
      <c r="J22" s="17"/>
      <c r="K22" s="17"/>
      <c r="L22" s="5"/>
    </row>
    <row r="23" spans="1:12" ht="144.75" customHeight="1" x14ac:dyDescent="0.2">
      <c r="A23" s="80" t="s">
        <v>168</v>
      </c>
      <c r="B23" s="4" t="s">
        <v>359</v>
      </c>
      <c r="C23" s="50" t="s">
        <v>374</v>
      </c>
      <c r="D23" s="1" t="s">
        <v>318</v>
      </c>
      <c r="E23" s="2">
        <v>4</v>
      </c>
      <c r="F23" s="17">
        <v>70.099999999999994</v>
      </c>
      <c r="H23" s="17">
        <v>67.454999999999998</v>
      </c>
      <c r="J23" s="17"/>
      <c r="K23" s="17">
        <v>2.61</v>
      </c>
      <c r="L23" s="5"/>
    </row>
    <row r="24" spans="1:12" ht="33.75" hidden="1" customHeight="1" x14ac:dyDescent="0.2">
      <c r="A24" s="80" t="s">
        <v>154</v>
      </c>
      <c r="B24" s="4" t="s">
        <v>173</v>
      </c>
      <c r="D24" s="6"/>
      <c r="E24" s="2"/>
      <c r="F24" s="17"/>
      <c r="G24" s="31"/>
      <c r="H24" s="58"/>
      <c r="I24" s="31"/>
      <c r="J24" s="58"/>
      <c r="K24" s="17"/>
      <c r="L24" s="5"/>
    </row>
    <row r="25" spans="1:12" ht="179.25" customHeight="1" x14ac:dyDescent="0.2">
      <c r="A25" s="80" t="s">
        <v>179</v>
      </c>
      <c r="B25" s="4" t="s">
        <v>26</v>
      </c>
      <c r="C25" s="50" t="s">
        <v>126</v>
      </c>
      <c r="D25" s="34" t="s">
        <v>633</v>
      </c>
      <c r="E25" s="2">
        <v>4</v>
      </c>
      <c r="F25" s="17">
        <v>104.6</v>
      </c>
      <c r="H25" s="17">
        <v>104.6</v>
      </c>
      <c r="J25" s="17"/>
      <c r="K25" s="17"/>
      <c r="L25" s="5"/>
    </row>
    <row r="26" spans="1:12" ht="124.5" customHeight="1" x14ac:dyDescent="0.2">
      <c r="A26" s="80" t="s">
        <v>184</v>
      </c>
      <c r="B26" s="4" t="s">
        <v>144</v>
      </c>
      <c r="C26" s="50" t="s">
        <v>375</v>
      </c>
      <c r="D26" s="1" t="s">
        <v>294</v>
      </c>
      <c r="E26" s="2">
        <v>2</v>
      </c>
      <c r="F26" s="17">
        <v>1.1000000000000001</v>
      </c>
      <c r="G26" s="59"/>
      <c r="H26" s="17">
        <v>1.1000000000000001</v>
      </c>
      <c r="J26" s="17"/>
      <c r="K26" s="17"/>
      <c r="L26" s="18"/>
    </row>
    <row r="27" spans="1:12" ht="129" customHeight="1" x14ac:dyDescent="0.2">
      <c r="A27" s="163">
        <v>2005</v>
      </c>
      <c r="B27" s="163"/>
      <c r="C27" s="163"/>
      <c r="D27" s="163"/>
      <c r="E27" s="163"/>
      <c r="F27" s="163"/>
      <c r="G27" s="163"/>
      <c r="H27" s="163"/>
      <c r="I27" s="163"/>
      <c r="J27" s="163"/>
      <c r="K27" s="163"/>
      <c r="L27" s="163"/>
    </row>
    <row r="28" spans="1:12" ht="197.25" customHeight="1" x14ac:dyDescent="0.2">
      <c r="A28" s="80" t="s">
        <v>210</v>
      </c>
      <c r="B28" s="4" t="s">
        <v>342</v>
      </c>
      <c r="C28" s="50" t="s">
        <v>343</v>
      </c>
      <c r="D28" s="1" t="s">
        <v>133</v>
      </c>
      <c r="E28" s="2">
        <v>4</v>
      </c>
      <c r="F28" s="17">
        <v>54.8</v>
      </c>
      <c r="H28" s="17">
        <v>54.7</v>
      </c>
      <c r="J28" s="15"/>
      <c r="K28" s="17">
        <v>8.5000000000000006E-2</v>
      </c>
      <c r="L28" s="5"/>
    </row>
    <row r="29" spans="1:12" ht="251.25" customHeight="1" x14ac:dyDescent="0.2">
      <c r="A29" s="80" t="s">
        <v>497</v>
      </c>
      <c r="B29" s="4" t="s">
        <v>342</v>
      </c>
      <c r="C29" s="50" t="s">
        <v>343</v>
      </c>
      <c r="D29" s="1" t="s">
        <v>634</v>
      </c>
      <c r="E29" s="2">
        <v>3</v>
      </c>
      <c r="F29" s="17">
        <v>69.75</v>
      </c>
      <c r="G29" s="39"/>
      <c r="H29" s="17">
        <v>69.75</v>
      </c>
      <c r="J29" s="15"/>
      <c r="K29" s="17"/>
      <c r="L29" s="5"/>
    </row>
    <row r="30" spans="1:12" ht="114" customHeight="1" x14ac:dyDescent="0.2">
      <c r="A30" s="80" t="s">
        <v>212</v>
      </c>
      <c r="B30" s="4" t="s">
        <v>104</v>
      </c>
      <c r="C30" s="50" t="s">
        <v>165</v>
      </c>
      <c r="D30" s="1" t="s">
        <v>315</v>
      </c>
      <c r="E30" s="2">
        <v>2</v>
      </c>
      <c r="F30" s="17">
        <v>2.8</v>
      </c>
      <c r="G30" s="59"/>
      <c r="H30" s="17">
        <v>2.8</v>
      </c>
      <c r="J30" s="17"/>
      <c r="K30" s="17"/>
      <c r="L30" s="18"/>
    </row>
    <row r="31" spans="1:12" ht="116.25" customHeight="1" x14ac:dyDescent="0.2">
      <c r="A31" s="80" t="s">
        <v>213</v>
      </c>
      <c r="B31" s="4" t="s">
        <v>166</v>
      </c>
      <c r="C31" s="50" t="s">
        <v>167</v>
      </c>
      <c r="D31" s="1" t="s">
        <v>295</v>
      </c>
      <c r="E31" s="2">
        <v>2</v>
      </c>
      <c r="F31" s="17">
        <v>2.7</v>
      </c>
      <c r="G31" s="59"/>
      <c r="H31" s="17">
        <v>2.7</v>
      </c>
      <c r="J31" s="17"/>
      <c r="K31" s="17"/>
      <c r="L31" s="18"/>
    </row>
    <row r="32" spans="1:12" ht="96" customHeight="1" x14ac:dyDescent="0.2">
      <c r="A32" s="80" t="s">
        <v>214</v>
      </c>
      <c r="B32" s="4" t="s">
        <v>105</v>
      </c>
      <c r="C32" s="50" t="s">
        <v>182</v>
      </c>
      <c r="D32" s="1" t="s">
        <v>296</v>
      </c>
      <c r="E32" s="2">
        <v>2</v>
      </c>
      <c r="F32" s="17">
        <v>1.76</v>
      </c>
      <c r="G32" s="59"/>
      <c r="H32" s="17">
        <v>1.76</v>
      </c>
      <c r="J32" s="17"/>
      <c r="K32" s="17"/>
      <c r="L32" s="18"/>
    </row>
    <row r="33" spans="1:12" ht="103.5" customHeight="1" x14ac:dyDescent="0.2">
      <c r="A33" s="80" t="s">
        <v>215</v>
      </c>
      <c r="B33" s="4" t="s">
        <v>106</v>
      </c>
      <c r="C33" s="50" t="s">
        <v>183</v>
      </c>
      <c r="D33" s="1" t="s">
        <v>316</v>
      </c>
      <c r="E33" s="2">
        <v>2</v>
      </c>
      <c r="F33" s="17">
        <v>2.7679999999999998</v>
      </c>
      <c r="H33" s="17">
        <v>1.9630000000000001</v>
      </c>
      <c r="J33" s="15"/>
      <c r="K33" s="17">
        <v>0.8</v>
      </c>
      <c r="L33" s="18"/>
    </row>
    <row r="34" spans="1:12" ht="98.25" customHeight="1" x14ac:dyDescent="0.2">
      <c r="A34" s="80" t="s">
        <v>219</v>
      </c>
      <c r="B34" s="4" t="s">
        <v>107</v>
      </c>
      <c r="C34" s="50" t="s">
        <v>209</v>
      </c>
      <c r="D34" s="1" t="s">
        <v>317</v>
      </c>
      <c r="E34" s="2">
        <v>2</v>
      </c>
      <c r="F34" s="17">
        <v>0.91649999999999998</v>
      </c>
      <c r="H34" s="17">
        <v>0.91649999999999998</v>
      </c>
      <c r="J34" s="17"/>
      <c r="K34" s="17"/>
      <c r="L34" s="18"/>
    </row>
    <row r="35" spans="1:12" ht="175.5" customHeight="1" x14ac:dyDescent="0.2">
      <c r="A35" s="80" t="s">
        <v>185</v>
      </c>
      <c r="B35" s="4" t="s">
        <v>368</v>
      </c>
      <c r="C35" s="50" t="s">
        <v>137</v>
      </c>
      <c r="D35" s="1" t="s">
        <v>297</v>
      </c>
      <c r="E35" s="2">
        <v>2</v>
      </c>
      <c r="F35" s="17">
        <v>16.725000000000001</v>
      </c>
      <c r="H35" s="17">
        <v>1.5</v>
      </c>
      <c r="I35" s="5" t="s">
        <v>360</v>
      </c>
      <c r="J35" s="17">
        <v>2.2749999999999999</v>
      </c>
      <c r="K35" s="17">
        <v>12.95</v>
      </c>
      <c r="L35" s="5" t="s">
        <v>231</v>
      </c>
    </row>
    <row r="36" spans="1:12" ht="86.25" customHeight="1" x14ac:dyDescent="0.2">
      <c r="A36" s="80" t="s">
        <v>186</v>
      </c>
      <c r="B36" s="4" t="s">
        <v>100</v>
      </c>
      <c r="C36" s="50" t="s">
        <v>211</v>
      </c>
      <c r="D36" s="1" t="s">
        <v>313</v>
      </c>
      <c r="E36" s="2">
        <v>2</v>
      </c>
      <c r="F36" s="17">
        <v>0.79515000000000002</v>
      </c>
      <c r="H36" s="17">
        <v>0.79515000000000002</v>
      </c>
      <c r="J36" s="17"/>
      <c r="K36" s="17"/>
      <c r="L36" s="5"/>
    </row>
    <row r="37" spans="1:12" ht="89.25" customHeight="1" x14ac:dyDescent="0.2">
      <c r="A37" s="81" t="s">
        <v>363</v>
      </c>
      <c r="B37" s="4" t="s">
        <v>101</v>
      </c>
      <c r="C37" s="50" t="s">
        <v>187</v>
      </c>
      <c r="D37" s="1" t="s">
        <v>350</v>
      </c>
      <c r="E37" s="2"/>
      <c r="F37" s="17">
        <v>9.9696000000000007E-2</v>
      </c>
      <c r="G37" s="5" t="s">
        <v>36</v>
      </c>
      <c r="H37" s="17">
        <v>9.9696000000000007E-2</v>
      </c>
      <c r="I37" s="5" t="s">
        <v>37</v>
      </c>
      <c r="J37" s="17"/>
      <c r="K37" s="17"/>
      <c r="L37" s="5"/>
    </row>
    <row r="38" spans="1:12" ht="82.5" customHeight="1" x14ac:dyDescent="0.2">
      <c r="A38" s="80" t="s">
        <v>189</v>
      </c>
      <c r="B38" s="4" t="s">
        <v>2</v>
      </c>
      <c r="C38" s="50" t="s">
        <v>351</v>
      </c>
      <c r="D38" s="1" t="s">
        <v>312</v>
      </c>
      <c r="E38" s="2">
        <v>2</v>
      </c>
      <c r="F38" s="17">
        <v>1.224</v>
      </c>
      <c r="H38" s="17">
        <v>1.224</v>
      </c>
      <c r="J38" s="17"/>
      <c r="K38" s="17"/>
      <c r="L38" s="5"/>
    </row>
    <row r="39" spans="1:12" ht="96" customHeight="1" x14ac:dyDescent="0.2">
      <c r="A39" s="80" t="s">
        <v>195</v>
      </c>
      <c r="B39" s="4" t="s">
        <v>3</v>
      </c>
      <c r="C39" s="50" t="s">
        <v>352</v>
      </c>
      <c r="D39" s="1" t="s">
        <v>311</v>
      </c>
      <c r="E39" s="2">
        <v>2</v>
      </c>
      <c r="F39" s="17">
        <v>1.4159999999999999</v>
      </c>
      <c r="H39" s="17">
        <v>1.4159999999999999</v>
      </c>
      <c r="J39" s="17"/>
      <c r="K39" s="17"/>
      <c r="L39" s="5"/>
    </row>
    <row r="40" spans="1:12" ht="96.75" customHeight="1" x14ac:dyDescent="0.2">
      <c r="A40" s="80" t="s">
        <v>197</v>
      </c>
      <c r="B40" s="4" t="s">
        <v>4</v>
      </c>
      <c r="C40" s="50" t="s">
        <v>353</v>
      </c>
      <c r="D40" s="1" t="s">
        <v>310</v>
      </c>
      <c r="E40" s="2">
        <v>2</v>
      </c>
      <c r="F40" s="17">
        <v>4.5430000000000001</v>
      </c>
      <c r="H40" s="17">
        <v>4.5430000000000001</v>
      </c>
      <c r="J40" s="17"/>
      <c r="K40" s="17"/>
      <c r="L40" s="5"/>
    </row>
    <row r="41" spans="1:12" ht="125.25" customHeight="1" x14ac:dyDescent="0.2">
      <c r="A41" s="80" t="s">
        <v>198</v>
      </c>
      <c r="B41" s="4" t="s">
        <v>5</v>
      </c>
      <c r="C41" s="50" t="s">
        <v>473</v>
      </c>
      <c r="D41" s="12" t="s">
        <v>423</v>
      </c>
      <c r="E41" s="2">
        <v>4</v>
      </c>
      <c r="F41" s="17"/>
      <c r="G41" s="16" t="s">
        <v>127</v>
      </c>
      <c r="H41" s="17"/>
      <c r="J41" s="17"/>
      <c r="K41" s="17"/>
      <c r="L41" s="5"/>
    </row>
    <row r="42" spans="1:12" ht="87" customHeight="1" x14ac:dyDescent="0.2">
      <c r="A42" s="80" t="s">
        <v>200</v>
      </c>
      <c r="B42" s="4" t="s">
        <v>218</v>
      </c>
      <c r="C42" s="50" t="s">
        <v>180</v>
      </c>
      <c r="D42" s="1" t="s">
        <v>309</v>
      </c>
      <c r="E42" s="2">
        <v>2</v>
      </c>
      <c r="F42" s="17">
        <v>0.94199999999999995</v>
      </c>
      <c r="H42" s="17">
        <v>0.94199999999999995</v>
      </c>
      <c r="J42" s="17"/>
      <c r="K42" s="17"/>
      <c r="L42" s="5"/>
    </row>
    <row r="43" spans="1:12" ht="99.75" customHeight="1" x14ac:dyDescent="0.2">
      <c r="A43" s="80" t="s">
        <v>202</v>
      </c>
      <c r="B43" s="4" t="s">
        <v>220</v>
      </c>
      <c r="C43" s="50" t="s">
        <v>181</v>
      </c>
      <c r="D43" s="1" t="s">
        <v>308</v>
      </c>
      <c r="E43" s="2">
        <v>2</v>
      </c>
      <c r="F43" s="17">
        <v>1.8</v>
      </c>
      <c r="G43" s="60"/>
      <c r="H43" s="17">
        <v>1.8</v>
      </c>
      <c r="J43" s="15"/>
      <c r="K43" s="17"/>
      <c r="L43" s="5"/>
    </row>
    <row r="44" spans="1:12" ht="85.5" customHeight="1" x14ac:dyDescent="0.2">
      <c r="A44" s="80" t="s">
        <v>204</v>
      </c>
      <c r="B44" s="4" t="s">
        <v>6</v>
      </c>
      <c r="C44" s="50" t="s">
        <v>252</v>
      </c>
      <c r="D44" s="1" t="s">
        <v>298</v>
      </c>
      <c r="E44" s="2">
        <v>2</v>
      </c>
      <c r="F44" s="17">
        <v>0.85</v>
      </c>
      <c r="H44" s="17">
        <v>0.85</v>
      </c>
      <c r="J44" s="17"/>
      <c r="K44" s="17"/>
      <c r="L44" s="5"/>
    </row>
    <row r="45" spans="1:12" ht="97.5" customHeight="1" x14ac:dyDescent="0.2">
      <c r="A45" s="80" t="s">
        <v>206</v>
      </c>
      <c r="B45" s="4" t="s">
        <v>188</v>
      </c>
      <c r="C45" s="50" t="s">
        <v>187</v>
      </c>
      <c r="D45" s="1" t="s">
        <v>299</v>
      </c>
      <c r="E45" s="2">
        <v>2</v>
      </c>
      <c r="F45" s="17">
        <v>1.0429999999999999</v>
      </c>
      <c r="H45" s="17">
        <v>0.78</v>
      </c>
      <c r="J45" s="15"/>
      <c r="K45" s="17">
        <v>0.26100000000000001</v>
      </c>
      <c r="L45" s="5"/>
    </row>
    <row r="46" spans="1:12" ht="95.25" customHeight="1" x14ac:dyDescent="0.2">
      <c r="A46" s="80" t="s">
        <v>338</v>
      </c>
      <c r="B46" s="4" t="s">
        <v>194</v>
      </c>
      <c r="C46" s="50" t="s">
        <v>187</v>
      </c>
      <c r="D46" s="1" t="s">
        <v>300</v>
      </c>
      <c r="E46" s="2">
        <v>3</v>
      </c>
      <c r="F46" s="17">
        <v>6.75</v>
      </c>
      <c r="H46" s="17">
        <v>6.75</v>
      </c>
      <c r="J46" s="17"/>
      <c r="K46" s="17"/>
      <c r="L46" s="5"/>
    </row>
    <row r="47" spans="1:12" ht="105" customHeight="1" x14ac:dyDescent="0.2">
      <c r="A47" s="80" t="s">
        <v>207</v>
      </c>
      <c r="B47" s="4" t="s">
        <v>196</v>
      </c>
      <c r="C47" s="50" t="s">
        <v>187</v>
      </c>
      <c r="D47" s="1" t="s">
        <v>301</v>
      </c>
      <c r="E47" s="2">
        <v>2</v>
      </c>
      <c r="F47" s="17">
        <v>4.1029999999999998</v>
      </c>
      <c r="H47" s="17">
        <v>4.1029999999999998</v>
      </c>
      <c r="J47" s="17"/>
      <c r="K47" s="17"/>
      <c r="L47" s="5"/>
    </row>
    <row r="48" spans="1:12" ht="109.5" customHeight="1" x14ac:dyDescent="0.2">
      <c r="A48" s="80" t="s">
        <v>208</v>
      </c>
      <c r="B48" s="4" t="s">
        <v>199</v>
      </c>
      <c r="C48" s="50" t="s">
        <v>187</v>
      </c>
      <c r="D48" s="1" t="s">
        <v>302</v>
      </c>
      <c r="E48" s="2">
        <v>2</v>
      </c>
      <c r="F48" s="17">
        <v>1.002</v>
      </c>
      <c r="H48" s="17">
        <v>1.002</v>
      </c>
      <c r="J48" s="17"/>
      <c r="K48" s="17"/>
      <c r="L48" s="5"/>
    </row>
    <row r="49" spans="1:12" ht="108" customHeight="1" x14ac:dyDescent="0.2">
      <c r="A49" s="80" t="s">
        <v>147</v>
      </c>
      <c r="B49" s="4" t="s">
        <v>201</v>
      </c>
      <c r="C49" s="50" t="s">
        <v>354</v>
      </c>
      <c r="D49" s="1" t="s">
        <v>327</v>
      </c>
      <c r="E49" s="2">
        <v>2</v>
      </c>
      <c r="F49" s="17">
        <v>1.131</v>
      </c>
      <c r="H49" s="17">
        <v>1.131</v>
      </c>
      <c r="J49" s="17"/>
      <c r="K49" s="17"/>
      <c r="L49" s="5"/>
    </row>
    <row r="50" spans="1:12" ht="111" customHeight="1" x14ac:dyDescent="0.2">
      <c r="A50" s="80" t="s">
        <v>148</v>
      </c>
      <c r="B50" s="4" t="s">
        <v>203</v>
      </c>
      <c r="C50" s="50" t="s">
        <v>245</v>
      </c>
      <c r="D50" s="1" t="s">
        <v>303</v>
      </c>
      <c r="E50" s="2">
        <v>2</v>
      </c>
      <c r="F50" s="17">
        <v>0.996</v>
      </c>
      <c r="H50" s="17">
        <v>0.996</v>
      </c>
      <c r="J50" s="17"/>
      <c r="K50" s="17"/>
      <c r="L50" s="5"/>
    </row>
    <row r="51" spans="1:12" ht="83.25" customHeight="1" x14ac:dyDescent="0.2">
      <c r="A51" s="80" t="s">
        <v>149</v>
      </c>
      <c r="B51" s="4" t="s">
        <v>205</v>
      </c>
      <c r="C51" s="50" t="s">
        <v>355</v>
      </c>
      <c r="D51" s="1" t="s">
        <v>304</v>
      </c>
      <c r="E51" s="2">
        <v>2</v>
      </c>
      <c r="F51" s="17">
        <v>11.3</v>
      </c>
      <c r="H51" s="17">
        <v>4.2</v>
      </c>
      <c r="J51" s="15"/>
      <c r="K51" s="17">
        <v>7.1</v>
      </c>
      <c r="L51" s="5"/>
    </row>
    <row r="52" spans="1:12" ht="90.75" customHeight="1" x14ac:dyDescent="0.2">
      <c r="A52" s="80" t="s">
        <v>150</v>
      </c>
      <c r="B52" s="4" t="s">
        <v>7</v>
      </c>
      <c r="C52" s="50" t="s">
        <v>811</v>
      </c>
      <c r="D52" s="1" t="s">
        <v>305</v>
      </c>
      <c r="E52" s="2">
        <v>2</v>
      </c>
      <c r="F52" s="17">
        <v>0.58199999999999996</v>
      </c>
      <c r="H52" s="17">
        <v>0.58199999999999996</v>
      </c>
      <c r="J52" s="17"/>
      <c r="K52" s="17"/>
      <c r="L52" s="5"/>
    </row>
    <row r="53" spans="1:12" ht="96.75" customHeight="1" x14ac:dyDescent="0.2">
      <c r="A53" s="80" t="s">
        <v>151</v>
      </c>
      <c r="B53" s="4" t="s">
        <v>8</v>
      </c>
      <c r="C53" s="50" t="s">
        <v>377</v>
      </c>
      <c r="D53" s="1" t="s">
        <v>306</v>
      </c>
      <c r="E53" s="2">
        <v>2</v>
      </c>
      <c r="F53" s="17">
        <v>2.94</v>
      </c>
      <c r="H53" s="17">
        <v>0.59899999999999998</v>
      </c>
      <c r="J53" s="15"/>
      <c r="K53" s="17">
        <v>2.3410000000000002</v>
      </c>
      <c r="L53" s="31"/>
    </row>
    <row r="54" spans="1:12" ht="96.75" customHeight="1" x14ac:dyDescent="0.2">
      <c r="A54" s="81" t="s">
        <v>364</v>
      </c>
      <c r="B54" s="4" t="s">
        <v>8</v>
      </c>
      <c r="C54" s="50" t="s">
        <v>187</v>
      </c>
      <c r="D54" s="1" t="s">
        <v>356</v>
      </c>
      <c r="E54" s="2">
        <v>2</v>
      </c>
      <c r="F54" s="17">
        <v>1</v>
      </c>
      <c r="G54" s="5" t="s">
        <v>232</v>
      </c>
      <c r="H54" s="17">
        <v>0.438</v>
      </c>
      <c r="I54" s="5" t="s">
        <v>235</v>
      </c>
      <c r="J54" s="17"/>
      <c r="K54" s="17">
        <v>0.56200000000000006</v>
      </c>
      <c r="L54" s="5" t="s">
        <v>234</v>
      </c>
    </row>
    <row r="55" spans="1:12" ht="114.75" customHeight="1" x14ac:dyDescent="0.2">
      <c r="A55" s="80" t="s">
        <v>155</v>
      </c>
      <c r="B55" s="4" t="s">
        <v>13</v>
      </c>
      <c r="C55" s="50" t="s">
        <v>376</v>
      </c>
      <c r="D55" s="1" t="s">
        <v>284</v>
      </c>
      <c r="E55" s="2">
        <v>2</v>
      </c>
      <c r="F55" s="19">
        <v>2.4500000000000002</v>
      </c>
      <c r="H55" s="19">
        <v>2.4500000000000002</v>
      </c>
      <c r="J55" s="19"/>
      <c r="K55" s="19"/>
      <c r="L55" s="18"/>
    </row>
    <row r="56" spans="1:12" ht="153" customHeight="1" x14ac:dyDescent="0.2">
      <c r="A56" s="80" t="s">
        <v>152</v>
      </c>
      <c r="B56" s="4" t="s">
        <v>282</v>
      </c>
      <c r="C56" s="50" t="s">
        <v>246</v>
      </c>
      <c r="D56" s="1" t="s">
        <v>387</v>
      </c>
      <c r="E56" s="2">
        <v>2</v>
      </c>
      <c r="F56" s="17">
        <v>5</v>
      </c>
      <c r="G56" s="5" t="s">
        <v>236</v>
      </c>
      <c r="H56" s="17">
        <v>5</v>
      </c>
      <c r="I56" s="5" t="s">
        <v>236</v>
      </c>
      <c r="J56" s="15"/>
      <c r="K56" s="17"/>
      <c r="L56" s="5"/>
    </row>
    <row r="57" spans="1:12" ht="94.5" customHeight="1" x14ac:dyDescent="0.2">
      <c r="A57" s="80" t="s">
        <v>156</v>
      </c>
      <c r="B57" s="4" t="s">
        <v>46</v>
      </c>
      <c r="C57" s="50" t="s">
        <v>812</v>
      </c>
      <c r="D57" s="1" t="s">
        <v>285</v>
      </c>
      <c r="E57" s="2">
        <v>2</v>
      </c>
      <c r="F57" s="19">
        <v>3.19</v>
      </c>
      <c r="H57" s="19">
        <v>3.19</v>
      </c>
      <c r="I57" s="5" t="s">
        <v>357</v>
      </c>
      <c r="J57" s="19"/>
      <c r="K57" s="19"/>
      <c r="L57" s="18" t="s">
        <v>361</v>
      </c>
    </row>
    <row r="58" spans="1:12" ht="132" customHeight="1" x14ac:dyDescent="0.2">
      <c r="A58" s="80" t="s">
        <v>157</v>
      </c>
      <c r="B58" s="4" t="s">
        <v>40</v>
      </c>
      <c r="C58" s="50" t="s">
        <v>378</v>
      </c>
      <c r="D58" s="1" t="s">
        <v>286</v>
      </c>
      <c r="E58" s="2">
        <v>2</v>
      </c>
      <c r="F58" s="19">
        <v>6.7359999999999998</v>
      </c>
      <c r="H58" s="19">
        <v>4.3620000000000001</v>
      </c>
      <c r="I58" s="31"/>
      <c r="J58" s="20"/>
      <c r="K58" s="19">
        <v>2.3740000000000001</v>
      </c>
      <c r="L58" s="5"/>
    </row>
    <row r="59" spans="1:12" ht="86.25" customHeight="1" x14ac:dyDescent="0.2">
      <c r="A59" s="80" t="s">
        <v>153</v>
      </c>
      <c r="B59" s="4" t="s">
        <v>41</v>
      </c>
      <c r="C59" s="50" t="s">
        <v>379</v>
      </c>
      <c r="D59" s="1" t="s">
        <v>287</v>
      </c>
      <c r="E59" s="2">
        <v>2</v>
      </c>
      <c r="F59" s="17">
        <v>1.37</v>
      </c>
      <c r="H59" s="17">
        <v>1.37</v>
      </c>
      <c r="J59" s="17"/>
      <c r="K59" s="17"/>
      <c r="L59" s="5"/>
    </row>
    <row r="60" spans="1:12" ht="100.5" customHeight="1" x14ac:dyDescent="0.2">
      <c r="A60" s="80" t="s">
        <v>158</v>
      </c>
      <c r="B60" s="4" t="s">
        <v>43</v>
      </c>
      <c r="C60" s="50" t="s">
        <v>358</v>
      </c>
      <c r="D60" s="1" t="s">
        <v>288</v>
      </c>
      <c r="E60" s="2">
        <v>2</v>
      </c>
      <c r="F60" s="19">
        <v>1.52</v>
      </c>
      <c r="H60" s="19">
        <v>1.52</v>
      </c>
      <c r="J60" s="19"/>
      <c r="K60" s="19"/>
      <c r="L60" s="18"/>
    </row>
    <row r="61" spans="1:12" ht="78.75" customHeight="1" x14ac:dyDescent="0.2">
      <c r="A61" s="80" t="s">
        <v>159</v>
      </c>
      <c r="B61" s="4" t="s">
        <v>14</v>
      </c>
      <c r="C61" s="50" t="s">
        <v>253</v>
      </c>
      <c r="D61" s="1" t="s">
        <v>289</v>
      </c>
      <c r="E61" s="2">
        <v>2</v>
      </c>
      <c r="F61" s="19">
        <v>0.97</v>
      </c>
      <c r="H61" s="19">
        <v>0.97</v>
      </c>
      <c r="J61" s="19"/>
      <c r="K61" s="19"/>
      <c r="L61" s="18"/>
    </row>
    <row r="62" spans="1:12" ht="81.75" customHeight="1" x14ac:dyDescent="0.2">
      <c r="A62" s="80" t="s">
        <v>160</v>
      </c>
      <c r="B62" s="4" t="s">
        <v>42</v>
      </c>
      <c r="C62" s="50" t="s">
        <v>224</v>
      </c>
      <c r="D62" s="1" t="s">
        <v>307</v>
      </c>
      <c r="E62" s="2">
        <v>2</v>
      </c>
      <c r="F62" s="19">
        <v>1.2</v>
      </c>
      <c r="H62" s="19">
        <v>1.2</v>
      </c>
      <c r="J62" s="19"/>
      <c r="K62" s="19"/>
      <c r="L62" s="18"/>
    </row>
    <row r="63" spans="1:12" ht="78.75" customHeight="1" x14ac:dyDescent="0.2">
      <c r="A63" s="80" t="s">
        <v>161</v>
      </c>
      <c r="B63" s="4" t="s">
        <v>15</v>
      </c>
      <c r="C63" s="50" t="s">
        <v>187</v>
      </c>
      <c r="D63" s="1" t="s">
        <v>123</v>
      </c>
      <c r="E63" s="2">
        <v>3</v>
      </c>
      <c r="F63" s="19">
        <v>10.756</v>
      </c>
      <c r="H63" s="19">
        <v>10.756</v>
      </c>
      <c r="J63" s="19"/>
      <c r="K63" s="19"/>
      <c r="L63" s="18"/>
    </row>
    <row r="64" spans="1:12" ht="80.25" customHeight="1" x14ac:dyDescent="0.2">
      <c r="A64" s="80" t="s">
        <v>162</v>
      </c>
      <c r="B64" s="4" t="s">
        <v>16</v>
      </c>
      <c r="C64" s="50" t="s">
        <v>187</v>
      </c>
      <c r="D64" s="1" t="s">
        <v>124</v>
      </c>
      <c r="E64" s="2">
        <v>2</v>
      </c>
      <c r="F64" s="19">
        <v>1.9419999999999999</v>
      </c>
      <c r="H64" s="19">
        <v>1.9419999999999999</v>
      </c>
      <c r="J64" s="19"/>
      <c r="K64" s="19"/>
      <c r="L64" s="18"/>
    </row>
    <row r="65" spans="1:12" ht="84" customHeight="1" x14ac:dyDescent="0.2">
      <c r="A65" s="80" t="s">
        <v>163</v>
      </c>
      <c r="B65" s="4" t="s">
        <v>17</v>
      </c>
      <c r="C65" s="50" t="s">
        <v>187</v>
      </c>
      <c r="D65" s="1" t="s">
        <v>125</v>
      </c>
      <c r="E65" s="2">
        <v>2</v>
      </c>
      <c r="F65" s="19">
        <v>3.569</v>
      </c>
      <c r="H65" s="19">
        <v>3.569</v>
      </c>
      <c r="J65" s="19"/>
      <c r="K65" s="19"/>
      <c r="L65" s="18"/>
    </row>
    <row r="66" spans="1:12" ht="94.5" customHeight="1" x14ac:dyDescent="0.2">
      <c r="A66" s="80" t="s">
        <v>164</v>
      </c>
      <c r="B66" s="4" t="s">
        <v>18</v>
      </c>
      <c r="C66" s="50" t="s">
        <v>254</v>
      </c>
      <c r="D66" s="1" t="s">
        <v>283</v>
      </c>
      <c r="E66" s="2">
        <v>2</v>
      </c>
      <c r="F66" s="19">
        <v>1.89</v>
      </c>
      <c r="H66" s="19">
        <v>1.89</v>
      </c>
      <c r="J66" s="19"/>
      <c r="K66" s="19"/>
      <c r="L66" s="18"/>
    </row>
    <row r="67" spans="1:12" ht="132.75" customHeight="1" x14ac:dyDescent="0.2">
      <c r="A67" s="80" t="s">
        <v>336</v>
      </c>
      <c r="B67" s="4" t="s">
        <v>57</v>
      </c>
      <c r="C67" s="50" t="s">
        <v>255</v>
      </c>
      <c r="D67" s="1" t="s">
        <v>335</v>
      </c>
      <c r="E67" s="2">
        <v>3</v>
      </c>
      <c r="F67" s="19">
        <v>14.398999999999999</v>
      </c>
      <c r="H67" s="19">
        <v>14.398999999999999</v>
      </c>
      <c r="J67" s="19"/>
      <c r="K67" s="19"/>
      <c r="L67" s="18"/>
    </row>
    <row r="68" spans="1:12" ht="129" customHeight="1" x14ac:dyDescent="0.2">
      <c r="A68" s="163">
        <v>2006</v>
      </c>
      <c r="B68" s="163"/>
      <c r="C68" s="163"/>
      <c r="D68" s="163"/>
      <c r="E68" s="163"/>
      <c r="F68" s="163"/>
      <c r="G68" s="163"/>
      <c r="H68" s="163"/>
      <c r="I68" s="163"/>
      <c r="J68" s="163"/>
      <c r="K68" s="163"/>
      <c r="L68" s="163"/>
    </row>
    <row r="69" spans="1:12" ht="82.5" customHeight="1" x14ac:dyDescent="0.2">
      <c r="A69" s="80" t="s">
        <v>337</v>
      </c>
      <c r="B69" s="4" t="s">
        <v>54</v>
      </c>
      <c r="C69" s="50" t="s">
        <v>256</v>
      </c>
      <c r="D69" s="1" t="s">
        <v>193</v>
      </c>
      <c r="E69" s="2">
        <v>2</v>
      </c>
      <c r="F69" s="19">
        <v>1.3080000000000001</v>
      </c>
      <c r="H69" s="19">
        <v>1.3080000000000001</v>
      </c>
      <c r="J69" s="19"/>
      <c r="K69" s="19"/>
      <c r="L69" s="18"/>
    </row>
    <row r="70" spans="1:12" ht="88.5" customHeight="1" x14ac:dyDescent="0.2">
      <c r="A70" s="81" t="s">
        <v>365</v>
      </c>
      <c r="B70" s="4" t="s">
        <v>399</v>
      </c>
      <c r="C70" s="50" t="s">
        <v>187</v>
      </c>
      <c r="D70" s="1" t="s">
        <v>392</v>
      </c>
      <c r="E70" s="2">
        <v>1</v>
      </c>
      <c r="F70" s="19">
        <v>0.63700000000000001</v>
      </c>
      <c r="G70" s="5" t="s">
        <v>362</v>
      </c>
      <c r="H70" s="19">
        <v>0.63700000000000001</v>
      </c>
      <c r="I70" s="53"/>
      <c r="J70" s="19"/>
      <c r="K70" s="19"/>
      <c r="L70" s="18"/>
    </row>
    <row r="71" spans="1:12" ht="173.25" customHeight="1" x14ac:dyDescent="0.2">
      <c r="A71" s="80" t="s">
        <v>216</v>
      </c>
      <c r="B71" s="4" t="s">
        <v>47</v>
      </c>
      <c r="C71" s="50" t="s">
        <v>257</v>
      </c>
      <c r="D71" s="1" t="s">
        <v>192</v>
      </c>
      <c r="E71" s="2">
        <v>3</v>
      </c>
      <c r="F71" s="19">
        <v>9.35</v>
      </c>
      <c r="H71" s="19">
        <v>9.35</v>
      </c>
      <c r="J71" s="19"/>
      <c r="K71" s="19"/>
      <c r="L71" s="18"/>
    </row>
    <row r="72" spans="1:12" ht="82.5" customHeight="1" x14ac:dyDescent="0.2">
      <c r="A72" s="80" t="s">
        <v>217</v>
      </c>
      <c r="B72" s="4" t="s">
        <v>500</v>
      </c>
      <c r="C72" s="50" t="s">
        <v>258</v>
      </c>
      <c r="D72" s="1" t="s">
        <v>191</v>
      </c>
      <c r="E72" s="2">
        <v>2</v>
      </c>
      <c r="F72" s="19">
        <v>4.4662879999999996</v>
      </c>
      <c r="H72" s="19">
        <v>4.4662879999999996</v>
      </c>
      <c r="J72" s="19"/>
      <c r="K72" s="19"/>
      <c r="L72" s="18"/>
    </row>
    <row r="73" spans="1:12" ht="99.75" customHeight="1" x14ac:dyDescent="0.2">
      <c r="A73" s="80" t="s">
        <v>499</v>
      </c>
      <c r="B73" s="4" t="s">
        <v>500</v>
      </c>
      <c r="C73" s="50" t="s">
        <v>258</v>
      </c>
      <c r="D73" s="1" t="s">
        <v>635</v>
      </c>
      <c r="E73" s="2">
        <v>2</v>
      </c>
      <c r="F73" s="19">
        <v>6.08</v>
      </c>
      <c r="G73" s="39"/>
      <c r="H73" s="19">
        <v>6.02</v>
      </c>
      <c r="J73" s="19"/>
      <c r="K73" s="19"/>
      <c r="L73" s="18"/>
    </row>
    <row r="74" spans="1:12" ht="73.5" customHeight="1" x14ac:dyDescent="0.2">
      <c r="A74" s="80" t="s">
        <v>348</v>
      </c>
      <c r="B74" s="4" t="s">
        <v>55</v>
      </c>
      <c r="C74" s="50" t="s">
        <v>187</v>
      </c>
      <c r="D74" s="1" t="s">
        <v>71</v>
      </c>
      <c r="E74" s="2">
        <v>2</v>
      </c>
      <c r="F74" s="19">
        <v>1.7</v>
      </c>
      <c r="H74" s="19">
        <v>1.7</v>
      </c>
      <c r="J74" s="19"/>
      <c r="K74" s="19"/>
      <c r="L74" s="18"/>
    </row>
    <row r="75" spans="1:12" ht="84" customHeight="1" x14ac:dyDescent="0.2">
      <c r="A75" s="80" t="s">
        <v>190</v>
      </c>
      <c r="B75" s="4" t="s">
        <v>540</v>
      </c>
      <c r="C75" s="50" t="s">
        <v>259</v>
      </c>
      <c r="D75" s="1" t="s">
        <v>70</v>
      </c>
      <c r="E75" s="2">
        <v>2</v>
      </c>
      <c r="F75" s="19">
        <v>0.894926</v>
      </c>
      <c r="H75" s="19">
        <v>0.894926</v>
      </c>
      <c r="J75" s="19"/>
      <c r="K75" s="19"/>
      <c r="L75" s="18"/>
    </row>
    <row r="76" spans="1:12" ht="114" customHeight="1" x14ac:dyDescent="0.2">
      <c r="A76" s="80" t="s">
        <v>68</v>
      </c>
      <c r="B76" s="4" t="s">
        <v>544</v>
      </c>
      <c r="C76" s="50" t="s">
        <v>260</v>
      </c>
      <c r="D76" s="1" t="s">
        <v>116</v>
      </c>
      <c r="E76" s="2">
        <v>2</v>
      </c>
      <c r="F76" s="19">
        <v>0.79900000000000004</v>
      </c>
      <c r="H76" s="19">
        <v>0.79900000000000004</v>
      </c>
      <c r="J76" s="19"/>
      <c r="K76" s="19"/>
      <c r="L76" s="18"/>
    </row>
    <row r="77" spans="1:12" ht="96.75" customHeight="1" x14ac:dyDescent="0.2">
      <c r="A77" s="80" t="s">
        <v>69</v>
      </c>
      <c r="B77" s="4" t="s">
        <v>19</v>
      </c>
      <c r="C77" s="50" t="s">
        <v>261</v>
      </c>
      <c r="D77" s="1" t="s">
        <v>114</v>
      </c>
      <c r="E77" s="2">
        <v>3</v>
      </c>
      <c r="F77" s="19">
        <v>28.7</v>
      </c>
      <c r="H77" s="19">
        <v>6.5</v>
      </c>
      <c r="J77" s="20"/>
      <c r="K77" s="19">
        <v>22.2</v>
      </c>
      <c r="L77" s="18"/>
    </row>
    <row r="78" spans="1:12" ht="104.25" customHeight="1" x14ac:dyDescent="0.2">
      <c r="A78" s="80" t="s">
        <v>135</v>
      </c>
      <c r="B78" s="4" t="s">
        <v>22</v>
      </c>
      <c r="C78" s="50" t="s">
        <v>262</v>
      </c>
      <c r="D78" s="1" t="s">
        <v>115</v>
      </c>
      <c r="E78" s="2">
        <v>2</v>
      </c>
      <c r="F78" s="19">
        <v>4.3</v>
      </c>
      <c r="H78" s="19">
        <v>4.3</v>
      </c>
      <c r="J78" s="19"/>
      <c r="K78" s="19"/>
      <c r="L78" s="18"/>
    </row>
    <row r="79" spans="1:12" ht="210.75" customHeight="1" x14ac:dyDescent="0.2">
      <c r="A79" s="80" t="s">
        <v>113</v>
      </c>
      <c r="B79" s="4" t="s">
        <v>24</v>
      </c>
      <c r="C79" s="50" t="s">
        <v>187</v>
      </c>
      <c r="D79" s="1" t="s">
        <v>89</v>
      </c>
      <c r="E79" s="2">
        <v>2</v>
      </c>
      <c r="F79" s="19">
        <v>4.8570000000000002</v>
      </c>
      <c r="H79" s="19">
        <v>4.8570000000000002</v>
      </c>
      <c r="J79" s="19"/>
      <c r="K79" s="19"/>
      <c r="L79" s="18"/>
    </row>
    <row r="80" spans="1:12" ht="75" customHeight="1" x14ac:dyDescent="0.2">
      <c r="A80" s="80" t="s">
        <v>117</v>
      </c>
      <c r="B80" s="4" t="s">
        <v>48</v>
      </c>
      <c r="C80" s="50" t="s">
        <v>263</v>
      </c>
      <c r="D80" s="1" t="s">
        <v>80</v>
      </c>
      <c r="E80" s="2">
        <v>2</v>
      </c>
      <c r="F80" s="19">
        <v>3.8279999999999998</v>
      </c>
      <c r="H80" s="19">
        <v>3.8279999999999998</v>
      </c>
      <c r="J80" s="19"/>
      <c r="K80" s="19"/>
      <c r="L80" s="18"/>
    </row>
    <row r="81" spans="1:12" ht="238.5" customHeight="1" x14ac:dyDescent="0.2">
      <c r="A81" s="80" t="s">
        <v>72</v>
      </c>
      <c r="B81" s="4" t="s">
        <v>49</v>
      </c>
      <c r="C81" s="50" t="s">
        <v>264</v>
      </c>
      <c r="D81" s="1" t="s">
        <v>88</v>
      </c>
      <c r="E81" s="2">
        <v>4</v>
      </c>
      <c r="F81" s="19">
        <v>28.902000000000001</v>
      </c>
      <c r="G81" s="35"/>
      <c r="H81" s="19">
        <v>28.634931000000002</v>
      </c>
      <c r="J81" s="19"/>
      <c r="K81" s="19">
        <v>0.26700000000000002</v>
      </c>
      <c r="L81" s="24"/>
    </row>
    <row r="82" spans="1:12" ht="116.25" customHeight="1" x14ac:dyDescent="0.2">
      <c r="A82" s="80" t="s">
        <v>74</v>
      </c>
      <c r="B82" s="4" t="s">
        <v>441</v>
      </c>
      <c r="C82" s="50" t="s">
        <v>265</v>
      </c>
      <c r="D82" s="1" t="s">
        <v>79</v>
      </c>
      <c r="E82" s="2">
        <v>2</v>
      </c>
      <c r="F82" s="19">
        <f>SUM(H82+J82)</f>
        <v>1.58</v>
      </c>
      <c r="H82" s="19">
        <v>1.58</v>
      </c>
      <c r="J82" s="19"/>
      <c r="K82" s="19"/>
      <c r="L82" s="21"/>
    </row>
    <row r="83" spans="1:12" ht="128.25" customHeight="1" x14ac:dyDescent="0.2">
      <c r="A83" s="80" t="s">
        <v>75</v>
      </c>
      <c r="B83" s="4" t="s">
        <v>23</v>
      </c>
      <c r="C83" s="50" t="s">
        <v>266</v>
      </c>
      <c r="D83" s="1" t="s">
        <v>442</v>
      </c>
      <c r="E83" s="2">
        <v>3</v>
      </c>
      <c r="F83" s="17">
        <v>9.5</v>
      </c>
      <c r="H83" s="17">
        <v>9.5</v>
      </c>
      <c r="J83" s="19"/>
      <c r="K83" s="19"/>
      <c r="L83" s="5"/>
    </row>
    <row r="84" spans="1:12" ht="96.75" customHeight="1" x14ac:dyDescent="0.2">
      <c r="A84" s="80" t="s">
        <v>76</v>
      </c>
      <c r="B84" s="4" t="s">
        <v>50</v>
      </c>
      <c r="C84" s="50" t="s">
        <v>187</v>
      </c>
      <c r="D84" s="1" t="s">
        <v>87</v>
      </c>
      <c r="E84" s="2">
        <v>2</v>
      </c>
      <c r="F84" s="19">
        <v>3.8940000000000001</v>
      </c>
      <c r="H84" s="19">
        <v>3.8940000000000001</v>
      </c>
      <c r="J84" s="19"/>
      <c r="K84" s="19"/>
      <c r="L84" s="18"/>
    </row>
    <row r="85" spans="1:12" ht="95.25" customHeight="1" x14ac:dyDescent="0.2">
      <c r="A85" s="80" t="s">
        <v>77</v>
      </c>
      <c r="B85" s="4" t="s">
        <v>51</v>
      </c>
      <c r="C85" s="50" t="s">
        <v>187</v>
      </c>
      <c r="D85" s="1" t="s">
        <v>86</v>
      </c>
      <c r="E85" s="2">
        <v>2</v>
      </c>
      <c r="F85" s="19">
        <v>0.91700000000000004</v>
      </c>
      <c r="H85" s="19">
        <v>0.91700000000000004</v>
      </c>
      <c r="J85" s="19"/>
      <c r="K85" s="19"/>
      <c r="L85" s="18"/>
    </row>
    <row r="86" spans="1:12" ht="94.5" customHeight="1" x14ac:dyDescent="0.2">
      <c r="A86" s="80" t="s">
        <v>78</v>
      </c>
      <c r="B86" s="4" t="s">
        <v>63</v>
      </c>
      <c r="C86" s="50" t="s">
        <v>187</v>
      </c>
      <c r="D86" s="1" t="s">
        <v>233</v>
      </c>
      <c r="E86" s="2"/>
      <c r="F86" s="19">
        <v>0.25</v>
      </c>
      <c r="G86" s="19"/>
      <c r="H86" s="19">
        <v>0.25</v>
      </c>
      <c r="I86" s="19"/>
      <c r="J86" s="19"/>
      <c r="K86" s="19"/>
      <c r="L86" s="19"/>
    </row>
    <row r="87" spans="1:12" ht="21.75" hidden="1" customHeight="1" x14ac:dyDescent="0.2">
      <c r="A87" s="80" t="s">
        <v>174</v>
      </c>
      <c r="B87" s="4" t="s">
        <v>173</v>
      </c>
      <c r="E87" s="2"/>
      <c r="F87" s="19"/>
      <c r="G87" s="19"/>
      <c r="H87" s="19"/>
      <c r="I87" s="19"/>
      <c r="J87" s="19"/>
      <c r="K87" s="19"/>
      <c r="L87" s="19"/>
    </row>
    <row r="88" spans="1:12" ht="99.75" customHeight="1" x14ac:dyDescent="0.2">
      <c r="A88" s="80" t="s">
        <v>81</v>
      </c>
      <c r="B88" s="4" t="s">
        <v>64</v>
      </c>
      <c r="C88" s="50" t="s">
        <v>267</v>
      </c>
      <c r="D88" s="1" t="s">
        <v>85</v>
      </c>
      <c r="E88" s="2">
        <v>2</v>
      </c>
      <c r="F88" s="19">
        <v>3.8</v>
      </c>
      <c r="H88" s="19">
        <v>3.8</v>
      </c>
      <c r="J88" s="19"/>
      <c r="K88" s="19"/>
      <c r="L88" s="21"/>
    </row>
    <row r="89" spans="1:12" ht="99.75" customHeight="1" x14ac:dyDescent="0.2">
      <c r="A89" s="80" t="s">
        <v>82</v>
      </c>
      <c r="B89" s="4" t="s">
        <v>66</v>
      </c>
      <c r="C89" s="50" t="s">
        <v>268</v>
      </c>
      <c r="D89" s="1" t="s">
        <v>84</v>
      </c>
      <c r="E89" s="2">
        <v>2</v>
      </c>
      <c r="F89" s="19">
        <v>1.25</v>
      </c>
      <c r="H89" s="19">
        <v>1.25</v>
      </c>
      <c r="J89" s="19"/>
      <c r="K89" s="19"/>
      <c r="L89" s="18"/>
    </row>
    <row r="90" spans="1:12" ht="129" customHeight="1" x14ac:dyDescent="0.2">
      <c r="A90" s="163">
        <v>2007</v>
      </c>
      <c r="B90" s="163"/>
      <c r="C90" s="163"/>
      <c r="D90" s="163"/>
      <c r="E90" s="163"/>
      <c r="F90" s="163"/>
      <c r="G90" s="163"/>
      <c r="H90" s="163"/>
      <c r="I90" s="163"/>
      <c r="J90" s="163"/>
      <c r="K90" s="163"/>
      <c r="L90" s="163"/>
    </row>
    <row r="91" spans="1:12" ht="183.75" customHeight="1" x14ac:dyDescent="0.2">
      <c r="A91" s="80" t="s">
        <v>83</v>
      </c>
      <c r="B91" s="4" t="s">
        <v>242</v>
      </c>
      <c r="C91" s="50" t="s">
        <v>269</v>
      </c>
      <c r="D91" s="1" t="s">
        <v>237</v>
      </c>
      <c r="E91" s="2">
        <v>4</v>
      </c>
      <c r="F91" s="19">
        <v>71.743727000000007</v>
      </c>
      <c r="G91" s="26"/>
      <c r="H91" s="19">
        <v>71.743727000000007</v>
      </c>
      <c r="I91" s="61"/>
      <c r="J91" s="20"/>
      <c r="K91" s="19"/>
      <c r="L91" s="21"/>
    </row>
    <row r="92" spans="1:12" ht="180.75" customHeight="1" x14ac:dyDescent="0.2">
      <c r="A92" s="80" t="s">
        <v>331</v>
      </c>
      <c r="B92" s="4" t="s">
        <v>65</v>
      </c>
      <c r="C92" s="50" t="s">
        <v>187</v>
      </c>
      <c r="D92" s="1" t="s">
        <v>243</v>
      </c>
      <c r="E92" s="2">
        <v>2</v>
      </c>
      <c r="F92" s="19">
        <v>4.7</v>
      </c>
      <c r="G92" s="19"/>
      <c r="H92" s="19">
        <v>4.7</v>
      </c>
      <c r="I92" s="19"/>
      <c r="J92" s="19"/>
      <c r="K92" s="19"/>
      <c r="L92" s="19"/>
    </row>
    <row r="93" spans="1:12" ht="93.75" customHeight="1" x14ac:dyDescent="0.2">
      <c r="A93" s="80" t="s">
        <v>332</v>
      </c>
      <c r="B93" s="4" t="s">
        <v>27</v>
      </c>
      <c r="C93" s="50" t="s">
        <v>270</v>
      </c>
      <c r="D93" s="1" t="s">
        <v>58</v>
      </c>
      <c r="E93" s="2">
        <v>2</v>
      </c>
      <c r="F93" s="19">
        <v>2.1070000000000002</v>
      </c>
      <c r="G93" s="31"/>
      <c r="H93" s="19">
        <v>2.1070000000000002</v>
      </c>
      <c r="I93" s="31"/>
      <c r="J93" s="19"/>
      <c r="K93" s="19"/>
      <c r="L93" s="21"/>
    </row>
    <row r="94" spans="1:12" ht="82.5" customHeight="1" x14ac:dyDescent="0.2">
      <c r="A94" s="80" t="s">
        <v>333</v>
      </c>
      <c r="B94" s="4" t="s">
        <v>28</v>
      </c>
      <c r="C94" s="73" t="s">
        <v>271</v>
      </c>
      <c r="D94" s="1" t="s">
        <v>383</v>
      </c>
      <c r="E94" s="2">
        <v>3</v>
      </c>
      <c r="F94" s="19">
        <v>5.71</v>
      </c>
      <c r="H94" s="19">
        <v>5.71</v>
      </c>
      <c r="I94" s="31"/>
      <c r="J94" s="20"/>
      <c r="K94" s="19"/>
      <c r="L94" s="21"/>
    </row>
    <row r="95" spans="1:12" ht="102" customHeight="1" x14ac:dyDescent="0.2">
      <c r="A95" s="80" t="s">
        <v>334</v>
      </c>
      <c r="B95" s="4" t="s">
        <v>29</v>
      </c>
      <c r="C95" s="73" t="s">
        <v>272</v>
      </c>
      <c r="D95" s="1" t="s">
        <v>59</v>
      </c>
      <c r="E95" s="2">
        <v>4</v>
      </c>
      <c r="F95" s="19">
        <v>40.024000000000001</v>
      </c>
      <c r="G95" s="31"/>
      <c r="H95" s="19">
        <v>25.141999999999999</v>
      </c>
      <c r="I95" s="31"/>
      <c r="J95" s="20"/>
      <c r="K95" s="19">
        <v>14.882</v>
      </c>
      <c r="L95" s="18"/>
    </row>
    <row r="96" spans="1:12" ht="99" customHeight="1" x14ac:dyDescent="0.2">
      <c r="A96" s="80" t="s">
        <v>120</v>
      </c>
      <c r="B96" s="4" t="s">
        <v>30</v>
      </c>
      <c r="C96" s="73" t="s">
        <v>273</v>
      </c>
      <c r="D96" s="1" t="s">
        <v>385</v>
      </c>
      <c r="E96" s="2">
        <v>2</v>
      </c>
      <c r="F96" s="19">
        <v>1.48</v>
      </c>
      <c r="H96" s="19">
        <v>1.48</v>
      </c>
      <c r="I96" s="31"/>
      <c r="J96" s="20"/>
      <c r="K96" s="19"/>
      <c r="L96" s="21"/>
    </row>
    <row r="97" spans="1:12" ht="84" customHeight="1" x14ac:dyDescent="0.2">
      <c r="A97" s="80" t="s">
        <v>121</v>
      </c>
      <c r="B97" s="4" t="s">
        <v>31</v>
      </c>
      <c r="C97" s="73" t="s">
        <v>274</v>
      </c>
      <c r="D97" s="1" t="s">
        <v>384</v>
      </c>
      <c r="E97" s="2">
        <v>2</v>
      </c>
      <c r="F97" s="19">
        <v>3.7</v>
      </c>
      <c r="H97" s="19">
        <v>3.7</v>
      </c>
      <c r="I97" s="31"/>
      <c r="J97" s="20"/>
      <c r="K97" s="19"/>
      <c r="L97" s="21"/>
    </row>
    <row r="98" spans="1:12" ht="93.75" customHeight="1" x14ac:dyDescent="0.2">
      <c r="A98" s="80" t="s">
        <v>122</v>
      </c>
      <c r="B98" s="4" t="s">
        <v>32</v>
      </c>
      <c r="C98" s="73" t="s">
        <v>275</v>
      </c>
      <c r="D98" s="1" t="s">
        <v>386</v>
      </c>
      <c r="E98" s="2">
        <v>2</v>
      </c>
      <c r="F98" s="19">
        <v>2.7090000000000001</v>
      </c>
      <c r="H98" s="19">
        <v>2.7090000000000001</v>
      </c>
      <c r="I98" s="31"/>
      <c r="J98" s="20"/>
      <c r="K98" s="19"/>
      <c r="L98" s="21"/>
    </row>
    <row r="99" spans="1:12" s="11" customFormat="1" ht="195.75" customHeight="1" x14ac:dyDescent="0.2">
      <c r="A99" s="80" t="s">
        <v>175</v>
      </c>
      <c r="B99" s="4" t="s">
        <v>225</v>
      </c>
      <c r="C99" s="73" t="s">
        <v>380</v>
      </c>
      <c r="D99" s="12" t="s">
        <v>92</v>
      </c>
      <c r="E99" s="27">
        <v>3</v>
      </c>
      <c r="F99" s="28">
        <v>11.632999999999999</v>
      </c>
      <c r="G99" s="62"/>
      <c r="H99" s="28">
        <v>11.632999999999999</v>
      </c>
      <c r="I99" s="28"/>
      <c r="J99" s="25"/>
      <c r="K99" s="25"/>
      <c r="L99" s="25"/>
    </row>
    <row r="100" spans="1:12" s="22" customFormat="1" ht="112.5" customHeight="1" x14ac:dyDescent="0.2">
      <c r="A100" s="80" t="s">
        <v>176</v>
      </c>
      <c r="B100" s="4" t="s">
        <v>33</v>
      </c>
      <c r="C100" s="73" t="s">
        <v>276</v>
      </c>
      <c r="D100" s="1" t="s">
        <v>388</v>
      </c>
      <c r="E100" s="2">
        <v>2</v>
      </c>
      <c r="F100" s="19">
        <v>1.5</v>
      </c>
      <c r="G100" s="19"/>
      <c r="H100" s="19">
        <v>1.5</v>
      </c>
      <c r="I100" s="19"/>
      <c r="J100" s="20"/>
      <c r="K100" s="19"/>
      <c r="L100" s="21"/>
    </row>
    <row r="101" spans="1:12" s="22" customFormat="1" ht="102" customHeight="1" x14ac:dyDescent="0.2">
      <c r="A101" s="80" t="s">
        <v>177</v>
      </c>
      <c r="B101" s="4" t="s">
        <v>34</v>
      </c>
      <c r="C101" s="73" t="s">
        <v>277</v>
      </c>
      <c r="D101" s="1" t="s">
        <v>389</v>
      </c>
      <c r="E101" s="2">
        <v>3</v>
      </c>
      <c r="F101" s="19">
        <v>9.0069999999999997</v>
      </c>
      <c r="G101" s="19"/>
      <c r="H101" s="19">
        <v>9.0069999999999997</v>
      </c>
      <c r="I101" s="19"/>
      <c r="J101" s="20"/>
      <c r="K101" s="19"/>
      <c r="L101" s="21"/>
    </row>
    <row r="102" spans="1:12" s="22" customFormat="1" ht="109.5" customHeight="1" x14ac:dyDescent="0.2">
      <c r="A102" s="80" t="s">
        <v>239</v>
      </c>
      <c r="B102" s="4" t="s">
        <v>443</v>
      </c>
      <c r="C102" s="73" t="s">
        <v>278</v>
      </c>
      <c r="D102" s="1" t="s">
        <v>390</v>
      </c>
      <c r="E102" s="2">
        <v>2</v>
      </c>
      <c r="F102" s="19">
        <v>1.6439999999999999</v>
      </c>
      <c r="G102" s="19"/>
      <c r="H102" s="19">
        <v>1.6439999999999999</v>
      </c>
      <c r="I102" s="19"/>
      <c r="J102" s="20"/>
      <c r="K102" s="19"/>
      <c r="L102" s="21"/>
    </row>
    <row r="103" spans="1:12" ht="129.75" customHeight="1" x14ac:dyDescent="0.2">
      <c r="A103" s="80" t="s">
        <v>240</v>
      </c>
      <c r="B103" s="4" t="s">
        <v>244</v>
      </c>
      <c r="C103" s="73" t="s">
        <v>279</v>
      </c>
      <c r="D103" s="1" t="s">
        <v>10</v>
      </c>
      <c r="E103" s="2">
        <v>4</v>
      </c>
      <c r="F103" s="19">
        <v>48.94</v>
      </c>
      <c r="H103" s="19">
        <v>48.94</v>
      </c>
      <c r="I103" s="19"/>
      <c r="J103" s="19"/>
      <c r="K103" s="19">
        <v>4.7869999999999999</v>
      </c>
      <c r="L103" s="21"/>
    </row>
    <row r="104" spans="1:12" ht="135" customHeight="1" x14ac:dyDescent="0.2">
      <c r="A104" s="80" t="s">
        <v>169</v>
      </c>
      <c r="B104" s="4" t="s">
        <v>381</v>
      </c>
      <c r="C104" s="73" t="s">
        <v>280</v>
      </c>
      <c r="D104" s="1" t="s">
        <v>9</v>
      </c>
      <c r="E104" s="2">
        <v>2</v>
      </c>
      <c r="F104" s="19">
        <v>41.905000000000001</v>
      </c>
      <c r="H104" s="19">
        <v>41.905000000000001</v>
      </c>
      <c r="I104" s="19" t="s">
        <v>408</v>
      </c>
      <c r="J104" s="19"/>
      <c r="K104" s="19">
        <v>37.048000000000002</v>
      </c>
      <c r="L104" s="21"/>
    </row>
    <row r="105" spans="1:12" ht="136.5" customHeight="1" x14ac:dyDescent="0.2">
      <c r="A105" s="80" t="s">
        <v>281</v>
      </c>
      <c r="B105" s="4" t="s">
        <v>382</v>
      </c>
      <c r="C105" s="73" t="s">
        <v>407</v>
      </c>
      <c r="D105" s="1" t="s">
        <v>11</v>
      </c>
      <c r="E105" s="2">
        <v>3</v>
      </c>
      <c r="F105" s="19">
        <v>9.1620290000000004</v>
      </c>
      <c r="H105" s="19">
        <v>9.1620290000000004</v>
      </c>
      <c r="I105" s="19" t="s">
        <v>409</v>
      </c>
      <c r="J105" s="20"/>
      <c r="K105" s="19"/>
      <c r="L105" s="21"/>
    </row>
    <row r="106" spans="1:12" s="22" customFormat="1" ht="117.75" customHeight="1" x14ac:dyDescent="0.2">
      <c r="A106" s="80" t="s">
        <v>394</v>
      </c>
      <c r="B106" s="4" t="s">
        <v>396</v>
      </c>
      <c r="C106" s="73" t="s">
        <v>403</v>
      </c>
      <c r="D106" s="6" t="s">
        <v>445</v>
      </c>
      <c r="E106" s="2">
        <v>2</v>
      </c>
      <c r="F106" s="19">
        <v>5.367</v>
      </c>
      <c r="G106" s="19"/>
      <c r="H106" s="19">
        <v>2.4409999999999998</v>
      </c>
      <c r="I106" s="19"/>
      <c r="J106" s="19"/>
      <c r="K106" s="19">
        <v>2.9260000000000002</v>
      </c>
      <c r="L106" s="21"/>
    </row>
    <row r="107" spans="1:12" ht="372.75" customHeight="1" x14ac:dyDescent="0.2">
      <c r="A107" s="80" t="s">
        <v>395</v>
      </c>
      <c r="B107" s="4" t="s">
        <v>25</v>
      </c>
      <c r="C107" s="50" t="s">
        <v>400</v>
      </c>
      <c r="D107" s="1" t="s">
        <v>636</v>
      </c>
      <c r="E107" s="2">
        <v>4</v>
      </c>
      <c r="F107" s="19">
        <f>222.85+11.353</f>
        <v>234.203</v>
      </c>
      <c r="G107" s="19"/>
      <c r="H107" s="17">
        <v>203.66790399999999</v>
      </c>
      <c r="J107" s="52">
        <v>30.535095999999999</v>
      </c>
      <c r="K107" s="17"/>
      <c r="L107" s="16" t="s">
        <v>585</v>
      </c>
    </row>
    <row r="108" spans="1:12" s="22" customFormat="1" ht="117.75" customHeight="1" x14ac:dyDescent="0.2">
      <c r="A108" s="80" t="s">
        <v>401</v>
      </c>
      <c r="B108" s="4" t="s">
        <v>397</v>
      </c>
      <c r="C108" s="73" t="s">
        <v>398</v>
      </c>
      <c r="D108" s="1" t="s">
        <v>474</v>
      </c>
      <c r="E108" s="2">
        <v>2</v>
      </c>
      <c r="F108" s="19">
        <v>4.5220000000000002</v>
      </c>
      <c r="G108" s="19"/>
      <c r="H108" s="19">
        <v>4.5220000000000002</v>
      </c>
      <c r="I108" s="19"/>
      <c r="J108" s="19"/>
      <c r="K108" s="19"/>
      <c r="L108" s="21"/>
    </row>
    <row r="109" spans="1:12" s="22" customFormat="1" ht="211.5" customHeight="1" x14ac:dyDescent="0.2">
      <c r="A109" s="80" t="s">
        <v>402</v>
      </c>
      <c r="B109" s="4" t="s">
        <v>96</v>
      </c>
      <c r="C109" s="73" t="s">
        <v>0</v>
      </c>
      <c r="D109" s="1" t="s">
        <v>629</v>
      </c>
      <c r="E109" s="2">
        <v>4</v>
      </c>
      <c r="F109" s="19"/>
      <c r="G109" s="43">
        <v>125.25</v>
      </c>
      <c r="H109" s="19"/>
      <c r="I109" s="19" t="s">
        <v>434</v>
      </c>
      <c r="J109" s="19"/>
      <c r="K109" s="19">
        <v>16.503</v>
      </c>
      <c r="L109" s="21"/>
    </row>
    <row r="110" spans="1:12" s="22" customFormat="1" ht="28.5" customHeight="1" x14ac:dyDescent="0.2">
      <c r="A110" s="80" t="s">
        <v>20</v>
      </c>
      <c r="B110" s="4" t="s">
        <v>505</v>
      </c>
      <c r="C110" s="74"/>
      <c r="D110" s="6"/>
      <c r="E110" s="33"/>
      <c r="F110" s="63"/>
      <c r="G110" s="63"/>
      <c r="H110" s="20"/>
      <c r="I110" s="20"/>
      <c r="J110" s="20"/>
      <c r="K110" s="19"/>
      <c r="L110" s="21"/>
    </row>
    <row r="111" spans="1:12" s="22" customFormat="1" ht="97.5" customHeight="1" x14ac:dyDescent="0.2">
      <c r="A111" s="80" t="s">
        <v>21</v>
      </c>
      <c r="B111" s="4" t="s">
        <v>404</v>
      </c>
      <c r="C111" s="73" t="s">
        <v>405</v>
      </c>
      <c r="D111" s="6" t="s">
        <v>12</v>
      </c>
      <c r="E111" s="27">
        <v>3</v>
      </c>
      <c r="F111" s="28"/>
      <c r="G111" s="28">
        <v>9.1560000000000006</v>
      </c>
      <c r="H111" s="28"/>
      <c r="I111" s="28" t="s">
        <v>410</v>
      </c>
      <c r="J111" s="20"/>
      <c r="K111" s="19"/>
      <c r="L111" s="21"/>
    </row>
    <row r="112" spans="1:12" s="22" customFormat="1" ht="116.25" customHeight="1" x14ac:dyDescent="0.2">
      <c r="A112" s="80" t="s">
        <v>406</v>
      </c>
      <c r="B112" s="4" t="s">
        <v>416</v>
      </c>
      <c r="C112" s="73" t="s">
        <v>414</v>
      </c>
      <c r="D112" s="1" t="s">
        <v>469</v>
      </c>
      <c r="E112" s="2">
        <v>3</v>
      </c>
      <c r="F112" s="19">
        <v>67.900000000000006</v>
      </c>
      <c r="G112" s="64"/>
      <c r="H112" s="19">
        <v>66.099999999999994</v>
      </c>
      <c r="I112" s="20"/>
      <c r="J112" s="20"/>
      <c r="K112" s="19">
        <v>1.8</v>
      </c>
      <c r="L112" s="21"/>
    </row>
    <row r="113" spans="1:12" s="22" customFormat="1" ht="83.25" customHeight="1" x14ac:dyDescent="0.2">
      <c r="A113" s="80" t="s">
        <v>411</v>
      </c>
      <c r="B113" s="4" t="s">
        <v>412</v>
      </c>
      <c r="C113" s="73" t="s">
        <v>413</v>
      </c>
      <c r="D113" s="1" t="s">
        <v>470</v>
      </c>
      <c r="E113" s="27">
        <v>2</v>
      </c>
      <c r="F113" s="19">
        <v>1.5229999999999999</v>
      </c>
      <c r="G113" s="19"/>
      <c r="H113" s="19">
        <v>1.5229999999999999</v>
      </c>
      <c r="I113" s="65"/>
      <c r="J113" s="20"/>
      <c r="K113" s="19">
        <v>1.9319999999999999</v>
      </c>
      <c r="L113" s="21"/>
    </row>
    <row r="114" spans="1:12" s="22" customFormat="1" ht="83.25" customHeight="1" x14ac:dyDescent="0.2">
      <c r="A114" s="163">
        <v>2008</v>
      </c>
      <c r="B114" s="163"/>
      <c r="C114" s="163"/>
      <c r="D114" s="163"/>
      <c r="E114" s="163"/>
      <c r="F114" s="163"/>
      <c r="G114" s="163"/>
      <c r="H114" s="163"/>
      <c r="I114" s="163"/>
      <c r="J114" s="163"/>
      <c r="K114" s="163"/>
      <c r="L114" s="163"/>
    </row>
    <row r="115" spans="1:12" s="22" customFormat="1" ht="83.25" customHeight="1" x14ac:dyDescent="0.2">
      <c r="A115" s="80" t="s">
        <v>415</v>
      </c>
      <c r="B115" s="4" t="s">
        <v>420</v>
      </c>
      <c r="C115" s="73" t="s">
        <v>417</v>
      </c>
      <c r="D115" s="1" t="s">
        <v>459</v>
      </c>
      <c r="E115" s="2">
        <v>3</v>
      </c>
      <c r="F115" s="19">
        <v>12.39</v>
      </c>
      <c r="G115" s="19"/>
      <c r="H115" s="19">
        <v>12.39</v>
      </c>
      <c r="I115" s="65"/>
      <c r="J115" s="20"/>
      <c r="K115" s="19"/>
      <c r="L115" s="21"/>
    </row>
    <row r="116" spans="1:12" s="22" customFormat="1" ht="97.5" customHeight="1" x14ac:dyDescent="0.2">
      <c r="A116" s="80" t="s">
        <v>418</v>
      </c>
      <c r="B116" s="4" t="s">
        <v>421</v>
      </c>
      <c r="C116" s="73" t="s">
        <v>419</v>
      </c>
      <c r="D116" s="1" t="s">
        <v>471</v>
      </c>
      <c r="E116" s="2">
        <v>2</v>
      </c>
      <c r="F116" s="19">
        <v>1.9750000000000001</v>
      </c>
      <c r="G116" s="19"/>
      <c r="H116" s="19">
        <v>1.9750000000000001</v>
      </c>
      <c r="I116" s="19"/>
      <c r="J116" s="19"/>
      <c r="K116" s="19"/>
      <c r="L116" s="21"/>
    </row>
    <row r="117" spans="1:12" s="22" customFormat="1" ht="78.75" customHeight="1" x14ac:dyDescent="0.2">
      <c r="A117" s="80" t="s">
        <v>94</v>
      </c>
      <c r="B117" s="4" t="s">
        <v>93</v>
      </c>
      <c r="C117" s="73" t="s">
        <v>97</v>
      </c>
      <c r="D117" s="1" t="s">
        <v>468</v>
      </c>
      <c r="E117" s="2">
        <v>2</v>
      </c>
      <c r="F117" s="19">
        <v>9.25</v>
      </c>
      <c r="G117" s="19"/>
      <c r="H117" s="19">
        <v>2.25</v>
      </c>
      <c r="I117" s="35"/>
      <c r="J117" s="19"/>
      <c r="K117" s="19">
        <v>7</v>
      </c>
      <c r="L117" s="21"/>
    </row>
    <row r="118" spans="1:12" s="22" customFormat="1" ht="128.25" customHeight="1" x14ac:dyDescent="0.2">
      <c r="A118" s="80">
        <v>96</v>
      </c>
      <c r="B118" s="4" t="s">
        <v>428</v>
      </c>
      <c r="C118" s="73" t="s">
        <v>422</v>
      </c>
      <c r="D118" s="1" t="s">
        <v>504</v>
      </c>
      <c r="E118" s="2">
        <v>4</v>
      </c>
      <c r="F118" s="19">
        <v>49.5</v>
      </c>
      <c r="G118" s="14"/>
      <c r="H118" s="19">
        <v>49.5</v>
      </c>
      <c r="I118" s="35"/>
      <c r="J118" s="19"/>
      <c r="K118" s="19"/>
      <c r="L118" s="21"/>
    </row>
    <row r="119" spans="1:12" s="22" customFormat="1" ht="78.75" customHeight="1" x14ac:dyDescent="0.2">
      <c r="A119" s="80" t="s">
        <v>95</v>
      </c>
      <c r="B119" s="4" t="s">
        <v>425</v>
      </c>
      <c r="C119" s="50" t="s">
        <v>1</v>
      </c>
      <c r="D119" s="1" t="s">
        <v>467</v>
      </c>
      <c r="E119" s="2">
        <v>2</v>
      </c>
      <c r="F119" s="19">
        <v>4.75</v>
      </c>
      <c r="G119" s="14"/>
      <c r="H119" s="19">
        <v>2.504</v>
      </c>
      <c r="I119" s="35"/>
      <c r="J119" s="19"/>
      <c r="K119" s="19">
        <v>2.246</v>
      </c>
      <c r="L119" s="21"/>
    </row>
    <row r="120" spans="1:12" s="22" customFormat="1" ht="78.75" customHeight="1" x14ac:dyDescent="0.2">
      <c r="A120" s="80" t="s">
        <v>424</v>
      </c>
      <c r="B120" s="4" t="s">
        <v>444</v>
      </c>
      <c r="C120" s="50" t="s">
        <v>455</v>
      </c>
      <c r="D120" s="1" t="s">
        <v>461</v>
      </c>
      <c r="E120" s="2">
        <v>2</v>
      </c>
      <c r="F120" s="19">
        <f>2.039+1.191</f>
        <v>3.2300000000000004</v>
      </c>
      <c r="G120" s="14"/>
      <c r="H120" s="19">
        <v>2.0390000000000001</v>
      </c>
      <c r="I120" s="35"/>
      <c r="J120" s="19"/>
      <c r="K120" s="19">
        <v>1.1910000000000001</v>
      </c>
      <c r="L120" s="21"/>
    </row>
    <row r="121" spans="1:12" s="22" customFormat="1" ht="88.5" customHeight="1" x14ac:dyDescent="0.2">
      <c r="A121" s="80" t="s">
        <v>426</v>
      </c>
      <c r="B121" s="4" t="s">
        <v>429</v>
      </c>
      <c r="C121" s="50" t="s">
        <v>435</v>
      </c>
      <c r="D121" s="1" t="s">
        <v>462</v>
      </c>
      <c r="E121" s="2">
        <v>2</v>
      </c>
      <c r="F121" s="19">
        <f>1.31+1.37+0.96</f>
        <v>3.64</v>
      </c>
      <c r="G121" s="14"/>
      <c r="H121" s="19">
        <v>1.31</v>
      </c>
      <c r="I121" s="35"/>
      <c r="J121" s="19"/>
      <c r="K121" s="19">
        <v>1.37</v>
      </c>
      <c r="L121" s="21"/>
    </row>
    <row r="122" spans="1:12" s="22" customFormat="1" ht="78.75" customHeight="1" x14ac:dyDescent="0.2">
      <c r="A122" s="80" t="s">
        <v>427</v>
      </c>
      <c r="B122" s="4" t="s">
        <v>430</v>
      </c>
      <c r="C122" s="50" t="s">
        <v>436</v>
      </c>
      <c r="D122" s="1" t="s">
        <v>463</v>
      </c>
      <c r="E122" s="2">
        <v>3</v>
      </c>
      <c r="F122" s="19">
        <v>12.948</v>
      </c>
      <c r="G122" s="14"/>
      <c r="H122" s="19">
        <v>12.948</v>
      </c>
      <c r="I122" s="35"/>
      <c r="J122" s="19"/>
      <c r="K122" s="19"/>
      <c r="L122" s="21"/>
    </row>
    <row r="123" spans="1:12" s="22" customFormat="1" ht="108" customHeight="1" x14ac:dyDescent="0.2">
      <c r="A123" s="80" t="s">
        <v>431</v>
      </c>
      <c r="B123" s="4" t="s">
        <v>437</v>
      </c>
      <c r="C123" s="50" t="s">
        <v>438</v>
      </c>
      <c r="D123" s="1" t="s">
        <v>479</v>
      </c>
      <c r="E123" s="2">
        <v>4</v>
      </c>
      <c r="F123" s="19">
        <f>29.082074+1.097092</f>
        <v>30.179165999999999</v>
      </c>
      <c r="G123" s="14"/>
      <c r="H123" s="19">
        <v>29.082000000000001</v>
      </c>
      <c r="I123" s="35"/>
      <c r="J123" s="19"/>
      <c r="K123" s="19">
        <v>1.097</v>
      </c>
      <c r="L123" s="21"/>
    </row>
    <row r="124" spans="1:12" ht="144.75" customHeight="1" x14ac:dyDescent="0.2">
      <c r="A124" s="80" t="s">
        <v>432</v>
      </c>
      <c r="B124" s="4" t="s">
        <v>506</v>
      </c>
      <c r="C124" s="50" t="s">
        <v>433</v>
      </c>
      <c r="D124" s="1" t="s">
        <v>503</v>
      </c>
      <c r="E124" s="27">
        <v>3</v>
      </c>
      <c r="F124" s="19">
        <v>11.933</v>
      </c>
      <c r="H124" s="19">
        <v>9.19</v>
      </c>
      <c r="I124" s="35"/>
      <c r="J124" s="19"/>
      <c r="K124" s="19">
        <f>2.743+0.193</f>
        <v>2.9359999999999999</v>
      </c>
      <c r="L124" s="21"/>
    </row>
    <row r="125" spans="1:12" ht="112.5" customHeight="1" x14ac:dyDescent="0.2">
      <c r="A125" s="80" t="s">
        <v>446</v>
      </c>
      <c r="B125" s="4" t="s">
        <v>541</v>
      </c>
      <c r="C125" s="50" t="s">
        <v>450</v>
      </c>
      <c r="D125" s="34" t="s">
        <v>539</v>
      </c>
      <c r="E125" s="27">
        <v>3</v>
      </c>
      <c r="F125" s="19">
        <v>6.4640000000000004</v>
      </c>
      <c r="H125" s="19">
        <v>6.4640000000000004</v>
      </c>
      <c r="I125" s="35"/>
      <c r="J125" s="20"/>
      <c r="K125" s="19"/>
      <c r="L125" s="21"/>
    </row>
    <row r="126" spans="1:12" ht="178.5" customHeight="1" x14ac:dyDescent="0.2">
      <c r="A126" s="80" t="s">
        <v>449</v>
      </c>
      <c r="B126" s="4" t="s">
        <v>522</v>
      </c>
      <c r="C126" s="50" t="s">
        <v>456</v>
      </c>
      <c r="D126" s="1" t="s">
        <v>572</v>
      </c>
      <c r="E126" s="27">
        <v>4</v>
      </c>
      <c r="F126" s="19">
        <v>86.590999999999994</v>
      </c>
      <c r="G126" s="39"/>
      <c r="H126" s="19">
        <v>86.59</v>
      </c>
      <c r="I126" s="35"/>
      <c r="J126" s="20"/>
      <c r="K126" s="19"/>
      <c r="L126" s="21"/>
    </row>
    <row r="127" spans="1:12" ht="191.25" customHeight="1" x14ac:dyDescent="0.2">
      <c r="A127" s="80" t="s">
        <v>451</v>
      </c>
      <c r="B127" s="4" t="s">
        <v>521</v>
      </c>
      <c r="C127" s="50" t="s">
        <v>453</v>
      </c>
      <c r="D127" s="1" t="s">
        <v>571</v>
      </c>
      <c r="E127" s="27">
        <v>2</v>
      </c>
      <c r="F127" s="19">
        <v>3.282</v>
      </c>
      <c r="H127" s="19">
        <v>3.282</v>
      </c>
      <c r="I127" s="35"/>
      <c r="J127" s="20"/>
      <c r="K127" s="19"/>
      <c r="L127" s="21"/>
    </row>
    <row r="128" spans="1:12" ht="180.75" customHeight="1" x14ac:dyDescent="0.2">
      <c r="A128" s="80" t="s">
        <v>452</v>
      </c>
      <c r="B128" s="4" t="s">
        <v>520</v>
      </c>
      <c r="C128" s="50" t="s">
        <v>454</v>
      </c>
      <c r="D128" s="1" t="s">
        <v>650</v>
      </c>
      <c r="E128" s="27">
        <v>1</v>
      </c>
      <c r="F128" s="19">
        <v>0.78</v>
      </c>
      <c r="H128" s="19">
        <v>0.78</v>
      </c>
      <c r="I128" s="35"/>
      <c r="J128" s="19"/>
      <c r="K128" s="19"/>
      <c r="L128" s="21"/>
    </row>
    <row r="129" spans="1:12" ht="123.75" customHeight="1" x14ac:dyDescent="0.2">
      <c r="A129" s="80" t="s">
        <v>457</v>
      </c>
      <c r="B129" s="4" t="s">
        <v>519</v>
      </c>
      <c r="C129" s="50" t="s">
        <v>813</v>
      </c>
      <c r="D129" s="1" t="s">
        <v>637</v>
      </c>
      <c r="E129" s="27">
        <v>4</v>
      </c>
      <c r="F129" s="19">
        <v>30</v>
      </c>
      <c r="H129" s="19">
        <v>29</v>
      </c>
      <c r="I129" s="35"/>
      <c r="J129" s="20"/>
      <c r="K129" s="19">
        <v>1</v>
      </c>
      <c r="L129" s="21"/>
    </row>
    <row r="130" spans="1:12" ht="196.5" customHeight="1" x14ac:dyDescent="0.2">
      <c r="A130" s="80" t="s">
        <v>579</v>
      </c>
      <c r="B130" s="4" t="s">
        <v>519</v>
      </c>
      <c r="C130" s="50" t="s">
        <v>580</v>
      </c>
      <c r="D130" s="1" t="s">
        <v>638</v>
      </c>
      <c r="E130" s="2">
        <v>4</v>
      </c>
      <c r="F130" s="19">
        <v>38</v>
      </c>
      <c r="H130" s="19">
        <v>37</v>
      </c>
      <c r="I130" s="66"/>
      <c r="J130" s="20"/>
      <c r="K130" s="19">
        <v>1</v>
      </c>
      <c r="L130" s="21"/>
    </row>
    <row r="131" spans="1:12" ht="198" customHeight="1" x14ac:dyDescent="0.2">
      <c r="A131" s="80" t="s">
        <v>460</v>
      </c>
      <c r="B131" s="4" t="s">
        <v>518</v>
      </c>
      <c r="C131" s="50" t="s">
        <v>458</v>
      </c>
      <c r="D131" s="34" t="s">
        <v>502</v>
      </c>
      <c r="E131" s="27">
        <v>2</v>
      </c>
      <c r="F131" s="19">
        <v>3.1061000000000001</v>
      </c>
      <c r="H131" s="19">
        <v>3.1059999999999999</v>
      </c>
      <c r="I131" s="67"/>
      <c r="J131" s="20"/>
      <c r="K131" s="19"/>
      <c r="L131" s="21"/>
    </row>
    <row r="132" spans="1:12" ht="276" customHeight="1" x14ac:dyDescent="0.2">
      <c r="A132" s="80" t="s">
        <v>464</v>
      </c>
      <c r="B132" s="4" t="s">
        <v>1039</v>
      </c>
      <c r="C132" s="75" t="s">
        <v>472</v>
      </c>
      <c r="D132" s="1" t="s">
        <v>1040</v>
      </c>
      <c r="E132" s="27">
        <v>4</v>
      </c>
      <c r="F132" s="19">
        <f>241.480906+22.750391</f>
        <v>264.23129699999998</v>
      </c>
      <c r="H132" s="19">
        <v>241.48099999999999</v>
      </c>
      <c r="I132" s="39"/>
      <c r="J132" s="20"/>
      <c r="K132" s="19"/>
      <c r="L132" s="18" t="s">
        <v>523</v>
      </c>
    </row>
    <row r="133" spans="1:12" ht="199.5" customHeight="1" x14ac:dyDescent="0.2">
      <c r="A133" s="80" t="s">
        <v>475</v>
      </c>
      <c r="B133" s="38" t="s">
        <v>517</v>
      </c>
      <c r="C133" s="50" t="s">
        <v>477</v>
      </c>
      <c r="D133" s="1" t="s">
        <v>787</v>
      </c>
      <c r="E133" s="2">
        <v>4</v>
      </c>
      <c r="F133" s="2">
        <v>173.595</v>
      </c>
      <c r="H133" s="43">
        <v>173.595598</v>
      </c>
      <c r="K133" s="42"/>
      <c r="L133" s="5" t="s">
        <v>670</v>
      </c>
    </row>
    <row r="134" spans="1:12" ht="105" customHeight="1" x14ac:dyDescent="0.2">
      <c r="A134" s="80" t="s">
        <v>476</v>
      </c>
      <c r="B134" s="4" t="s">
        <v>516</v>
      </c>
      <c r="C134" s="75" t="s">
        <v>488</v>
      </c>
      <c r="D134" s="1" t="s">
        <v>501</v>
      </c>
      <c r="E134" s="27">
        <v>3</v>
      </c>
      <c r="F134" s="19">
        <f>7.04+1.548</f>
        <v>8.588000000000001</v>
      </c>
      <c r="H134" s="19">
        <v>7.04</v>
      </c>
      <c r="I134" s="39"/>
      <c r="J134" s="20"/>
      <c r="K134" s="19"/>
      <c r="L134" s="21"/>
    </row>
    <row r="135" spans="1:12" ht="105" customHeight="1" x14ac:dyDescent="0.2">
      <c r="A135" s="163">
        <v>2009</v>
      </c>
      <c r="B135" s="163"/>
      <c r="C135" s="163"/>
      <c r="D135" s="163"/>
      <c r="E135" s="163"/>
      <c r="F135" s="163"/>
      <c r="G135" s="163"/>
      <c r="H135" s="163"/>
      <c r="I135" s="163"/>
      <c r="J135" s="163"/>
      <c r="K135" s="163"/>
      <c r="L135" s="163"/>
    </row>
    <row r="136" spans="1:12" ht="328.5" customHeight="1" x14ac:dyDescent="0.2">
      <c r="A136" s="80" t="s">
        <v>480</v>
      </c>
      <c r="B136" s="4" t="s">
        <v>478</v>
      </c>
      <c r="C136" s="75" t="s">
        <v>486</v>
      </c>
      <c r="D136" s="1" t="s">
        <v>583</v>
      </c>
      <c r="E136" s="27">
        <v>4</v>
      </c>
      <c r="F136" s="19">
        <v>1550</v>
      </c>
      <c r="H136" s="19">
        <v>1375.904</v>
      </c>
      <c r="I136" s="39"/>
      <c r="J136" s="20"/>
      <c r="K136" s="19"/>
      <c r="L136" s="18" t="s">
        <v>528</v>
      </c>
    </row>
    <row r="137" spans="1:12" ht="174.75" customHeight="1" x14ac:dyDescent="0.2">
      <c r="A137" s="80" t="s">
        <v>481</v>
      </c>
      <c r="B137" s="4" t="s">
        <v>511</v>
      </c>
      <c r="C137" s="75" t="s">
        <v>492</v>
      </c>
      <c r="D137" s="1" t="s">
        <v>630</v>
      </c>
      <c r="E137" s="2">
        <v>4</v>
      </c>
      <c r="F137" s="19">
        <v>27.774999999999999</v>
      </c>
      <c r="H137" s="19">
        <v>27.75</v>
      </c>
      <c r="I137" s="39"/>
      <c r="J137" s="20"/>
      <c r="K137" s="19"/>
      <c r="L137" s="21"/>
    </row>
    <row r="138" spans="1:12" ht="117.75" customHeight="1" x14ac:dyDescent="0.2">
      <c r="A138" s="80" t="s">
        <v>482</v>
      </c>
      <c r="B138" s="4" t="s">
        <v>542</v>
      </c>
      <c r="C138" s="75" t="s">
        <v>487</v>
      </c>
      <c r="D138" s="1" t="s">
        <v>581</v>
      </c>
      <c r="E138" s="2">
        <v>3</v>
      </c>
      <c r="F138" s="19">
        <f>19.51916+0.055</f>
        <v>19.574159999999999</v>
      </c>
      <c r="H138" s="19">
        <v>19.518999999999998</v>
      </c>
      <c r="I138" s="39"/>
      <c r="J138" s="20"/>
      <c r="K138" s="19"/>
      <c r="L138" s="21"/>
    </row>
    <row r="139" spans="1:12" ht="117.75" customHeight="1" x14ac:dyDescent="0.2">
      <c r="A139" s="80" t="s">
        <v>524</v>
      </c>
      <c r="B139" s="4" t="s">
        <v>542</v>
      </c>
      <c r="C139" s="75" t="s">
        <v>487</v>
      </c>
      <c r="D139" s="1" t="s">
        <v>582</v>
      </c>
      <c r="E139" s="2">
        <v>3</v>
      </c>
      <c r="F139" s="19">
        <v>13.26</v>
      </c>
      <c r="H139" s="19">
        <v>13.26</v>
      </c>
      <c r="I139" s="39"/>
      <c r="J139" s="20"/>
      <c r="K139" s="19"/>
      <c r="L139" s="21"/>
    </row>
    <row r="140" spans="1:12" ht="154.5" customHeight="1" x14ac:dyDescent="0.2">
      <c r="A140" s="80" t="s">
        <v>484</v>
      </c>
      <c r="B140" s="4" t="s">
        <v>510</v>
      </c>
      <c r="C140" s="75" t="s">
        <v>632</v>
      </c>
      <c r="D140" s="1" t="s">
        <v>631</v>
      </c>
      <c r="E140" s="2">
        <v>3</v>
      </c>
      <c r="F140" s="19">
        <v>9.1999999999999993</v>
      </c>
      <c r="G140" s="39"/>
      <c r="H140" s="20"/>
      <c r="I140" s="39" t="s">
        <v>483</v>
      </c>
      <c r="J140" s="20"/>
      <c r="K140" s="19"/>
      <c r="L140" s="21"/>
    </row>
    <row r="141" spans="1:12" ht="154.5" customHeight="1" x14ac:dyDescent="0.2">
      <c r="A141" s="80" t="s">
        <v>485</v>
      </c>
      <c r="B141" s="4" t="s">
        <v>494</v>
      </c>
      <c r="C141" s="50" t="s">
        <v>495</v>
      </c>
      <c r="D141" s="34" t="s">
        <v>573</v>
      </c>
      <c r="E141" s="2">
        <v>3</v>
      </c>
      <c r="F141" s="19">
        <v>7.3</v>
      </c>
      <c r="G141" s="39"/>
      <c r="H141" s="19">
        <v>7.3</v>
      </c>
      <c r="I141" s="39"/>
      <c r="J141" s="20"/>
      <c r="K141" s="19"/>
      <c r="L141" s="21"/>
    </row>
    <row r="142" spans="1:12" ht="154.5" customHeight="1" x14ac:dyDescent="0.2">
      <c r="A142" s="80" t="s">
        <v>489</v>
      </c>
      <c r="B142" s="4" t="s">
        <v>543</v>
      </c>
      <c r="C142" s="50" t="s">
        <v>496</v>
      </c>
      <c r="D142" s="34" t="s">
        <v>574</v>
      </c>
      <c r="E142" s="2">
        <v>2</v>
      </c>
      <c r="F142" s="19">
        <v>1.7</v>
      </c>
      <c r="G142" s="39"/>
      <c r="H142" s="19">
        <v>1.7</v>
      </c>
      <c r="I142" s="39"/>
      <c r="J142" s="20"/>
      <c r="K142" s="19"/>
      <c r="L142" s="21"/>
    </row>
    <row r="143" spans="1:12" ht="144" customHeight="1" x14ac:dyDescent="0.2">
      <c r="A143" s="80" t="s">
        <v>493</v>
      </c>
      <c r="B143" s="4" t="s">
        <v>509</v>
      </c>
      <c r="C143" s="50" t="s">
        <v>490</v>
      </c>
      <c r="D143" s="1" t="s">
        <v>624</v>
      </c>
      <c r="E143" s="2">
        <v>4</v>
      </c>
      <c r="F143" s="19">
        <v>31.06</v>
      </c>
      <c r="G143" s="39"/>
      <c r="H143" s="19">
        <f>31.06-0.247</f>
        <v>30.812999999999999</v>
      </c>
      <c r="I143" s="39"/>
      <c r="J143" s="19">
        <v>0.247</v>
      </c>
      <c r="K143" s="19"/>
      <c r="L143" s="18" t="s">
        <v>625</v>
      </c>
    </row>
    <row r="144" spans="1:12" ht="138.75" customHeight="1" x14ac:dyDescent="0.2">
      <c r="A144" s="80" t="s">
        <v>512</v>
      </c>
      <c r="B144" s="4" t="s">
        <v>508</v>
      </c>
      <c r="C144" s="75" t="s">
        <v>491</v>
      </c>
      <c r="D144" s="34" t="s">
        <v>674</v>
      </c>
      <c r="E144" s="2">
        <v>3</v>
      </c>
      <c r="F144" s="19">
        <v>11.65</v>
      </c>
      <c r="H144" s="19">
        <v>10.54</v>
      </c>
      <c r="I144" s="39"/>
      <c r="J144" s="20"/>
      <c r="K144" s="19"/>
      <c r="L144" s="21"/>
    </row>
    <row r="145" spans="1:12" ht="210.75" customHeight="1" x14ac:dyDescent="0.2">
      <c r="A145" s="80" t="s">
        <v>617</v>
      </c>
      <c r="B145" s="4" t="s">
        <v>609</v>
      </c>
      <c r="C145" s="75" t="s">
        <v>491</v>
      </c>
      <c r="D145" s="1" t="s">
        <v>659</v>
      </c>
      <c r="E145" s="2">
        <v>2</v>
      </c>
      <c r="F145" s="43">
        <v>16.5</v>
      </c>
      <c r="G145" s="43"/>
      <c r="H145" s="43">
        <v>13.5</v>
      </c>
      <c r="I145" s="67"/>
      <c r="K145" s="42">
        <v>2.8</v>
      </c>
      <c r="L145" s="5"/>
    </row>
    <row r="146" spans="1:12" ht="129" customHeight="1" x14ac:dyDescent="0.2">
      <c r="A146" s="80" t="s">
        <v>498</v>
      </c>
      <c r="B146" s="4" t="s">
        <v>532</v>
      </c>
      <c r="C146" s="50" t="s">
        <v>507</v>
      </c>
      <c r="D146" s="34" t="s">
        <v>623</v>
      </c>
      <c r="E146" s="2">
        <v>3</v>
      </c>
      <c r="F146" s="19">
        <v>37.625999999999998</v>
      </c>
      <c r="G146" s="39"/>
      <c r="H146" s="19">
        <v>37.625999999999998</v>
      </c>
      <c r="I146" s="39"/>
      <c r="J146" s="20"/>
      <c r="K146" s="19"/>
      <c r="L146" s="21"/>
    </row>
    <row r="147" spans="1:12" ht="129" customHeight="1" x14ac:dyDescent="0.2">
      <c r="A147" s="80" t="s">
        <v>513</v>
      </c>
      <c r="B147" s="4" t="s">
        <v>533</v>
      </c>
      <c r="C147" s="50" t="s">
        <v>515</v>
      </c>
      <c r="D147" s="1" t="s">
        <v>562</v>
      </c>
      <c r="E147" s="2">
        <v>2</v>
      </c>
      <c r="F147" s="19">
        <v>32.694000000000003</v>
      </c>
      <c r="G147" s="39"/>
      <c r="H147" s="19">
        <v>12.054</v>
      </c>
      <c r="I147" s="39"/>
      <c r="J147" s="20"/>
      <c r="K147" s="19">
        <v>20.638999999999999</v>
      </c>
      <c r="L147" s="21"/>
    </row>
    <row r="148" spans="1:12" ht="141" customHeight="1" x14ac:dyDescent="0.2">
      <c r="A148" s="80" t="s">
        <v>514</v>
      </c>
      <c r="B148" s="4" t="s">
        <v>534</v>
      </c>
      <c r="C148" s="50" t="s">
        <v>526</v>
      </c>
      <c r="D148" s="1" t="s">
        <v>622</v>
      </c>
      <c r="E148" s="2">
        <v>2</v>
      </c>
      <c r="F148" s="19">
        <v>15.513</v>
      </c>
      <c r="G148" s="39"/>
      <c r="H148" s="19">
        <v>8.9499999999999993</v>
      </c>
      <c r="I148" s="39"/>
      <c r="J148" s="20"/>
      <c r="K148" s="19">
        <v>6.5620000000000003</v>
      </c>
      <c r="L148" s="21"/>
    </row>
    <row r="149" spans="1:12" ht="129" customHeight="1" x14ac:dyDescent="0.2">
      <c r="A149" s="80" t="s">
        <v>527</v>
      </c>
      <c r="B149" s="4" t="s">
        <v>531</v>
      </c>
      <c r="C149" s="75" t="s">
        <v>525</v>
      </c>
      <c r="D149" s="1" t="s">
        <v>593</v>
      </c>
      <c r="E149" s="2">
        <v>2</v>
      </c>
      <c r="F149" s="19">
        <v>18.802</v>
      </c>
      <c r="G149" s="39"/>
      <c r="H149" s="19">
        <v>15.298</v>
      </c>
      <c r="I149" s="39"/>
      <c r="J149" s="20"/>
      <c r="K149" s="19">
        <v>3.504</v>
      </c>
      <c r="L149" s="21"/>
    </row>
    <row r="150" spans="1:12" ht="129" customHeight="1" x14ac:dyDescent="0.2">
      <c r="A150" s="163">
        <v>2010</v>
      </c>
      <c r="B150" s="163"/>
      <c r="C150" s="163"/>
      <c r="D150" s="163"/>
      <c r="E150" s="163"/>
      <c r="F150" s="163"/>
      <c r="G150" s="163"/>
      <c r="H150" s="163"/>
      <c r="I150" s="163"/>
      <c r="J150" s="163"/>
      <c r="K150" s="163"/>
      <c r="L150" s="163"/>
    </row>
    <row r="151" spans="1:12" ht="190.5" customHeight="1" x14ac:dyDescent="0.2">
      <c r="A151" s="80" t="s">
        <v>529</v>
      </c>
      <c r="B151" s="4" t="s">
        <v>538</v>
      </c>
      <c r="C151" s="37" t="s">
        <v>535</v>
      </c>
      <c r="D151" s="1" t="s">
        <v>672</v>
      </c>
      <c r="E151" s="2">
        <v>3</v>
      </c>
      <c r="F151" s="19">
        <v>43.6</v>
      </c>
      <c r="G151" s="39"/>
      <c r="H151" s="19">
        <v>43.6</v>
      </c>
      <c r="I151" s="39"/>
      <c r="J151" s="20"/>
      <c r="K151" s="19"/>
      <c r="L151" s="21"/>
    </row>
    <row r="152" spans="1:12" ht="153" customHeight="1" x14ac:dyDescent="0.2">
      <c r="A152" s="80" t="s">
        <v>530</v>
      </c>
      <c r="B152" s="4" t="s">
        <v>536</v>
      </c>
      <c r="C152" s="37" t="s">
        <v>537</v>
      </c>
      <c r="D152" s="1" t="s">
        <v>673</v>
      </c>
      <c r="E152" s="2">
        <v>3</v>
      </c>
      <c r="F152" s="19">
        <v>37.99</v>
      </c>
      <c r="G152" s="39"/>
      <c r="H152" s="19">
        <v>37.99</v>
      </c>
      <c r="I152" s="39"/>
      <c r="J152" s="20"/>
      <c r="K152" s="19"/>
      <c r="L152" s="18" t="s">
        <v>639</v>
      </c>
    </row>
    <row r="153" spans="1:12" ht="129" customHeight="1" x14ac:dyDescent="0.2">
      <c r="A153" s="80" t="s">
        <v>546</v>
      </c>
      <c r="B153" s="4" t="s">
        <v>550</v>
      </c>
      <c r="C153" s="37" t="s">
        <v>547</v>
      </c>
      <c r="D153" s="1" t="s">
        <v>590</v>
      </c>
      <c r="E153" s="2">
        <v>2</v>
      </c>
      <c r="F153" s="19">
        <v>15.51</v>
      </c>
      <c r="G153" s="39"/>
      <c r="H153" s="19">
        <v>15.51</v>
      </c>
      <c r="I153" s="39"/>
      <c r="J153" s="20"/>
      <c r="K153" s="19"/>
      <c r="L153" s="18"/>
    </row>
    <row r="154" spans="1:12" ht="129" customHeight="1" x14ac:dyDescent="0.2">
      <c r="A154" s="80" t="s">
        <v>548</v>
      </c>
      <c r="B154" s="4" t="s">
        <v>551</v>
      </c>
      <c r="C154" s="37" t="s">
        <v>549</v>
      </c>
      <c r="D154" s="1" t="s">
        <v>591</v>
      </c>
      <c r="E154" s="2">
        <v>3</v>
      </c>
      <c r="F154" s="19">
        <v>36</v>
      </c>
      <c r="G154" s="39"/>
      <c r="H154" s="19">
        <v>36</v>
      </c>
      <c r="I154" s="39"/>
      <c r="J154" s="20"/>
      <c r="K154" s="19"/>
      <c r="L154" s="18"/>
    </row>
    <row r="155" spans="1:12" ht="138.75" customHeight="1" x14ac:dyDescent="0.2">
      <c r="A155" s="80" t="s">
        <v>553</v>
      </c>
      <c r="B155" s="4" t="s">
        <v>568</v>
      </c>
      <c r="C155" s="37" t="s">
        <v>552</v>
      </c>
      <c r="D155" s="1" t="s">
        <v>592</v>
      </c>
      <c r="E155" s="2">
        <v>2</v>
      </c>
      <c r="F155" s="19">
        <v>6.59</v>
      </c>
      <c r="G155" s="39"/>
      <c r="H155" s="19">
        <v>6.59</v>
      </c>
      <c r="I155" s="39"/>
      <c r="J155" s="20"/>
      <c r="K155" s="19"/>
      <c r="L155" s="18"/>
    </row>
    <row r="156" spans="1:12" ht="135" customHeight="1" x14ac:dyDescent="0.2">
      <c r="A156" s="80" t="s">
        <v>556</v>
      </c>
      <c r="B156" s="4" t="s">
        <v>555</v>
      </c>
      <c r="C156" s="37" t="s">
        <v>554</v>
      </c>
      <c r="D156" s="1" t="s">
        <v>589</v>
      </c>
      <c r="E156" s="2">
        <v>2</v>
      </c>
      <c r="F156" s="19">
        <v>10.968999999999999</v>
      </c>
      <c r="H156" s="19">
        <v>10.968999999999999</v>
      </c>
      <c r="I156" s="67"/>
      <c r="J156" s="20"/>
      <c r="K156" s="19"/>
      <c r="L156" s="21"/>
    </row>
    <row r="157" spans="1:12" ht="113.25" customHeight="1" x14ac:dyDescent="0.2">
      <c r="A157" s="80" t="s">
        <v>558</v>
      </c>
      <c r="B157" s="4" t="s">
        <v>736</v>
      </c>
      <c r="C157" s="37" t="s">
        <v>577</v>
      </c>
      <c r="D157" s="1" t="s">
        <v>621</v>
      </c>
      <c r="E157" s="2">
        <v>4</v>
      </c>
      <c r="F157" s="19">
        <v>96.838999999999999</v>
      </c>
      <c r="H157" s="19">
        <v>96.838999999999999</v>
      </c>
      <c r="I157" s="67"/>
      <c r="J157" s="20"/>
      <c r="K157" s="19"/>
      <c r="L157" s="21"/>
    </row>
    <row r="158" spans="1:12" ht="164.25" customHeight="1" x14ac:dyDescent="0.2">
      <c r="A158" s="80" t="s">
        <v>545</v>
      </c>
      <c r="B158" s="4" t="s">
        <v>557</v>
      </c>
      <c r="C158" s="37" t="s">
        <v>559</v>
      </c>
      <c r="D158" s="1" t="s">
        <v>588</v>
      </c>
      <c r="E158" s="2">
        <v>2</v>
      </c>
      <c r="F158" s="19">
        <v>10.745699999999999</v>
      </c>
      <c r="H158" s="19">
        <v>9.7460000000000004</v>
      </c>
      <c r="I158" s="67"/>
      <c r="J158" s="20"/>
      <c r="K158" s="19">
        <v>1</v>
      </c>
      <c r="L158" s="21"/>
    </row>
    <row r="159" spans="1:12" ht="164.25" customHeight="1" x14ac:dyDescent="0.2">
      <c r="A159" s="80" t="s">
        <v>565</v>
      </c>
      <c r="B159" s="4" t="s">
        <v>1460</v>
      </c>
      <c r="C159" s="37" t="s">
        <v>569</v>
      </c>
      <c r="D159" s="1" t="s">
        <v>594</v>
      </c>
      <c r="E159" s="2">
        <v>2</v>
      </c>
      <c r="F159" s="19">
        <v>6.7480310000000001</v>
      </c>
      <c r="H159" s="19">
        <v>6.7480000000000002</v>
      </c>
      <c r="I159" s="67"/>
      <c r="J159" s="20"/>
      <c r="K159" s="19"/>
      <c r="L159" s="18" t="s">
        <v>570</v>
      </c>
    </row>
    <row r="160" spans="1:12" ht="124.5" customHeight="1" x14ac:dyDescent="0.2">
      <c r="A160" s="80" t="s">
        <v>575</v>
      </c>
      <c r="B160" s="4" t="s">
        <v>566</v>
      </c>
      <c r="C160" s="37" t="s">
        <v>560</v>
      </c>
      <c r="D160" s="1" t="s">
        <v>658</v>
      </c>
      <c r="E160" s="2">
        <v>4</v>
      </c>
      <c r="F160" s="43">
        <v>62.5</v>
      </c>
      <c r="H160" s="43">
        <v>51.97</v>
      </c>
      <c r="I160" s="67"/>
      <c r="K160" s="42"/>
      <c r="L160" s="5"/>
    </row>
    <row r="161" spans="1:14" ht="129" customHeight="1" x14ac:dyDescent="0.2">
      <c r="A161" s="163">
        <v>2011</v>
      </c>
      <c r="B161" s="163"/>
      <c r="C161" s="163"/>
      <c r="D161" s="163"/>
      <c r="E161" s="163"/>
      <c r="F161" s="163"/>
      <c r="G161" s="163"/>
      <c r="H161" s="163"/>
      <c r="I161" s="163"/>
      <c r="J161" s="163"/>
      <c r="K161" s="163"/>
      <c r="L161" s="163"/>
    </row>
    <row r="162" spans="1:14" ht="207.75" customHeight="1" x14ac:dyDescent="0.2">
      <c r="A162" s="80" t="s">
        <v>576</v>
      </c>
      <c r="B162" s="4" t="s">
        <v>561</v>
      </c>
      <c r="C162" s="37" t="s">
        <v>578</v>
      </c>
      <c r="D162" s="1" t="s">
        <v>656</v>
      </c>
      <c r="E162" s="2">
        <v>4</v>
      </c>
      <c r="F162" s="43">
        <v>82.7</v>
      </c>
      <c r="H162" s="43">
        <v>82.7</v>
      </c>
      <c r="I162" s="67"/>
      <c r="K162" s="42"/>
      <c r="L162" s="5"/>
    </row>
    <row r="163" spans="1:14" ht="140.25" customHeight="1" x14ac:dyDescent="0.2">
      <c r="A163" s="80" t="s">
        <v>600</v>
      </c>
      <c r="B163" s="4" t="s">
        <v>586</v>
      </c>
      <c r="C163" s="37" t="s">
        <v>587</v>
      </c>
      <c r="D163" s="1" t="s">
        <v>657</v>
      </c>
      <c r="E163" s="2">
        <v>1</v>
      </c>
      <c r="F163" s="43">
        <v>2.260262</v>
      </c>
      <c r="H163" s="43">
        <v>2.2599999999999998</v>
      </c>
      <c r="I163" s="67"/>
      <c r="K163" s="42"/>
      <c r="L163" s="5"/>
    </row>
    <row r="164" spans="1:14" ht="124.5" customHeight="1" x14ac:dyDescent="0.2">
      <c r="A164" s="80" t="s">
        <v>601</v>
      </c>
      <c r="B164" s="4" t="s">
        <v>602</v>
      </c>
      <c r="C164" s="37" t="s">
        <v>599</v>
      </c>
      <c r="D164" s="1" t="s">
        <v>655</v>
      </c>
      <c r="E164" s="2">
        <v>1</v>
      </c>
      <c r="F164" s="43">
        <v>1.7622500000000001</v>
      </c>
      <c r="H164" s="43">
        <v>1.7609999999999999</v>
      </c>
      <c r="I164" s="67"/>
      <c r="K164" s="42"/>
      <c r="L164" s="5"/>
    </row>
    <row r="165" spans="1:14" ht="154.5" customHeight="1" x14ac:dyDescent="0.2">
      <c r="A165" s="80" t="s">
        <v>595</v>
      </c>
      <c r="B165" s="4" t="s">
        <v>870</v>
      </c>
      <c r="C165" s="37" t="s">
        <v>598</v>
      </c>
      <c r="D165" s="1" t="s">
        <v>652</v>
      </c>
      <c r="E165" s="2">
        <v>3</v>
      </c>
      <c r="F165" s="43">
        <v>35.559508999999998</v>
      </c>
      <c r="H165" s="43">
        <v>35.56</v>
      </c>
      <c r="I165" s="67"/>
      <c r="K165" s="42"/>
      <c r="L165" s="5"/>
    </row>
    <row r="166" spans="1:14" ht="168" customHeight="1" x14ac:dyDescent="0.2">
      <c r="A166" s="80" t="s">
        <v>596</v>
      </c>
      <c r="B166" s="4" t="s">
        <v>584</v>
      </c>
      <c r="C166" s="37" t="s">
        <v>603</v>
      </c>
      <c r="D166" s="1" t="s">
        <v>653</v>
      </c>
      <c r="E166" s="2">
        <v>4</v>
      </c>
      <c r="F166" s="43">
        <v>69.987406699874001</v>
      </c>
      <c r="G166" s="43"/>
      <c r="H166" s="43">
        <v>69.989999999999995</v>
      </c>
      <c r="I166" s="67"/>
      <c r="K166" s="42"/>
      <c r="L166" s="5"/>
    </row>
    <row r="167" spans="1:14" ht="124.5" customHeight="1" x14ac:dyDescent="0.2">
      <c r="A167" s="80" t="s">
        <v>597</v>
      </c>
      <c r="B167" s="4" t="s">
        <v>604</v>
      </c>
      <c r="C167" s="37" t="s">
        <v>349</v>
      </c>
      <c r="D167" s="1" t="s">
        <v>654</v>
      </c>
      <c r="E167" s="2">
        <v>2</v>
      </c>
      <c r="F167" s="43">
        <v>8.7865000000000002</v>
      </c>
      <c r="H167" s="43">
        <v>8.2840000000000007</v>
      </c>
      <c r="I167" s="67"/>
      <c r="K167" s="42">
        <v>0.502</v>
      </c>
      <c r="L167" s="5"/>
    </row>
    <row r="168" spans="1:14" ht="210.75" customHeight="1" x14ac:dyDescent="0.2">
      <c r="A168" s="80" t="s">
        <v>605</v>
      </c>
      <c r="B168" s="4" t="s">
        <v>608</v>
      </c>
      <c r="C168" s="37" t="s">
        <v>675</v>
      </c>
      <c r="D168" s="1" t="s">
        <v>712</v>
      </c>
      <c r="E168" s="2">
        <v>3</v>
      </c>
      <c r="F168" s="43">
        <v>68.89</v>
      </c>
      <c r="G168" s="43"/>
      <c r="H168" s="43">
        <v>31.58</v>
      </c>
      <c r="I168" s="67"/>
      <c r="K168" s="42">
        <v>3.33</v>
      </c>
      <c r="L168" s="5"/>
    </row>
    <row r="169" spans="1:14" ht="149.25" customHeight="1" x14ac:dyDescent="0.2">
      <c r="A169" s="80" t="s">
        <v>607</v>
      </c>
      <c r="B169" s="4" t="s">
        <v>610</v>
      </c>
      <c r="C169" s="1" t="s">
        <v>618</v>
      </c>
      <c r="D169" s="1" t="s">
        <v>651</v>
      </c>
      <c r="E169" s="2">
        <v>2</v>
      </c>
      <c r="F169" s="43">
        <v>15.989197000000001</v>
      </c>
      <c r="G169" s="43"/>
      <c r="H169" s="43">
        <v>15.244</v>
      </c>
      <c r="I169" s="67"/>
      <c r="K169" s="42">
        <v>0.74517999999999995</v>
      </c>
      <c r="L169" s="5"/>
    </row>
    <row r="170" spans="1:14" ht="212.25" customHeight="1" x14ac:dyDescent="0.2">
      <c r="A170" s="80" t="s">
        <v>606</v>
      </c>
      <c r="B170" s="4" t="s">
        <v>876</v>
      </c>
      <c r="C170" s="37" t="s">
        <v>619</v>
      </c>
      <c r="D170" s="1" t="s">
        <v>671</v>
      </c>
      <c r="E170" s="2">
        <v>2</v>
      </c>
      <c r="F170" s="43">
        <v>9.6</v>
      </c>
      <c r="G170" s="43"/>
      <c r="H170" s="43">
        <v>9.6</v>
      </c>
      <c r="I170" s="67"/>
      <c r="K170" s="42"/>
      <c r="L170" s="5"/>
    </row>
    <row r="171" spans="1:14" ht="225" customHeight="1" x14ac:dyDescent="0.2">
      <c r="A171" s="80" t="s">
        <v>611</v>
      </c>
      <c r="B171" s="4" t="s">
        <v>640</v>
      </c>
      <c r="C171" s="37" t="s">
        <v>676</v>
      </c>
      <c r="D171" s="1" t="s">
        <v>713</v>
      </c>
      <c r="E171" s="2">
        <v>4</v>
      </c>
      <c r="F171" s="43">
        <v>147.9</v>
      </c>
      <c r="G171" s="43"/>
      <c r="H171" s="43">
        <v>147.9</v>
      </c>
      <c r="I171" s="67"/>
      <c r="K171" s="42"/>
      <c r="L171" s="5"/>
    </row>
    <row r="172" spans="1:14" ht="249.75" customHeight="1" x14ac:dyDescent="0.2">
      <c r="A172" s="80" t="s">
        <v>612</v>
      </c>
      <c r="B172" s="4" t="s">
        <v>620</v>
      </c>
      <c r="C172" s="37" t="s">
        <v>626</v>
      </c>
      <c r="D172" s="1" t="s">
        <v>647</v>
      </c>
      <c r="E172" s="2">
        <v>4</v>
      </c>
      <c r="F172" s="43">
        <v>106.3</v>
      </c>
      <c r="G172" s="43"/>
      <c r="H172" s="43">
        <v>106.3</v>
      </c>
      <c r="I172" s="67"/>
      <c r="K172" s="42"/>
      <c r="L172" s="14"/>
    </row>
    <row r="173" spans="1:14" ht="220.5" customHeight="1" x14ac:dyDescent="0.2">
      <c r="A173" s="80" t="s">
        <v>771</v>
      </c>
      <c r="B173" s="49" t="s">
        <v>877</v>
      </c>
      <c r="C173" s="37" t="s">
        <v>773</v>
      </c>
      <c r="D173" s="1" t="s">
        <v>1260</v>
      </c>
      <c r="E173" s="2">
        <v>4</v>
      </c>
      <c r="F173" s="43">
        <v>102.89</v>
      </c>
      <c r="H173" s="43">
        <f>F173-1.945</f>
        <v>100.94500000000001</v>
      </c>
      <c r="I173" s="39" t="s">
        <v>772</v>
      </c>
      <c r="J173" s="42">
        <v>1.9450000000000001</v>
      </c>
      <c r="K173" s="42"/>
      <c r="L173" s="5" t="s">
        <v>1041</v>
      </c>
    </row>
    <row r="174" spans="1:14" ht="133.5" customHeight="1" x14ac:dyDescent="0.2">
      <c r="A174" s="80" t="s">
        <v>613</v>
      </c>
      <c r="B174" s="4" t="s">
        <v>615</v>
      </c>
      <c r="C174" s="37" t="s">
        <v>677</v>
      </c>
      <c r="D174" s="1" t="s">
        <v>648</v>
      </c>
      <c r="E174" s="2">
        <v>3</v>
      </c>
      <c r="F174" s="43">
        <v>22.8</v>
      </c>
      <c r="H174" s="69">
        <v>21.5</v>
      </c>
      <c r="I174" s="67"/>
      <c r="K174" s="42"/>
      <c r="L174" s="5" t="s">
        <v>627</v>
      </c>
      <c r="M174"/>
      <c r="N174"/>
    </row>
    <row r="175" spans="1:14" ht="135" customHeight="1" x14ac:dyDescent="0.2">
      <c r="A175" s="80" t="s">
        <v>616</v>
      </c>
      <c r="B175" s="4" t="s">
        <v>628</v>
      </c>
      <c r="C175" s="37" t="s">
        <v>187</v>
      </c>
      <c r="D175" s="1" t="s">
        <v>646</v>
      </c>
      <c r="E175" s="2">
        <v>1</v>
      </c>
      <c r="F175" s="43">
        <v>6.78</v>
      </c>
      <c r="H175" s="43">
        <v>6.7050000000000001</v>
      </c>
      <c r="I175" s="67"/>
      <c r="K175" s="42"/>
      <c r="L175" s="5" t="s">
        <v>614</v>
      </c>
    </row>
    <row r="176" spans="1:14" ht="124.5" hidden="1" customHeight="1" x14ac:dyDescent="0.2">
      <c r="A176" s="80"/>
      <c r="B176" s="4"/>
      <c r="C176" s="37"/>
      <c r="E176" s="2"/>
      <c r="F176" s="43"/>
      <c r="I176" s="67"/>
      <c r="K176" s="42"/>
      <c r="L176" s="5"/>
    </row>
    <row r="177" spans="1:12" ht="124.5" hidden="1" customHeight="1" x14ac:dyDescent="0.2">
      <c r="A177" s="80"/>
      <c r="B177" s="4"/>
      <c r="C177" s="37"/>
      <c r="E177" s="2"/>
      <c r="F177" s="43"/>
      <c r="I177" s="67"/>
      <c r="K177" s="42"/>
      <c r="L177" s="5"/>
    </row>
    <row r="178" spans="1:12" ht="124.5" hidden="1" customHeight="1" x14ac:dyDescent="0.2">
      <c r="A178" s="80"/>
      <c r="B178" s="4"/>
      <c r="C178" s="37"/>
      <c r="E178" s="2"/>
      <c r="F178" s="43"/>
      <c r="I178" s="67"/>
      <c r="K178" s="42"/>
      <c r="L178" s="5"/>
    </row>
    <row r="179" spans="1:12" ht="124.5" customHeight="1" x14ac:dyDescent="0.2">
      <c r="A179" s="80" t="s">
        <v>641</v>
      </c>
      <c r="B179" s="4" t="s">
        <v>645</v>
      </c>
      <c r="C179" s="44" t="s">
        <v>644</v>
      </c>
      <c r="D179" s="1" t="s">
        <v>662</v>
      </c>
      <c r="E179" s="2">
        <v>2</v>
      </c>
      <c r="F179" s="43">
        <v>16.470642000000002</v>
      </c>
      <c r="H179" s="43">
        <v>6.99</v>
      </c>
      <c r="I179" s="70"/>
      <c r="K179" s="42">
        <v>9.4769740000000002</v>
      </c>
      <c r="L179" s="5"/>
    </row>
    <row r="180" spans="1:12" ht="129" customHeight="1" x14ac:dyDescent="0.2">
      <c r="A180" s="163">
        <v>2012</v>
      </c>
      <c r="B180" s="163"/>
      <c r="C180" s="163"/>
      <c r="D180" s="163"/>
      <c r="E180" s="163"/>
      <c r="F180" s="163"/>
      <c r="G180" s="163"/>
      <c r="H180" s="163"/>
      <c r="I180" s="163"/>
      <c r="J180" s="163"/>
      <c r="K180" s="163"/>
      <c r="L180" s="163"/>
    </row>
    <row r="181" spans="1:12" ht="124.5" customHeight="1" x14ac:dyDescent="0.2">
      <c r="A181" s="80" t="s">
        <v>642</v>
      </c>
      <c r="B181" s="4" t="s">
        <v>643</v>
      </c>
      <c r="C181" s="37" t="s">
        <v>649</v>
      </c>
      <c r="D181" s="1" t="s">
        <v>663</v>
      </c>
      <c r="E181" s="2">
        <v>2</v>
      </c>
      <c r="F181" s="43">
        <v>8.0299999999999994</v>
      </c>
      <c r="H181" s="43">
        <v>8.0299999999999994</v>
      </c>
      <c r="I181" s="67"/>
      <c r="K181" s="42"/>
      <c r="L181" s="5"/>
    </row>
    <row r="182" spans="1:12" ht="157.5" customHeight="1" x14ac:dyDescent="0.2">
      <c r="A182" s="80" t="s">
        <v>660</v>
      </c>
      <c r="B182" s="4" t="s">
        <v>661</v>
      </c>
      <c r="C182" s="37" t="s">
        <v>649</v>
      </c>
      <c r="D182" s="1" t="s">
        <v>678</v>
      </c>
      <c r="E182" s="2">
        <v>2</v>
      </c>
      <c r="F182" s="43">
        <v>14.7</v>
      </c>
      <c r="H182" s="43">
        <v>14.7</v>
      </c>
      <c r="I182" s="67"/>
      <c r="K182" s="42"/>
      <c r="L182" s="5"/>
    </row>
    <row r="183" spans="1:12" ht="140.25" customHeight="1" x14ac:dyDescent="0.2">
      <c r="A183" s="80" t="s">
        <v>664</v>
      </c>
      <c r="B183" s="4" t="s">
        <v>679</v>
      </c>
      <c r="C183" s="37" t="s">
        <v>667</v>
      </c>
      <c r="D183" s="1" t="s">
        <v>711</v>
      </c>
      <c r="E183" s="2">
        <v>3</v>
      </c>
      <c r="F183" s="43">
        <v>21.17</v>
      </c>
      <c r="H183" s="43">
        <v>27.12</v>
      </c>
      <c r="I183" s="39"/>
      <c r="K183" s="42"/>
      <c r="L183" s="5" t="s">
        <v>668</v>
      </c>
    </row>
    <row r="184" spans="1:12" ht="220.5" customHeight="1" x14ac:dyDescent="0.2">
      <c r="A184" s="80" t="s">
        <v>680</v>
      </c>
      <c r="B184" s="4" t="s">
        <v>666</v>
      </c>
      <c r="C184" s="37" t="s">
        <v>665</v>
      </c>
      <c r="D184" s="1" t="s">
        <v>710</v>
      </c>
      <c r="E184" s="2">
        <v>2</v>
      </c>
      <c r="F184" s="43">
        <v>17.399999999999999</v>
      </c>
      <c r="H184" s="43">
        <v>17.399999999999999</v>
      </c>
      <c r="I184" s="39"/>
      <c r="K184" s="42"/>
      <c r="L184" s="5" t="s">
        <v>669</v>
      </c>
    </row>
    <row r="185" spans="1:12" ht="114.75" customHeight="1" x14ac:dyDescent="0.2">
      <c r="A185" s="80" t="s">
        <v>681</v>
      </c>
      <c r="B185" s="4" t="s">
        <v>682</v>
      </c>
      <c r="C185" s="37" t="s">
        <v>683</v>
      </c>
      <c r="D185" s="1" t="s">
        <v>709</v>
      </c>
      <c r="E185" s="2">
        <v>2</v>
      </c>
      <c r="F185" s="43">
        <v>17.75</v>
      </c>
      <c r="H185" s="43">
        <v>17.75</v>
      </c>
      <c r="I185" s="39"/>
      <c r="K185" s="42"/>
      <c r="L185" s="5" t="s">
        <v>669</v>
      </c>
    </row>
    <row r="186" spans="1:12" ht="126" customHeight="1" x14ac:dyDescent="0.2">
      <c r="A186" s="80" t="s">
        <v>687</v>
      </c>
      <c r="B186" s="48" t="s">
        <v>871</v>
      </c>
      <c r="C186" s="37" t="s">
        <v>691</v>
      </c>
      <c r="D186" s="1" t="s">
        <v>685</v>
      </c>
      <c r="E186" s="2">
        <v>1</v>
      </c>
      <c r="F186" s="43">
        <v>9</v>
      </c>
      <c r="H186" s="43">
        <v>8.8000000000000007</v>
      </c>
      <c r="I186" s="39"/>
      <c r="K186" s="42">
        <f>F186-H186</f>
        <v>0.19999999999999929</v>
      </c>
      <c r="L186" s="5"/>
    </row>
    <row r="187" spans="1:12" ht="126.75" customHeight="1" x14ac:dyDescent="0.2">
      <c r="A187" s="80" t="s">
        <v>688</v>
      </c>
      <c r="B187" s="50" t="s">
        <v>733</v>
      </c>
      <c r="C187" s="37" t="s">
        <v>690</v>
      </c>
      <c r="D187" s="1" t="s">
        <v>686</v>
      </c>
      <c r="E187" s="2">
        <v>2</v>
      </c>
      <c r="F187" s="43">
        <v>9.1</v>
      </c>
      <c r="H187" s="43">
        <v>9.1</v>
      </c>
      <c r="I187" s="39"/>
      <c r="K187" s="42"/>
      <c r="L187" s="5"/>
    </row>
    <row r="188" spans="1:12" ht="220.5" customHeight="1" x14ac:dyDescent="0.2">
      <c r="A188" s="80" t="s">
        <v>689</v>
      </c>
      <c r="B188" s="49" t="s">
        <v>684</v>
      </c>
      <c r="C188" s="37" t="s">
        <v>692</v>
      </c>
      <c r="D188" s="1" t="s">
        <v>821</v>
      </c>
      <c r="E188" s="2">
        <v>2</v>
      </c>
      <c r="F188" s="43"/>
      <c r="G188" s="5">
        <v>8.1199999999999992</v>
      </c>
      <c r="H188" s="43">
        <v>3.04</v>
      </c>
      <c r="I188" s="39"/>
      <c r="K188" s="42">
        <v>5.08</v>
      </c>
      <c r="L188" s="5"/>
    </row>
    <row r="189" spans="1:12" ht="196.5" customHeight="1" x14ac:dyDescent="0.2">
      <c r="A189" s="80" t="s">
        <v>689</v>
      </c>
      <c r="B189" s="49" t="s">
        <v>684</v>
      </c>
      <c r="C189" s="1" t="s">
        <v>692</v>
      </c>
      <c r="D189" s="1" t="s">
        <v>1241</v>
      </c>
      <c r="E189" s="2">
        <v>2</v>
      </c>
      <c r="F189" s="43">
        <v>11.64</v>
      </c>
      <c r="H189" s="43">
        <v>3.08</v>
      </c>
      <c r="I189" s="68"/>
      <c r="K189" s="42">
        <v>7.84</v>
      </c>
      <c r="L189" s="5"/>
    </row>
    <row r="190" spans="1:12" ht="153.75" customHeight="1" x14ac:dyDescent="0.2">
      <c r="A190" s="80">
        <v>157</v>
      </c>
      <c r="B190" s="49" t="s">
        <v>694</v>
      </c>
      <c r="C190" s="37" t="s">
        <v>693</v>
      </c>
      <c r="D190" s="1" t="s">
        <v>714</v>
      </c>
      <c r="E190" s="2">
        <v>2</v>
      </c>
      <c r="F190" s="43">
        <v>19.62</v>
      </c>
      <c r="H190" s="43">
        <v>19.62</v>
      </c>
      <c r="I190" s="39"/>
      <c r="K190" s="42"/>
      <c r="L190" s="5"/>
    </row>
    <row r="191" spans="1:12" ht="220.5" customHeight="1" x14ac:dyDescent="0.2">
      <c r="A191" s="80">
        <v>158</v>
      </c>
      <c r="B191" s="49" t="s">
        <v>705</v>
      </c>
      <c r="C191" s="37" t="s">
        <v>695</v>
      </c>
      <c r="D191" s="34" t="s">
        <v>715</v>
      </c>
      <c r="E191" s="2">
        <v>2</v>
      </c>
      <c r="F191" s="43">
        <v>22.33</v>
      </c>
      <c r="H191" s="43">
        <v>16.68</v>
      </c>
      <c r="I191" s="39"/>
      <c r="K191" s="42">
        <v>5.65</v>
      </c>
      <c r="L191" s="5"/>
    </row>
    <row r="192" spans="1:12" ht="220.5" customHeight="1" x14ac:dyDescent="0.2">
      <c r="A192" s="80">
        <v>159</v>
      </c>
      <c r="B192" s="49" t="s">
        <v>696</v>
      </c>
      <c r="C192" s="37" t="s">
        <v>697</v>
      </c>
      <c r="D192" s="1" t="s">
        <v>716</v>
      </c>
      <c r="E192" s="2">
        <v>2</v>
      </c>
      <c r="F192" s="43">
        <v>15.9</v>
      </c>
      <c r="H192" s="43">
        <v>15.9</v>
      </c>
      <c r="I192" s="39"/>
      <c r="K192" s="42"/>
      <c r="L192" s="5"/>
    </row>
    <row r="193" spans="1:12" ht="166.5" customHeight="1" x14ac:dyDescent="0.2">
      <c r="A193" s="80" t="s">
        <v>699</v>
      </c>
      <c r="B193" s="49" t="s">
        <v>706</v>
      </c>
      <c r="C193" s="37" t="s">
        <v>698</v>
      </c>
      <c r="D193" s="1" t="s">
        <v>875</v>
      </c>
      <c r="E193" s="2">
        <v>3</v>
      </c>
      <c r="F193" s="43">
        <v>38.700000000000003</v>
      </c>
      <c r="H193" s="43">
        <v>38.700000000000003</v>
      </c>
      <c r="I193" s="39"/>
      <c r="K193" s="42"/>
      <c r="L193" s="5"/>
    </row>
    <row r="194" spans="1:12" ht="150.75" customHeight="1" x14ac:dyDescent="0.2">
      <c r="A194" s="80" t="s">
        <v>700</v>
      </c>
      <c r="B194" s="48" t="s">
        <v>702</v>
      </c>
      <c r="C194" s="37" t="s">
        <v>703</v>
      </c>
      <c r="D194" s="34" t="s">
        <v>717</v>
      </c>
      <c r="E194" s="2">
        <v>2</v>
      </c>
      <c r="F194" s="43">
        <v>17.5</v>
      </c>
      <c r="H194" s="43">
        <v>17.5</v>
      </c>
      <c r="I194" s="39"/>
      <c r="K194" s="42"/>
      <c r="L194" s="5"/>
    </row>
    <row r="195" spans="1:12" ht="129" customHeight="1" x14ac:dyDescent="0.2">
      <c r="A195" s="163">
        <v>2013</v>
      </c>
      <c r="B195" s="163"/>
      <c r="C195" s="163"/>
      <c r="D195" s="163"/>
      <c r="E195" s="163"/>
      <c r="F195" s="163"/>
      <c r="G195" s="163"/>
      <c r="H195" s="163"/>
      <c r="I195" s="163"/>
      <c r="J195" s="163"/>
      <c r="K195" s="163"/>
      <c r="L195" s="163"/>
    </row>
    <row r="196" spans="1:12" ht="158.25" customHeight="1" x14ac:dyDescent="0.2">
      <c r="A196" s="80" t="s">
        <v>701</v>
      </c>
      <c r="B196" s="38" t="s">
        <v>707</v>
      </c>
      <c r="C196" s="37" t="s">
        <v>704</v>
      </c>
      <c r="D196" s="1" t="s">
        <v>732</v>
      </c>
      <c r="E196" s="2">
        <v>2</v>
      </c>
      <c r="F196" s="43">
        <v>9.3000000000000007</v>
      </c>
      <c r="H196" s="43">
        <v>9.3000000000000007</v>
      </c>
      <c r="I196" s="39"/>
      <c r="K196" s="42"/>
      <c r="L196" s="5"/>
    </row>
    <row r="197" spans="1:12" ht="408.75" customHeight="1" x14ac:dyDescent="0.2">
      <c r="A197" s="80" t="s">
        <v>708</v>
      </c>
      <c r="B197" s="38" t="s">
        <v>730</v>
      </c>
      <c r="C197" s="147" t="s">
        <v>731</v>
      </c>
      <c r="D197" s="34" t="s">
        <v>778</v>
      </c>
      <c r="E197" s="2">
        <v>5</v>
      </c>
      <c r="F197" s="43">
        <v>759.02</v>
      </c>
      <c r="H197" s="43">
        <v>736.95799999999997</v>
      </c>
      <c r="I197" s="39"/>
      <c r="J197" s="42">
        <v>17.602</v>
      </c>
      <c r="K197" s="42">
        <v>4.46</v>
      </c>
      <c r="L197" s="5"/>
    </row>
    <row r="198" spans="1:12" ht="187.5" customHeight="1" x14ac:dyDescent="0.2">
      <c r="A198" s="80" t="s">
        <v>718</v>
      </c>
      <c r="B198" s="4" t="s">
        <v>734</v>
      </c>
      <c r="C198" s="1" t="s">
        <v>784</v>
      </c>
      <c r="D198" s="1" t="s">
        <v>779</v>
      </c>
      <c r="E198" s="2">
        <v>3</v>
      </c>
      <c r="F198" s="43">
        <v>24.85</v>
      </c>
      <c r="G198" s="43"/>
      <c r="H198" s="43">
        <v>17.100000000000001</v>
      </c>
      <c r="I198" s="67"/>
      <c r="K198" s="42">
        <v>7.48</v>
      </c>
      <c r="L198" s="5" t="s">
        <v>735</v>
      </c>
    </row>
    <row r="199" spans="1:12" ht="232.5" customHeight="1" x14ac:dyDescent="0.2">
      <c r="A199" s="80" t="s">
        <v>719</v>
      </c>
      <c r="B199" s="4" t="s">
        <v>1042</v>
      </c>
      <c r="C199" s="1" t="s">
        <v>785</v>
      </c>
      <c r="D199" s="1" t="s">
        <v>791</v>
      </c>
      <c r="E199" s="2">
        <v>4</v>
      </c>
      <c r="F199" s="43">
        <f>119.8+7.48</f>
        <v>127.28</v>
      </c>
      <c r="G199" s="43"/>
      <c r="H199" s="43">
        <f>119.8-J199</f>
        <v>119.125</v>
      </c>
      <c r="I199" s="39"/>
      <c r="J199" s="42">
        <v>0.67500000000000004</v>
      </c>
      <c r="K199" s="42">
        <v>7.48</v>
      </c>
      <c r="L199" s="5" t="s">
        <v>735</v>
      </c>
    </row>
    <row r="200" spans="1:12" ht="189" customHeight="1" x14ac:dyDescent="0.2">
      <c r="A200" s="80" t="s">
        <v>719</v>
      </c>
      <c r="B200" s="4" t="s">
        <v>739</v>
      </c>
      <c r="C200" s="1" t="s">
        <v>744</v>
      </c>
      <c r="D200" s="1" t="s">
        <v>792</v>
      </c>
      <c r="E200" s="2">
        <v>3</v>
      </c>
      <c r="F200" s="43">
        <v>23.5</v>
      </c>
      <c r="G200" s="43"/>
      <c r="H200" s="43">
        <f>19.8-0.2</f>
        <v>19.600000000000001</v>
      </c>
      <c r="I200" s="39"/>
      <c r="J200" s="42">
        <v>0.2</v>
      </c>
      <c r="K200" s="42">
        <f>3.6+0.14</f>
        <v>3.74</v>
      </c>
      <c r="L200" s="5" t="s">
        <v>780</v>
      </c>
    </row>
    <row r="201" spans="1:12" ht="129" customHeight="1" x14ac:dyDescent="0.2">
      <c r="A201" s="163">
        <v>2014</v>
      </c>
      <c r="B201" s="163"/>
      <c r="C201" s="163"/>
      <c r="D201" s="163"/>
      <c r="E201" s="163"/>
      <c r="F201" s="163"/>
      <c r="G201" s="163"/>
      <c r="H201" s="163"/>
      <c r="I201" s="163"/>
      <c r="J201" s="163"/>
      <c r="K201" s="163"/>
      <c r="L201" s="163"/>
    </row>
    <row r="202" spans="1:12" ht="237.75" customHeight="1" x14ac:dyDescent="0.2">
      <c r="A202" s="80" t="s">
        <v>720</v>
      </c>
      <c r="B202" s="155" t="s">
        <v>722</v>
      </c>
      <c r="C202" s="37" t="s">
        <v>723</v>
      </c>
      <c r="D202" s="1" t="s">
        <v>743</v>
      </c>
      <c r="E202" s="2">
        <v>2</v>
      </c>
      <c r="F202" s="43" t="s">
        <v>1099</v>
      </c>
      <c r="G202" s="5" t="s">
        <v>1098</v>
      </c>
      <c r="H202" s="43">
        <f>19+12.9+5.5</f>
        <v>37.4</v>
      </c>
      <c r="I202" s="39"/>
      <c r="K202" s="42">
        <v>0.6</v>
      </c>
      <c r="L202" s="5" t="s">
        <v>781</v>
      </c>
    </row>
    <row r="203" spans="1:12" ht="101.25" customHeight="1" x14ac:dyDescent="0.2">
      <c r="A203" s="92"/>
      <c r="B203" s="156"/>
      <c r="C203" s="1" t="s">
        <v>723</v>
      </c>
      <c r="D203" s="1" t="s">
        <v>1243</v>
      </c>
      <c r="E203" s="2">
        <v>3</v>
      </c>
      <c r="F203" s="43">
        <v>23.87</v>
      </c>
      <c r="H203" s="43">
        <v>23.87</v>
      </c>
      <c r="I203" s="68"/>
      <c r="K203" s="42"/>
      <c r="L203" s="5"/>
    </row>
    <row r="204" spans="1:12" ht="108.75" customHeight="1" x14ac:dyDescent="0.2">
      <c r="A204" s="92"/>
      <c r="B204" s="157"/>
      <c r="C204" s="1" t="s">
        <v>723</v>
      </c>
      <c r="D204" s="1" t="s">
        <v>1242</v>
      </c>
      <c r="E204" s="2">
        <v>2</v>
      </c>
      <c r="F204" s="43">
        <v>17.93</v>
      </c>
      <c r="H204" s="43">
        <v>17.63</v>
      </c>
      <c r="I204" s="68"/>
      <c r="K204" s="42"/>
      <c r="L204" s="5"/>
    </row>
    <row r="205" spans="1:12" ht="198" customHeight="1" x14ac:dyDescent="0.2">
      <c r="A205" s="80" t="s">
        <v>721</v>
      </c>
      <c r="B205" s="38" t="s">
        <v>1244</v>
      </c>
      <c r="C205" s="37" t="s">
        <v>724</v>
      </c>
      <c r="D205" s="1" t="s">
        <v>742</v>
      </c>
      <c r="E205" s="2">
        <v>3</v>
      </c>
      <c r="F205" s="43">
        <v>47.539000000000001</v>
      </c>
      <c r="H205" s="43">
        <v>47.54</v>
      </c>
      <c r="I205" s="39"/>
      <c r="K205" s="42"/>
      <c r="L205" s="5"/>
    </row>
    <row r="206" spans="1:12" ht="131.25" customHeight="1" x14ac:dyDescent="0.2">
      <c r="A206" s="80" t="s">
        <v>729</v>
      </c>
      <c r="B206" s="38" t="s">
        <v>726</v>
      </c>
      <c r="C206" s="1" t="s">
        <v>740</v>
      </c>
      <c r="D206" s="1" t="s">
        <v>741</v>
      </c>
      <c r="E206" s="2">
        <v>3</v>
      </c>
      <c r="F206" s="43">
        <v>33</v>
      </c>
      <c r="H206" s="43">
        <v>7.76</v>
      </c>
      <c r="I206" s="39"/>
      <c r="K206" s="42">
        <v>25.24</v>
      </c>
      <c r="L206" s="5"/>
    </row>
    <row r="207" spans="1:12" ht="151.5" customHeight="1" x14ac:dyDescent="0.2">
      <c r="A207" s="80" t="s">
        <v>737</v>
      </c>
      <c r="B207" s="38" t="s">
        <v>1043</v>
      </c>
      <c r="C207" s="1" t="s">
        <v>728</v>
      </c>
      <c r="D207" s="1" t="s">
        <v>782</v>
      </c>
      <c r="E207" s="2">
        <v>2</v>
      </c>
      <c r="F207" s="43">
        <v>8.3689999999999998</v>
      </c>
      <c r="H207" s="43">
        <v>8.3689999999999998</v>
      </c>
      <c r="I207" s="39"/>
      <c r="K207" s="42"/>
      <c r="L207" s="5"/>
    </row>
    <row r="208" spans="1:12" ht="167.25" customHeight="1" x14ac:dyDescent="0.2">
      <c r="A208" s="80" t="s">
        <v>738</v>
      </c>
      <c r="B208" s="38" t="s">
        <v>725</v>
      </c>
      <c r="C208" s="1" t="s">
        <v>727</v>
      </c>
      <c r="D208" s="1" t="s">
        <v>783</v>
      </c>
      <c r="E208" s="2">
        <v>2</v>
      </c>
      <c r="F208" s="43">
        <v>7.1479999999999997</v>
      </c>
      <c r="H208" s="43">
        <v>7.1479999999999997</v>
      </c>
      <c r="I208" s="39"/>
      <c r="K208" s="42"/>
      <c r="L208" s="5"/>
    </row>
    <row r="209" spans="1:12" ht="187.5" customHeight="1" x14ac:dyDescent="0.2">
      <c r="A209" s="80" t="s">
        <v>745</v>
      </c>
      <c r="B209" s="38" t="s">
        <v>746</v>
      </c>
      <c r="C209" s="1" t="s">
        <v>728</v>
      </c>
      <c r="D209" s="1" t="s">
        <v>774</v>
      </c>
      <c r="E209" s="2">
        <v>2</v>
      </c>
      <c r="F209" s="43">
        <v>6.08</v>
      </c>
      <c r="H209" s="43">
        <v>6.08</v>
      </c>
      <c r="I209" s="39"/>
      <c r="K209" s="42"/>
      <c r="L209" s="5"/>
    </row>
    <row r="210" spans="1:12" ht="148.5" customHeight="1" x14ac:dyDescent="0.2">
      <c r="A210" s="80" t="s">
        <v>758</v>
      </c>
      <c r="B210" s="49" t="s">
        <v>878</v>
      </c>
      <c r="C210" s="1" t="s">
        <v>753</v>
      </c>
      <c r="D210" s="1" t="s">
        <v>776</v>
      </c>
      <c r="E210" s="2">
        <v>2</v>
      </c>
      <c r="F210" s="43">
        <v>5.67</v>
      </c>
      <c r="H210" s="43">
        <v>5.67</v>
      </c>
      <c r="I210" s="39"/>
      <c r="K210" s="42"/>
      <c r="L210" s="5"/>
    </row>
    <row r="211" spans="1:12" ht="135.75" customHeight="1" x14ac:dyDescent="0.2">
      <c r="A211" s="80" t="s">
        <v>759</v>
      </c>
      <c r="B211" s="49" t="s">
        <v>879</v>
      </c>
      <c r="C211" s="1" t="s">
        <v>752</v>
      </c>
      <c r="D211" s="78" t="s">
        <v>880</v>
      </c>
      <c r="E211" s="2">
        <v>2</v>
      </c>
      <c r="F211" s="43">
        <v>3.63</v>
      </c>
      <c r="H211" s="43">
        <v>3.63</v>
      </c>
      <c r="I211" s="39"/>
      <c r="K211" s="42"/>
      <c r="L211" s="5"/>
    </row>
    <row r="212" spans="1:12" ht="163.5" customHeight="1" x14ac:dyDescent="0.2">
      <c r="A212" s="80" t="s">
        <v>760</v>
      </c>
      <c r="B212" s="49" t="s">
        <v>881</v>
      </c>
      <c r="C212" s="1" t="s">
        <v>755</v>
      </c>
      <c r="D212" s="1" t="s">
        <v>775</v>
      </c>
      <c r="E212" s="2">
        <v>2</v>
      </c>
      <c r="F212" s="43">
        <v>9.9600000000000009</v>
      </c>
      <c r="H212" s="43">
        <v>9.9600000000000009</v>
      </c>
      <c r="I212" s="39"/>
      <c r="K212" s="42"/>
      <c r="L212" s="5"/>
    </row>
    <row r="213" spans="1:12" ht="150.75" customHeight="1" x14ac:dyDescent="0.2">
      <c r="A213" s="80" t="s">
        <v>761</v>
      </c>
      <c r="B213" s="49" t="s">
        <v>882</v>
      </c>
      <c r="C213" s="1" t="s">
        <v>754</v>
      </c>
      <c r="D213" s="1" t="s">
        <v>747</v>
      </c>
      <c r="E213" s="2">
        <v>2</v>
      </c>
      <c r="F213" s="43">
        <v>17.29</v>
      </c>
      <c r="H213" s="43">
        <v>17.29</v>
      </c>
      <c r="I213" s="39"/>
      <c r="K213" s="42"/>
      <c r="L213" s="5"/>
    </row>
    <row r="214" spans="1:12" ht="140.25" customHeight="1" x14ac:dyDescent="0.2">
      <c r="A214" s="80" t="s">
        <v>762</v>
      </c>
      <c r="B214" s="49" t="s">
        <v>883</v>
      </c>
      <c r="C214" s="1" t="s">
        <v>756</v>
      </c>
      <c r="D214" s="1" t="s">
        <v>777</v>
      </c>
      <c r="E214" s="2">
        <v>2</v>
      </c>
      <c r="F214" s="43">
        <v>6.53</v>
      </c>
      <c r="H214" s="43">
        <v>6.53</v>
      </c>
      <c r="I214" s="39"/>
      <c r="K214" s="42"/>
      <c r="L214" s="5"/>
    </row>
    <row r="215" spans="1:12" ht="153.75" customHeight="1" x14ac:dyDescent="0.2">
      <c r="A215" s="80" t="s">
        <v>763</v>
      </c>
      <c r="B215" s="148" t="s">
        <v>884</v>
      </c>
      <c r="C215" s="1" t="s">
        <v>748</v>
      </c>
      <c r="D215" s="78" t="s">
        <v>885</v>
      </c>
      <c r="E215" s="2">
        <v>3</v>
      </c>
      <c r="F215" s="43">
        <v>45.38</v>
      </c>
      <c r="H215" s="43">
        <v>45.174999999999997</v>
      </c>
      <c r="I215" s="68"/>
      <c r="J215" s="42">
        <f>45.38-45.18</f>
        <v>0.20000000000000284</v>
      </c>
      <c r="K215" s="42"/>
      <c r="L215" s="5" t="s">
        <v>793</v>
      </c>
    </row>
    <row r="216" spans="1:12" ht="163.5" customHeight="1" x14ac:dyDescent="0.2">
      <c r="A216" s="80" t="s">
        <v>764</v>
      </c>
      <c r="B216" s="49" t="s">
        <v>886</v>
      </c>
      <c r="C216" s="1" t="s">
        <v>754</v>
      </c>
      <c r="D216" s="1" t="s">
        <v>799</v>
      </c>
      <c r="E216" s="2">
        <v>2</v>
      </c>
      <c r="F216" s="43">
        <v>8.92</v>
      </c>
      <c r="H216" s="43">
        <v>8.92</v>
      </c>
      <c r="I216" s="68"/>
      <c r="K216" s="42"/>
      <c r="L216" s="5"/>
    </row>
    <row r="217" spans="1:12" ht="170.25" customHeight="1" x14ac:dyDescent="0.2">
      <c r="A217" s="80" t="s">
        <v>765</v>
      </c>
      <c r="B217" s="49" t="s">
        <v>887</v>
      </c>
      <c r="C217" s="1" t="s">
        <v>728</v>
      </c>
      <c r="D217" s="1" t="s">
        <v>800</v>
      </c>
      <c r="E217" s="2">
        <v>2</v>
      </c>
      <c r="F217" s="43">
        <v>23.39</v>
      </c>
      <c r="H217" s="43">
        <v>23.39</v>
      </c>
      <c r="I217" s="68"/>
      <c r="K217" s="42"/>
      <c r="L217" s="5"/>
    </row>
    <row r="218" spans="1:12" ht="174.75" customHeight="1" x14ac:dyDescent="0.2">
      <c r="A218" s="80" t="s">
        <v>766</v>
      </c>
      <c r="B218" s="49" t="s">
        <v>888</v>
      </c>
      <c r="C218" s="1" t="s">
        <v>728</v>
      </c>
      <c r="D218" s="1" t="s">
        <v>802</v>
      </c>
      <c r="E218" s="2">
        <v>2</v>
      </c>
      <c r="F218" s="43">
        <v>14.51</v>
      </c>
      <c r="H218" s="43">
        <v>15.51</v>
      </c>
      <c r="I218" s="68"/>
      <c r="K218" s="42"/>
      <c r="L218" s="5"/>
    </row>
    <row r="219" spans="1:12" ht="159" customHeight="1" x14ac:dyDescent="0.2">
      <c r="A219" s="80" t="s">
        <v>767</v>
      </c>
      <c r="B219" s="49" t="s">
        <v>889</v>
      </c>
      <c r="C219" s="1" t="s">
        <v>728</v>
      </c>
      <c r="D219" s="1" t="s">
        <v>801</v>
      </c>
      <c r="E219" s="2">
        <v>2</v>
      </c>
      <c r="F219" s="43">
        <v>9.2100000000000009</v>
      </c>
      <c r="H219" s="43">
        <v>9.2100000000000009</v>
      </c>
      <c r="I219" s="68"/>
      <c r="K219" s="42"/>
      <c r="L219" s="5"/>
    </row>
    <row r="220" spans="1:12" ht="142.5" customHeight="1" x14ac:dyDescent="0.2">
      <c r="A220" s="80" t="s">
        <v>768</v>
      </c>
      <c r="B220" s="49" t="s">
        <v>890</v>
      </c>
      <c r="C220" s="1" t="s">
        <v>749</v>
      </c>
      <c r="D220" s="1" t="s">
        <v>789</v>
      </c>
      <c r="E220" s="2">
        <v>2</v>
      </c>
      <c r="F220" s="43">
        <v>9.4250000000000007</v>
      </c>
      <c r="H220" s="43">
        <v>9.43</v>
      </c>
      <c r="I220" s="68"/>
      <c r="K220" s="42"/>
      <c r="L220" s="5"/>
    </row>
    <row r="221" spans="1:12" ht="117.75" customHeight="1" x14ac:dyDescent="0.2">
      <c r="A221" s="80" t="s">
        <v>769</v>
      </c>
      <c r="B221" s="49" t="s">
        <v>1261</v>
      </c>
      <c r="C221" s="1" t="s">
        <v>750</v>
      </c>
      <c r="D221" s="78" t="s">
        <v>891</v>
      </c>
      <c r="E221" s="2">
        <v>2</v>
      </c>
      <c r="F221" s="43">
        <v>10.75</v>
      </c>
      <c r="H221" s="43">
        <v>10.75</v>
      </c>
      <c r="I221" s="68"/>
      <c r="K221" s="42"/>
      <c r="L221" s="5"/>
    </row>
    <row r="222" spans="1:12" ht="132" customHeight="1" x14ac:dyDescent="0.2">
      <c r="A222" s="80" t="s">
        <v>770</v>
      </c>
      <c r="B222" s="49" t="s">
        <v>1262</v>
      </c>
      <c r="C222" s="1" t="s">
        <v>751</v>
      </c>
      <c r="D222" s="78" t="s">
        <v>892</v>
      </c>
      <c r="E222" s="2">
        <v>2</v>
      </c>
      <c r="F222" s="43">
        <v>7.6360000000000001</v>
      </c>
      <c r="H222" s="43">
        <v>7.6360000000000001</v>
      </c>
      <c r="I222" s="68"/>
      <c r="K222" s="42"/>
      <c r="L222" s="5"/>
    </row>
    <row r="223" spans="1:12" ht="129" customHeight="1" x14ac:dyDescent="0.2">
      <c r="A223" s="163">
        <v>2015</v>
      </c>
      <c r="B223" s="163"/>
      <c r="C223" s="163"/>
      <c r="D223" s="163"/>
      <c r="E223" s="163"/>
      <c r="F223" s="163"/>
      <c r="G223" s="163"/>
      <c r="H223" s="163"/>
      <c r="I223" s="163"/>
      <c r="J223" s="163"/>
      <c r="K223" s="163"/>
      <c r="L223" s="163"/>
    </row>
    <row r="224" spans="1:12" ht="144" customHeight="1" x14ac:dyDescent="0.2">
      <c r="A224" s="80" t="s">
        <v>788</v>
      </c>
      <c r="B224" s="49" t="s">
        <v>893</v>
      </c>
      <c r="C224" s="1" t="s">
        <v>790</v>
      </c>
      <c r="D224" s="1" t="s">
        <v>820</v>
      </c>
      <c r="E224" s="2">
        <v>2</v>
      </c>
      <c r="F224" s="43">
        <v>30.9</v>
      </c>
      <c r="H224" s="43">
        <v>30.9</v>
      </c>
      <c r="I224" s="68"/>
      <c r="K224" s="42"/>
      <c r="L224" s="5"/>
    </row>
    <row r="225" spans="1:12" ht="153" customHeight="1" x14ac:dyDescent="0.2">
      <c r="A225" s="80" t="s">
        <v>934</v>
      </c>
      <c r="B225" s="49" t="s">
        <v>1263</v>
      </c>
      <c r="C225" s="1" t="s">
        <v>803</v>
      </c>
      <c r="D225" s="1" t="s">
        <v>794</v>
      </c>
      <c r="E225" s="2">
        <v>5</v>
      </c>
      <c r="F225" s="43">
        <v>361.99</v>
      </c>
      <c r="H225" s="43">
        <v>361.99</v>
      </c>
      <c r="I225" s="68"/>
      <c r="K225" s="42"/>
      <c r="L225" s="5"/>
    </row>
    <row r="226" spans="1:12" ht="112.5" customHeight="1" x14ac:dyDescent="0.2">
      <c r="A226" s="80" t="s">
        <v>935</v>
      </c>
      <c r="B226" s="49" t="s">
        <v>894</v>
      </c>
      <c r="C226" s="1" t="s">
        <v>804</v>
      </c>
      <c r="D226" s="1" t="s">
        <v>808</v>
      </c>
      <c r="E226" s="2">
        <v>2</v>
      </c>
      <c r="F226" s="43">
        <v>12.7</v>
      </c>
      <c r="H226" s="43">
        <v>12.7</v>
      </c>
      <c r="I226" s="39"/>
      <c r="K226" s="42"/>
      <c r="L226" s="5"/>
    </row>
    <row r="227" spans="1:12" ht="133.5" customHeight="1" x14ac:dyDescent="0.2">
      <c r="A227" s="80" t="s">
        <v>936</v>
      </c>
      <c r="B227" s="49" t="s">
        <v>895</v>
      </c>
      <c r="C227" s="1" t="s">
        <v>805</v>
      </c>
      <c r="D227" s="1" t="s">
        <v>807</v>
      </c>
      <c r="E227" s="2">
        <v>2</v>
      </c>
      <c r="F227" s="43">
        <v>8.98</v>
      </c>
      <c r="H227" s="43">
        <v>8.98</v>
      </c>
      <c r="I227" s="39"/>
      <c r="K227" s="42"/>
      <c r="L227" s="5"/>
    </row>
    <row r="228" spans="1:12" ht="105" customHeight="1" x14ac:dyDescent="0.2">
      <c r="A228" s="80" t="s">
        <v>937</v>
      </c>
      <c r="B228" s="49" t="s">
        <v>896</v>
      </c>
      <c r="C228" s="1" t="s">
        <v>809</v>
      </c>
      <c r="D228" s="1" t="s">
        <v>806</v>
      </c>
      <c r="E228" s="2">
        <v>1</v>
      </c>
      <c r="F228" s="43">
        <v>0.89</v>
      </c>
      <c r="G228" s="71"/>
      <c r="H228" s="43">
        <v>0.89</v>
      </c>
      <c r="I228" s="68"/>
      <c r="K228" s="42"/>
      <c r="L228" s="5"/>
    </row>
    <row r="229" spans="1:12" ht="117" customHeight="1" x14ac:dyDescent="0.2">
      <c r="A229" s="80" t="s">
        <v>938</v>
      </c>
      <c r="B229" s="49" t="s">
        <v>1044</v>
      </c>
      <c r="C229" s="1" t="s">
        <v>810</v>
      </c>
      <c r="D229" s="1" t="s">
        <v>822</v>
      </c>
      <c r="E229" s="2">
        <v>2</v>
      </c>
      <c r="F229" s="43">
        <v>8.8879999999999999</v>
      </c>
      <c r="H229" s="43">
        <v>5.1289999999999996</v>
      </c>
      <c r="I229" s="68"/>
      <c r="K229" s="42">
        <v>3.669</v>
      </c>
      <c r="L229" s="5"/>
    </row>
    <row r="230" spans="1:12" ht="97.5" customHeight="1" x14ac:dyDescent="0.2">
      <c r="A230" s="80" t="s">
        <v>939</v>
      </c>
      <c r="B230" s="49" t="s">
        <v>897</v>
      </c>
      <c r="C230" s="1" t="s">
        <v>814</v>
      </c>
      <c r="D230" s="1" t="s">
        <v>795</v>
      </c>
      <c r="E230" s="2">
        <v>3</v>
      </c>
      <c r="F230" s="43">
        <v>58.91</v>
      </c>
      <c r="H230" s="43">
        <v>58.91</v>
      </c>
      <c r="I230" s="68"/>
      <c r="K230" s="42"/>
      <c r="L230" s="5"/>
    </row>
    <row r="231" spans="1:12" ht="96.75" customHeight="1" x14ac:dyDescent="0.2">
      <c r="A231" s="80" t="s">
        <v>940</v>
      </c>
      <c r="B231" s="49" t="s">
        <v>898</v>
      </c>
      <c r="C231" s="1" t="s">
        <v>815</v>
      </c>
      <c r="D231" s="1" t="s">
        <v>796</v>
      </c>
      <c r="E231" s="2">
        <v>2</v>
      </c>
      <c r="F231" s="43">
        <v>18.53</v>
      </c>
      <c r="H231" s="43">
        <v>18.53</v>
      </c>
      <c r="I231" s="39"/>
      <c r="K231" s="42"/>
      <c r="L231" s="5"/>
    </row>
    <row r="232" spans="1:12" ht="99" customHeight="1" x14ac:dyDescent="0.2">
      <c r="A232" s="80" t="s">
        <v>941</v>
      </c>
      <c r="B232" s="49" t="s">
        <v>899</v>
      </c>
      <c r="C232" s="1" t="s">
        <v>817</v>
      </c>
      <c r="D232" s="1" t="s">
        <v>1346</v>
      </c>
      <c r="E232" s="2">
        <v>1</v>
      </c>
      <c r="F232" s="43">
        <v>1.99</v>
      </c>
      <c r="H232" s="43">
        <v>1.99</v>
      </c>
      <c r="I232" s="39"/>
      <c r="K232" s="42"/>
      <c r="L232" s="5"/>
    </row>
    <row r="233" spans="1:12" ht="97.5" customHeight="1" x14ac:dyDescent="0.2">
      <c r="A233" s="80" t="s">
        <v>942</v>
      </c>
      <c r="B233" s="49" t="s">
        <v>900</v>
      </c>
      <c r="C233" s="1" t="s">
        <v>816</v>
      </c>
      <c r="D233" s="1" t="s">
        <v>823</v>
      </c>
      <c r="E233" s="2">
        <v>2</v>
      </c>
      <c r="F233" s="43">
        <v>18.55</v>
      </c>
      <c r="H233" s="43">
        <v>7.71</v>
      </c>
      <c r="I233" s="39"/>
      <c r="K233" s="42">
        <f>F233-H233</f>
        <v>10.84</v>
      </c>
      <c r="L233" s="5"/>
    </row>
    <row r="234" spans="1:12" ht="91.5" customHeight="1" x14ac:dyDescent="0.2">
      <c r="A234" s="80" t="s">
        <v>943</v>
      </c>
      <c r="B234" s="49" t="s">
        <v>901</v>
      </c>
      <c r="C234" s="1" t="s">
        <v>818</v>
      </c>
      <c r="D234" s="1" t="s">
        <v>797</v>
      </c>
      <c r="E234" s="2">
        <v>2</v>
      </c>
      <c r="F234" s="43">
        <v>16.978999999999999</v>
      </c>
      <c r="H234" s="43">
        <v>16.978999999999999</v>
      </c>
      <c r="I234" s="68"/>
      <c r="K234" s="42"/>
      <c r="L234" s="5"/>
    </row>
    <row r="235" spans="1:12" ht="120.75" customHeight="1" x14ac:dyDescent="0.2">
      <c r="A235" s="80" t="s">
        <v>944</v>
      </c>
      <c r="B235" s="49" t="s">
        <v>902</v>
      </c>
      <c r="C235" s="1" t="s">
        <v>819</v>
      </c>
      <c r="D235" s="1" t="s">
        <v>798</v>
      </c>
      <c r="E235" s="2">
        <v>3</v>
      </c>
      <c r="F235" s="43">
        <v>28.195</v>
      </c>
      <c r="H235" s="43">
        <v>27.565000000000001</v>
      </c>
      <c r="I235" s="68"/>
      <c r="K235" s="42">
        <f>F235-H235</f>
        <v>0.62999999999999901</v>
      </c>
      <c r="L235" s="5"/>
    </row>
    <row r="236" spans="1:12" ht="136.5" customHeight="1" x14ac:dyDescent="0.2">
      <c r="A236" s="80" t="s">
        <v>945</v>
      </c>
      <c r="B236" s="49" t="s">
        <v>903</v>
      </c>
      <c r="C236" s="1" t="s">
        <v>825</v>
      </c>
      <c r="D236" s="1" t="s">
        <v>1264</v>
      </c>
      <c r="E236" s="2">
        <v>3</v>
      </c>
      <c r="F236" s="43">
        <v>37.701000000000001</v>
      </c>
      <c r="H236" s="43">
        <f>F236-0.227</f>
        <v>37.474000000000004</v>
      </c>
      <c r="I236" s="68"/>
      <c r="J236" s="42">
        <v>0.22700000000000001</v>
      </c>
      <c r="K236" s="42"/>
      <c r="L236" s="5"/>
    </row>
    <row r="237" spans="1:12" ht="102" customHeight="1" x14ac:dyDescent="0.2">
      <c r="A237" s="80" t="s">
        <v>946</v>
      </c>
      <c r="B237" s="49" t="s">
        <v>904</v>
      </c>
      <c r="C237" s="1" t="s">
        <v>826</v>
      </c>
      <c r="D237" s="90" t="s">
        <v>1025</v>
      </c>
      <c r="E237" s="2">
        <v>1</v>
      </c>
      <c r="F237" s="43">
        <v>3.226</v>
      </c>
      <c r="H237" s="43">
        <v>3.226</v>
      </c>
      <c r="I237" s="76"/>
      <c r="K237" s="42"/>
      <c r="L237" s="5"/>
    </row>
    <row r="238" spans="1:12" ht="150" customHeight="1" x14ac:dyDescent="0.2">
      <c r="A238" s="80" t="s">
        <v>947</v>
      </c>
      <c r="B238" s="49" t="s">
        <v>905</v>
      </c>
      <c r="C238" s="1" t="s">
        <v>828</v>
      </c>
      <c r="D238" s="1" t="s">
        <v>824</v>
      </c>
      <c r="E238" s="2">
        <v>5</v>
      </c>
      <c r="F238" s="43">
        <f>217.89+263.52+4</f>
        <v>485.40999999999997</v>
      </c>
      <c r="H238" s="43">
        <f>217.86+263.52</f>
        <v>481.38</v>
      </c>
      <c r="I238" s="39"/>
      <c r="K238" s="42">
        <v>4.08</v>
      </c>
      <c r="L238" s="5"/>
    </row>
    <row r="239" spans="1:12" ht="140.1" customHeight="1" x14ac:dyDescent="0.2">
      <c r="A239" s="84" t="s">
        <v>948</v>
      </c>
      <c r="B239" s="49" t="s">
        <v>906</v>
      </c>
      <c r="C239" s="5" t="s">
        <v>827</v>
      </c>
      <c r="D239" s="5" t="s">
        <v>829</v>
      </c>
      <c r="E239" s="2">
        <v>3</v>
      </c>
      <c r="F239" s="43">
        <v>34.976999999999997</v>
      </c>
      <c r="G239" s="2"/>
      <c r="H239" s="43">
        <v>34.976999999999997</v>
      </c>
      <c r="I239" s="39"/>
      <c r="J239" s="77"/>
      <c r="K239" s="77"/>
      <c r="L239" s="5"/>
    </row>
    <row r="240" spans="1:12" ht="140.1" customHeight="1" x14ac:dyDescent="0.2">
      <c r="A240" s="84" t="s">
        <v>949</v>
      </c>
      <c r="B240" s="49" t="s">
        <v>907</v>
      </c>
      <c r="C240" s="5" t="s">
        <v>831</v>
      </c>
      <c r="D240" s="5" t="s">
        <v>830</v>
      </c>
      <c r="E240" s="2">
        <v>4</v>
      </c>
      <c r="F240" s="43">
        <v>53.215000000000003</v>
      </c>
      <c r="G240" s="2"/>
      <c r="H240" s="43">
        <v>53.215000000000003</v>
      </c>
      <c r="I240" s="39"/>
      <c r="J240" s="77"/>
      <c r="K240" s="77"/>
      <c r="L240" s="5"/>
    </row>
    <row r="241" spans="1:12" ht="140.1" customHeight="1" x14ac:dyDescent="0.2">
      <c r="A241" s="84" t="s">
        <v>950</v>
      </c>
      <c r="B241" s="49" t="s">
        <v>908</v>
      </c>
      <c r="C241" s="5" t="s">
        <v>349</v>
      </c>
      <c r="D241" s="5" t="s">
        <v>832</v>
      </c>
      <c r="E241" s="2">
        <v>2</v>
      </c>
      <c r="F241" s="43">
        <v>14.15</v>
      </c>
      <c r="G241" s="2"/>
      <c r="H241" s="43">
        <v>14.15</v>
      </c>
      <c r="I241" s="39"/>
      <c r="J241" s="77"/>
      <c r="K241" s="77"/>
      <c r="L241" s="5"/>
    </row>
    <row r="242" spans="1:12" ht="106.5" customHeight="1" x14ac:dyDescent="0.2">
      <c r="A242" s="84" t="s">
        <v>951</v>
      </c>
      <c r="B242" s="49" t="s">
        <v>909</v>
      </c>
      <c r="C242" s="5" t="s">
        <v>349</v>
      </c>
      <c r="D242" s="5" t="s">
        <v>833</v>
      </c>
      <c r="E242" s="2">
        <v>2</v>
      </c>
      <c r="F242" s="43">
        <v>13.516999999999999</v>
      </c>
      <c r="G242" s="2"/>
      <c r="H242" s="43">
        <v>13.516999999999999</v>
      </c>
      <c r="I242" s="39"/>
      <c r="J242" s="77"/>
      <c r="K242" s="77"/>
      <c r="L242" s="5"/>
    </row>
    <row r="243" spans="1:12" ht="117" customHeight="1" x14ac:dyDescent="0.2">
      <c r="A243" s="84" t="s">
        <v>952</v>
      </c>
      <c r="B243" s="49" t="s">
        <v>910</v>
      </c>
      <c r="C243" s="5" t="s">
        <v>349</v>
      </c>
      <c r="D243" s="5" t="s">
        <v>834</v>
      </c>
      <c r="E243" s="2">
        <v>2</v>
      </c>
      <c r="F243" s="43">
        <v>8.125</v>
      </c>
      <c r="G243" s="2"/>
      <c r="H243" s="43">
        <v>8.125</v>
      </c>
      <c r="I243" s="39"/>
      <c r="J243" s="77"/>
      <c r="K243" s="77"/>
      <c r="L243" s="5"/>
    </row>
    <row r="244" spans="1:12" ht="140.1" customHeight="1" x14ac:dyDescent="0.2">
      <c r="A244" s="84" t="s">
        <v>953</v>
      </c>
      <c r="B244" s="144" t="s">
        <v>1477</v>
      </c>
      <c r="C244" s="5" t="s">
        <v>836</v>
      </c>
      <c r="D244" s="5" t="s">
        <v>1478</v>
      </c>
      <c r="E244" s="2">
        <v>3</v>
      </c>
      <c r="F244" s="43">
        <v>46.73</v>
      </c>
      <c r="G244" s="2"/>
      <c r="H244" s="43">
        <v>46.55</v>
      </c>
      <c r="I244" s="39"/>
      <c r="J244" s="77">
        <v>0.18</v>
      </c>
      <c r="K244" s="77"/>
      <c r="L244" s="5"/>
    </row>
    <row r="245" spans="1:12" ht="140.1" customHeight="1" x14ac:dyDescent="0.2">
      <c r="A245" s="84" t="s">
        <v>954</v>
      </c>
      <c r="B245" s="49" t="s">
        <v>911</v>
      </c>
      <c r="C245" s="5" t="s">
        <v>837</v>
      </c>
      <c r="D245" s="5" t="s">
        <v>835</v>
      </c>
      <c r="E245" s="2">
        <v>3</v>
      </c>
      <c r="F245" s="43">
        <v>46.845999999999997</v>
      </c>
      <c r="G245" s="2"/>
      <c r="H245" s="43">
        <v>46.845999999999997</v>
      </c>
      <c r="I245" s="39"/>
      <c r="J245" s="77"/>
      <c r="K245" s="77"/>
      <c r="L245" s="5"/>
    </row>
    <row r="246" spans="1:12" ht="99" customHeight="1" x14ac:dyDescent="0.2">
      <c r="A246" s="84" t="s">
        <v>955</v>
      </c>
      <c r="B246" s="49" t="s">
        <v>912</v>
      </c>
      <c r="C246" s="5" t="s">
        <v>839</v>
      </c>
      <c r="D246" s="5" t="s">
        <v>838</v>
      </c>
      <c r="E246" s="2">
        <v>1</v>
      </c>
      <c r="F246" s="43">
        <v>4.3</v>
      </c>
      <c r="G246" s="2"/>
      <c r="H246" s="43">
        <v>4.3</v>
      </c>
      <c r="I246" s="39"/>
      <c r="J246" s="77"/>
      <c r="K246" s="77"/>
      <c r="L246" s="5"/>
    </row>
    <row r="247" spans="1:12" ht="140.1" customHeight="1" x14ac:dyDescent="0.2">
      <c r="A247" s="84" t="s">
        <v>956</v>
      </c>
      <c r="B247" s="49" t="s">
        <v>913</v>
      </c>
      <c r="C247" s="5" t="s">
        <v>841</v>
      </c>
      <c r="D247" s="5" t="s">
        <v>840</v>
      </c>
      <c r="E247" s="2">
        <v>2</v>
      </c>
      <c r="F247" s="43">
        <v>26.414999999999999</v>
      </c>
      <c r="G247" s="2"/>
      <c r="H247" s="43">
        <v>26.414999999999999</v>
      </c>
      <c r="I247" s="39"/>
      <c r="J247" s="77"/>
      <c r="K247" s="77"/>
      <c r="L247" s="5"/>
    </row>
    <row r="248" spans="1:12" ht="112.5" customHeight="1" x14ac:dyDescent="0.2">
      <c r="A248" s="84" t="s">
        <v>957</v>
      </c>
      <c r="B248" s="49" t="s">
        <v>914</v>
      </c>
      <c r="C248" s="5" t="s">
        <v>349</v>
      </c>
      <c r="D248" s="5" t="s">
        <v>842</v>
      </c>
      <c r="E248" s="2">
        <v>3</v>
      </c>
      <c r="F248" s="43">
        <v>27.02</v>
      </c>
      <c r="G248" s="2"/>
      <c r="H248" s="43">
        <v>20.27</v>
      </c>
      <c r="I248" s="39"/>
      <c r="J248" s="77"/>
      <c r="K248" s="77">
        <f>F248-H248</f>
        <v>6.75</v>
      </c>
      <c r="L248" s="5"/>
    </row>
    <row r="249" spans="1:12" ht="122.25" customHeight="1" x14ac:dyDescent="0.2">
      <c r="A249" s="84" t="s">
        <v>958</v>
      </c>
      <c r="B249" s="49" t="s">
        <v>915</v>
      </c>
      <c r="C249" s="5" t="s">
        <v>843</v>
      </c>
      <c r="D249" s="5" t="s">
        <v>862</v>
      </c>
      <c r="E249" s="2">
        <v>1</v>
      </c>
      <c r="F249" s="43">
        <v>3.0449999999999999</v>
      </c>
      <c r="G249" s="2"/>
      <c r="H249" s="43">
        <v>3.0449999999999999</v>
      </c>
      <c r="I249" s="39"/>
      <c r="J249" s="77"/>
      <c r="K249" s="77"/>
      <c r="L249" s="5"/>
    </row>
    <row r="250" spans="1:12" ht="140.1" customHeight="1" x14ac:dyDescent="0.2">
      <c r="A250" s="84" t="s">
        <v>959</v>
      </c>
      <c r="B250" s="49" t="s">
        <v>916</v>
      </c>
      <c r="C250" s="5" t="s">
        <v>844</v>
      </c>
      <c r="D250" s="5" t="s">
        <v>872</v>
      </c>
      <c r="E250" s="2">
        <v>2</v>
      </c>
      <c r="F250" s="43">
        <v>19.75</v>
      </c>
      <c r="G250" s="2"/>
      <c r="H250" s="43">
        <v>19.75</v>
      </c>
      <c r="I250" s="39"/>
      <c r="J250" s="77"/>
      <c r="K250" s="77"/>
      <c r="L250" s="5"/>
    </row>
    <row r="251" spans="1:12" ht="140.1" customHeight="1" x14ac:dyDescent="0.2">
      <c r="A251" s="84" t="s">
        <v>960</v>
      </c>
      <c r="B251" s="49" t="s">
        <v>1057</v>
      </c>
      <c r="C251" s="5" t="s">
        <v>869</v>
      </c>
      <c r="D251" s="5" t="s">
        <v>1058</v>
      </c>
      <c r="E251" s="2">
        <v>2</v>
      </c>
      <c r="F251" s="43">
        <v>27.06</v>
      </c>
      <c r="G251" s="2"/>
      <c r="H251" s="43">
        <v>21.17</v>
      </c>
      <c r="I251" s="68"/>
      <c r="J251" s="77"/>
      <c r="K251" s="77"/>
      <c r="L251" s="5"/>
    </row>
    <row r="252" spans="1:12" ht="99.75" customHeight="1" x14ac:dyDescent="0.2">
      <c r="A252" s="84" t="s">
        <v>961</v>
      </c>
      <c r="B252" s="49" t="s">
        <v>917</v>
      </c>
      <c r="C252" s="5" t="s">
        <v>845</v>
      </c>
      <c r="D252" s="5" t="s">
        <v>847</v>
      </c>
      <c r="E252" s="2">
        <v>2</v>
      </c>
      <c r="F252" s="43">
        <v>9.5640000000000001</v>
      </c>
      <c r="G252" s="2"/>
      <c r="H252" s="43">
        <v>9.4600000000000009</v>
      </c>
      <c r="I252" s="39"/>
      <c r="J252" s="77"/>
      <c r="K252" s="77">
        <f>0.088+0.016</f>
        <v>0.104</v>
      </c>
      <c r="L252" s="5" t="s">
        <v>846</v>
      </c>
    </row>
    <row r="253" spans="1:12" ht="154.5" customHeight="1" x14ac:dyDescent="0.2">
      <c r="A253" s="84" t="s">
        <v>962</v>
      </c>
      <c r="B253" s="49" t="s">
        <v>918</v>
      </c>
      <c r="C253" s="5" t="s">
        <v>848</v>
      </c>
      <c r="D253" s="5" t="s">
        <v>849</v>
      </c>
      <c r="E253" s="2">
        <v>4</v>
      </c>
      <c r="F253" s="43">
        <v>101.81</v>
      </c>
      <c r="G253" s="2"/>
      <c r="H253" s="43">
        <v>101.81</v>
      </c>
      <c r="I253" s="39"/>
      <c r="J253" s="77"/>
      <c r="K253" s="77"/>
      <c r="L253" s="5"/>
    </row>
    <row r="254" spans="1:12" ht="166.5" customHeight="1" x14ac:dyDescent="0.2">
      <c r="A254" s="84" t="s">
        <v>963</v>
      </c>
      <c r="B254" s="49" t="s">
        <v>919</v>
      </c>
      <c r="C254" s="5" t="s">
        <v>850</v>
      </c>
      <c r="D254" s="5" t="s">
        <v>851</v>
      </c>
      <c r="E254" s="2">
        <v>4</v>
      </c>
      <c r="F254" s="43">
        <v>113.44199999999999</v>
      </c>
      <c r="G254" s="2"/>
      <c r="H254" s="43">
        <v>109.123</v>
      </c>
      <c r="I254" s="39"/>
      <c r="J254" s="77"/>
      <c r="K254" s="77">
        <v>4.319</v>
      </c>
      <c r="L254" s="5"/>
    </row>
    <row r="255" spans="1:12" ht="151.5" customHeight="1" x14ac:dyDescent="0.2">
      <c r="A255" s="81" t="s">
        <v>964</v>
      </c>
      <c r="B255" s="49" t="s">
        <v>920</v>
      </c>
      <c r="C255" s="5" t="s">
        <v>858</v>
      </c>
      <c r="D255" s="5" t="s">
        <v>852</v>
      </c>
      <c r="E255" s="2">
        <v>2</v>
      </c>
      <c r="F255" s="43">
        <v>25.558</v>
      </c>
      <c r="G255" s="2"/>
      <c r="H255" s="43">
        <v>25.558</v>
      </c>
      <c r="I255" s="39"/>
      <c r="J255" s="77"/>
      <c r="K255" s="77"/>
      <c r="L255" s="5"/>
    </row>
    <row r="256" spans="1:12" ht="103.5" customHeight="1" x14ac:dyDescent="0.2">
      <c r="A256" s="84" t="s">
        <v>965</v>
      </c>
      <c r="B256" s="49" t="s">
        <v>921</v>
      </c>
      <c r="C256" s="5" t="s">
        <v>854</v>
      </c>
      <c r="D256" s="5" t="s">
        <v>853</v>
      </c>
      <c r="E256" s="2">
        <v>2</v>
      </c>
      <c r="F256" s="43">
        <v>10.448</v>
      </c>
      <c r="G256" s="2"/>
      <c r="H256" s="43">
        <v>10.448</v>
      </c>
      <c r="I256" s="39"/>
      <c r="J256" s="77"/>
      <c r="K256" s="77"/>
      <c r="L256" s="5"/>
    </row>
    <row r="257" spans="1:12" ht="105" customHeight="1" x14ac:dyDescent="0.2">
      <c r="A257" s="84" t="s">
        <v>966</v>
      </c>
      <c r="B257" s="49" t="s">
        <v>922</v>
      </c>
      <c r="C257" s="5" t="s">
        <v>855</v>
      </c>
      <c r="D257" s="5" t="s">
        <v>857</v>
      </c>
      <c r="E257" s="2">
        <v>2</v>
      </c>
      <c r="F257" s="43">
        <v>12.493</v>
      </c>
      <c r="G257" s="2"/>
      <c r="H257" s="43">
        <v>12.493</v>
      </c>
      <c r="I257" s="39"/>
      <c r="J257" s="77"/>
      <c r="K257" s="77"/>
      <c r="L257" s="5"/>
    </row>
    <row r="258" spans="1:12" ht="102" x14ac:dyDescent="0.2">
      <c r="A258" s="84" t="s">
        <v>967</v>
      </c>
      <c r="B258" s="49" t="s">
        <v>923</v>
      </c>
      <c r="C258" s="5" t="s">
        <v>856</v>
      </c>
      <c r="D258" s="79" t="s">
        <v>859</v>
      </c>
      <c r="E258" s="2">
        <v>1</v>
      </c>
      <c r="F258" s="43">
        <v>2.891</v>
      </c>
      <c r="G258" s="2"/>
      <c r="H258" s="43">
        <v>2.891</v>
      </c>
      <c r="I258" s="39"/>
      <c r="J258" s="77"/>
      <c r="K258" s="77"/>
      <c r="L258" s="5"/>
    </row>
    <row r="259" spans="1:12" ht="129" customHeight="1" x14ac:dyDescent="0.2">
      <c r="A259" s="160">
        <v>2016</v>
      </c>
      <c r="B259" s="161"/>
      <c r="C259" s="161"/>
      <c r="D259" s="161"/>
      <c r="E259" s="161"/>
      <c r="F259" s="161"/>
      <c r="G259" s="161"/>
      <c r="H259" s="161"/>
      <c r="I259" s="161"/>
      <c r="J259" s="161"/>
      <c r="K259" s="161"/>
      <c r="L259" s="162"/>
    </row>
    <row r="260" spans="1:12" ht="104.25" customHeight="1" x14ac:dyDescent="0.2">
      <c r="A260" s="80" t="s">
        <v>968</v>
      </c>
      <c r="B260" s="49" t="s">
        <v>924</v>
      </c>
      <c r="C260" s="5" t="s">
        <v>860</v>
      </c>
      <c r="D260" s="89" t="s">
        <v>861</v>
      </c>
      <c r="E260" s="2">
        <v>2</v>
      </c>
      <c r="F260" s="43">
        <v>6.62</v>
      </c>
      <c r="H260" s="43">
        <v>6.62</v>
      </c>
      <c r="I260" s="39"/>
      <c r="K260" s="42"/>
      <c r="L260" s="5"/>
    </row>
    <row r="261" spans="1:12" ht="105.75" customHeight="1" x14ac:dyDescent="0.2">
      <c r="A261" s="80" t="s">
        <v>969</v>
      </c>
      <c r="B261" s="49" t="s">
        <v>925</v>
      </c>
      <c r="C261" s="5" t="s">
        <v>349</v>
      </c>
      <c r="D261" s="89" t="s">
        <v>1015</v>
      </c>
      <c r="E261" s="2">
        <v>2</v>
      </c>
      <c r="F261" s="43">
        <v>6.4370000000000003</v>
      </c>
      <c r="H261" s="43">
        <v>6.4370000000000003</v>
      </c>
      <c r="I261" s="68"/>
      <c r="K261" s="42"/>
      <c r="L261" s="5"/>
    </row>
    <row r="262" spans="1:12" ht="105" customHeight="1" x14ac:dyDescent="0.2">
      <c r="A262" s="80" t="s">
        <v>970</v>
      </c>
      <c r="B262" s="49" t="s">
        <v>926</v>
      </c>
      <c r="C262" s="5" t="s">
        <v>863</v>
      </c>
      <c r="D262" s="89" t="s">
        <v>1016</v>
      </c>
      <c r="E262" s="2">
        <v>3</v>
      </c>
      <c r="F262" s="43">
        <v>26.591999999999999</v>
      </c>
      <c r="H262" s="43">
        <v>26.591999999999999</v>
      </c>
      <c r="I262" s="68"/>
      <c r="K262" s="42"/>
      <c r="L262" s="5"/>
    </row>
    <row r="263" spans="1:12" ht="104.25" customHeight="1" x14ac:dyDescent="0.2">
      <c r="A263" s="80" t="s">
        <v>971</v>
      </c>
      <c r="B263" s="49" t="s">
        <v>933</v>
      </c>
      <c r="C263" s="5" t="s">
        <v>856</v>
      </c>
      <c r="D263" s="89" t="s">
        <v>1017</v>
      </c>
      <c r="E263" s="2">
        <v>2</v>
      </c>
      <c r="F263" s="43">
        <v>5.74</v>
      </c>
      <c r="H263" s="43">
        <v>5.74</v>
      </c>
      <c r="I263" s="68"/>
      <c r="K263" s="42"/>
      <c r="L263" s="5"/>
    </row>
    <row r="264" spans="1:12" ht="95.25" customHeight="1" x14ac:dyDescent="0.2">
      <c r="A264" s="80" t="s">
        <v>972</v>
      </c>
      <c r="B264" s="49" t="s">
        <v>927</v>
      </c>
      <c r="C264" s="1" t="s">
        <v>864</v>
      </c>
      <c r="D264" s="89" t="s">
        <v>1014</v>
      </c>
      <c r="E264" s="2">
        <v>1</v>
      </c>
      <c r="F264" s="43">
        <v>2.77</v>
      </c>
      <c r="H264" s="43">
        <v>2.77</v>
      </c>
      <c r="I264" s="68"/>
      <c r="K264" s="42"/>
      <c r="L264" s="5"/>
    </row>
    <row r="265" spans="1:12" ht="144" customHeight="1" x14ac:dyDescent="0.2">
      <c r="A265" s="80" t="s">
        <v>973</v>
      </c>
      <c r="B265" s="49" t="s">
        <v>928</v>
      </c>
      <c r="C265" s="1" t="s">
        <v>866</v>
      </c>
      <c r="D265" s="89" t="s">
        <v>1018</v>
      </c>
      <c r="E265" s="2">
        <v>4</v>
      </c>
      <c r="F265" s="43">
        <v>62.43</v>
      </c>
      <c r="H265" s="43">
        <v>62.43</v>
      </c>
      <c r="I265" s="68"/>
      <c r="K265" s="42"/>
      <c r="L265" s="5"/>
    </row>
    <row r="266" spans="1:12" ht="110.25" customHeight="1" x14ac:dyDescent="0.2">
      <c r="A266" s="80" t="s">
        <v>974</v>
      </c>
      <c r="B266" s="49" t="s">
        <v>929</v>
      </c>
      <c r="C266" s="1" t="s">
        <v>873</v>
      </c>
      <c r="D266" s="89" t="s">
        <v>1019</v>
      </c>
      <c r="E266" s="2">
        <v>3</v>
      </c>
      <c r="F266" s="43">
        <v>38.08</v>
      </c>
      <c r="H266" s="43">
        <v>36.630000000000003</v>
      </c>
      <c r="I266" s="68"/>
      <c r="K266" s="42">
        <v>1.45</v>
      </c>
      <c r="L266" s="5"/>
    </row>
    <row r="267" spans="1:12" ht="148.5" customHeight="1" x14ac:dyDescent="0.2">
      <c r="A267" s="80" t="s">
        <v>975</v>
      </c>
      <c r="B267" s="49" t="s">
        <v>930</v>
      </c>
      <c r="C267" s="1" t="s">
        <v>865</v>
      </c>
      <c r="D267" s="79" t="s">
        <v>1314</v>
      </c>
      <c r="E267" s="2">
        <v>4</v>
      </c>
      <c r="F267" s="43">
        <v>63.134999999999998</v>
      </c>
      <c r="H267" s="43">
        <v>63.122999999999998</v>
      </c>
      <c r="I267" s="39"/>
      <c r="J267" s="42">
        <v>1.2E-2</v>
      </c>
      <c r="K267" s="42"/>
      <c r="L267" s="5"/>
    </row>
    <row r="268" spans="1:12" ht="131.25" customHeight="1" x14ac:dyDescent="0.2">
      <c r="A268" s="80" t="s">
        <v>976</v>
      </c>
      <c r="B268" s="49" t="s">
        <v>931</v>
      </c>
      <c r="C268" s="1" t="s">
        <v>874</v>
      </c>
      <c r="D268" s="40" t="s">
        <v>1020</v>
      </c>
      <c r="E268" s="2">
        <v>3</v>
      </c>
      <c r="F268" s="43">
        <v>48.5</v>
      </c>
      <c r="H268" s="43">
        <v>63.75</v>
      </c>
      <c r="I268" s="68"/>
      <c r="K268" s="42">
        <v>11.75</v>
      </c>
      <c r="L268" s="5" t="s">
        <v>868</v>
      </c>
    </row>
    <row r="269" spans="1:12" ht="94.5" customHeight="1" x14ac:dyDescent="0.2">
      <c r="A269" s="80" t="s">
        <v>977</v>
      </c>
      <c r="B269" s="49" t="s">
        <v>932</v>
      </c>
      <c r="C269" s="1" t="s">
        <v>867</v>
      </c>
      <c r="D269" s="40" t="s">
        <v>1021</v>
      </c>
      <c r="E269" s="2">
        <v>3</v>
      </c>
      <c r="F269" s="43">
        <v>28</v>
      </c>
      <c r="H269" s="43">
        <v>28</v>
      </c>
      <c r="I269" s="68"/>
      <c r="K269" s="42"/>
      <c r="L269" s="5"/>
    </row>
    <row r="270" spans="1:12" customFormat="1" ht="131.25" customHeight="1" x14ac:dyDescent="0.2">
      <c r="A270" s="80" t="s">
        <v>981</v>
      </c>
      <c r="B270" s="49" t="s">
        <v>1003</v>
      </c>
      <c r="C270" s="2" t="s">
        <v>349</v>
      </c>
      <c r="D270" s="1" t="s">
        <v>1062</v>
      </c>
      <c r="E270" s="2">
        <v>3</v>
      </c>
      <c r="F270" s="43">
        <v>33.840000000000003</v>
      </c>
      <c r="G270" s="5"/>
      <c r="H270" s="43">
        <v>26.63</v>
      </c>
      <c r="I270" s="68"/>
      <c r="J270" s="42"/>
      <c r="K270" s="42">
        <v>7.21</v>
      </c>
      <c r="L270" s="5" t="s">
        <v>1004</v>
      </c>
    </row>
    <row r="271" spans="1:12" customFormat="1" ht="131.25" customHeight="1" x14ac:dyDescent="0.2">
      <c r="A271" s="80" t="s">
        <v>982</v>
      </c>
      <c r="B271" s="49" t="s">
        <v>1005</v>
      </c>
      <c r="C271" s="2" t="s">
        <v>349</v>
      </c>
      <c r="D271" s="40" t="s">
        <v>1022</v>
      </c>
      <c r="E271" s="2">
        <v>3</v>
      </c>
      <c r="F271" s="43">
        <v>24.93</v>
      </c>
      <c r="G271" s="47"/>
      <c r="H271" s="43">
        <v>24.93</v>
      </c>
      <c r="I271" s="68"/>
      <c r="J271" s="47"/>
      <c r="K271" s="47"/>
      <c r="L271" s="47"/>
    </row>
    <row r="272" spans="1:12" customFormat="1" ht="131.25" customHeight="1" x14ac:dyDescent="0.2">
      <c r="A272" s="80" t="s">
        <v>983</v>
      </c>
      <c r="B272" s="49" t="s">
        <v>1009</v>
      </c>
      <c r="C272" s="1" t="s">
        <v>1252</v>
      </c>
      <c r="D272" s="1" t="s">
        <v>1010</v>
      </c>
      <c r="E272" s="88">
        <v>2</v>
      </c>
      <c r="F272" s="43">
        <v>10.43</v>
      </c>
      <c r="G272" s="47"/>
      <c r="H272" s="43">
        <v>8.51</v>
      </c>
      <c r="I272" s="68"/>
      <c r="J272" s="47"/>
      <c r="K272" s="47"/>
      <c r="L272" s="47"/>
    </row>
    <row r="273" spans="1:12" customFormat="1" ht="131.25" customHeight="1" x14ac:dyDescent="0.2">
      <c r="A273" s="80" t="s">
        <v>984</v>
      </c>
      <c r="B273" s="49" t="s">
        <v>1011</v>
      </c>
      <c r="C273" s="1" t="s">
        <v>1045</v>
      </c>
      <c r="D273" s="1" t="s">
        <v>1060</v>
      </c>
      <c r="E273" s="87">
        <v>4</v>
      </c>
      <c r="F273" s="43">
        <v>73.3</v>
      </c>
      <c r="G273" s="47"/>
      <c r="H273" s="43">
        <v>73.3</v>
      </c>
      <c r="I273" s="68"/>
      <c r="J273" s="47"/>
      <c r="K273" s="47"/>
      <c r="L273" s="47"/>
    </row>
    <row r="274" spans="1:12" customFormat="1" ht="131.25" customHeight="1" x14ac:dyDescent="0.2">
      <c r="A274" s="80" t="s">
        <v>985</v>
      </c>
      <c r="B274" s="49" t="s">
        <v>1006</v>
      </c>
      <c r="C274" s="1" t="s">
        <v>1046</v>
      </c>
      <c r="D274" s="40" t="s">
        <v>1061</v>
      </c>
      <c r="E274" s="87">
        <v>3</v>
      </c>
      <c r="F274" s="43">
        <v>21.7</v>
      </c>
      <c r="G274" s="47"/>
      <c r="H274" s="43">
        <v>21.7</v>
      </c>
      <c r="I274" s="68"/>
      <c r="J274" s="47"/>
      <c r="K274" s="47"/>
      <c r="L274" s="47"/>
    </row>
    <row r="275" spans="1:12" customFormat="1" ht="139.5" customHeight="1" x14ac:dyDescent="0.2">
      <c r="A275" s="80" t="s">
        <v>986</v>
      </c>
      <c r="B275" s="49" t="s">
        <v>1007</v>
      </c>
      <c r="C275" s="1" t="s">
        <v>1008</v>
      </c>
      <c r="D275" s="1" t="s">
        <v>1059</v>
      </c>
      <c r="E275" s="87">
        <v>2</v>
      </c>
      <c r="F275" s="43">
        <v>12.287000000000001</v>
      </c>
      <c r="G275" s="47"/>
      <c r="H275" s="43">
        <v>12.287000000000001</v>
      </c>
      <c r="I275" s="68"/>
      <c r="J275" s="47"/>
      <c r="K275" s="47"/>
      <c r="L275" s="47"/>
    </row>
    <row r="276" spans="1:12" customFormat="1" ht="202.5" customHeight="1" x14ac:dyDescent="0.2">
      <c r="A276" s="80" t="s">
        <v>987</v>
      </c>
      <c r="B276" s="49" t="s">
        <v>1047</v>
      </c>
      <c r="C276" s="2" t="s">
        <v>349</v>
      </c>
      <c r="D276" s="1" t="s">
        <v>1114</v>
      </c>
      <c r="E276" s="87">
        <v>2</v>
      </c>
      <c r="F276" s="43">
        <v>11.013999999999999</v>
      </c>
      <c r="G276" s="47"/>
      <c r="H276" s="43">
        <v>11.013999999999999</v>
      </c>
      <c r="I276" s="68"/>
      <c r="J276" s="47"/>
      <c r="K276" s="47"/>
      <c r="L276" s="47"/>
    </row>
    <row r="277" spans="1:12" customFormat="1" ht="106.5" customHeight="1" x14ac:dyDescent="0.2">
      <c r="A277" s="80" t="s">
        <v>988</v>
      </c>
      <c r="B277" s="49" t="s">
        <v>1048</v>
      </c>
      <c r="C277" s="2" t="s">
        <v>349</v>
      </c>
      <c r="D277" s="40" t="s">
        <v>1023</v>
      </c>
      <c r="E277" s="87">
        <v>2</v>
      </c>
      <c r="F277" s="43">
        <v>8.9280000000000008</v>
      </c>
      <c r="G277" s="47"/>
      <c r="H277" s="43">
        <v>8.9280000000000008</v>
      </c>
      <c r="I277" s="68"/>
      <c r="J277" s="47"/>
      <c r="K277" s="47"/>
      <c r="L277" s="47"/>
    </row>
    <row r="278" spans="1:12" customFormat="1" ht="110.25" customHeight="1" x14ac:dyDescent="0.2">
      <c r="A278" s="80" t="s">
        <v>989</v>
      </c>
      <c r="B278" s="49" t="s">
        <v>1049</v>
      </c>
      <c r="C278" s="2" t="s">
        <v>349</v>
      </c>
      <c r="D278" s="40" t="s">
        <v>1024</v>
      </c>
      <c r="E278" s="87">
        <v>2</v>
      </c>
      <c r="F278" s="43">
        <v>13.804</v>
      </c>
      <c r="G278" s="47"/>
      <c r="H278" s="43">
        <v>13.804</v>
      </c>
      <c r="I278" s="68"/>
      <c r="J278" s="47"/>
      <c r="K278" s="47"/>
      <c r="L278" s="47"/>
    </row>
    <row r="279" spans="1:12" customFormat="1" ht="176.25" customHeight="1" x14ac:dyDescent="0.2">
      <c r="A279" s="80" t="s">
        <v>990</v>
      </c>
      <c r="B279" s="49" t="s">
        <v>1001</v>
      </c>
      <c r="C279" s="5" t="s">
        <v>1002</v>
      </c>
      <c r="D279" s="1" t="s">
        <v>1240</v>
      </c>
      <c r="E279" s="87">
        <v>4</v>
      </c>
      <c r="F279" s="43">
        <v>72.34</v>
      </c>
      <c r="G279" s="47"/>
      <c r="H279" s="43">
        <v>70.701999999999998</v>
      </c>
      <c r="I279" s="68"/>
      <c r="J279" s="47"/>
      <c r="K279" s="43">
        <v>1.6379999999999999</v>
      </c>
      <c r="L279" s="72" t="s">
        <v>1050</v>
      </c>
    </row>
    <row r="280" spans="1:12" customFormat="1" ht="131.25" customHeight="1" x14ac:dyDescent="0.2">
      <c r="A280" s="80" t="s">
        <v>991</v>
      </c>
      <c r="B280" s="49" t="s">
        <v>999</v>
      </c>
      <c r="C280" s="5" t="s">
        <v>1000</v>
      </c>
      <c r="D280" s="1" t="s">
        <v>1100</v>
      </c>
      <c r="E280" s="87">
        <v>4</v>
      </c>
      <c r="F280" s="43">
        <v>56.176000000000002</v>
      </c>
      <c r="G280" s="47"/>
      <c r="H280" s="91">
        <v>53.46</v>
      </c>
      <c r="I280" s="68"/>
      <c r="J280" s="47"/>
      <c r="K280" s="43">
        <v>2.7160000000000002</v>
      </c>
      <c r="L280" s="86"/>
    </row>
    <row r="281" spans="1:12" customFormat="1" ht="104.25" customHeight="1" x14ac:dyDescent="0.2">
      <c r="A281" s="80" t="s">
        <v>992</v>
      </c>
      <c r="B281" s="49" t="s">
        <v>998</v>
      </c>
      <c r="C281" s="2" t="s">
        <v>349</v>
      </c>
      <c r="D281" s="1" t="s">
        <v>1101</v>
      </c>
      <c r="E281" s="87">
        <v>2</v>
      </c>
      <c r="F281" s="43">
        <v>11.804</v>
      </c>
      <c r="G281" s="47"/>
      <c r="H281" s="91">
        <v>11.804</v>
      </c>
      <c r="I281" s="68"/>
      <c r="J281" s="47"/>
      <c r="K281" s="47"/>
      <c r="L281" s="47"/>
    </row>
    <row r="282" spans="1:12" customFormat="1" ht="171" customHeight="1" x14ac:dyDescent="0.2">
      <c r="A282" s="80"/>
      <c r="B282" s="49" t="s">
        <v>1031</v>
      </c>
      <c r="C282" s="2" t="s">
        <v>349</v>
      </c>
      <c r="D282" s="1" t="s">
        <v>1115</v>
      </c>
      <c r="E282" s="87">
        <v>2</v>
      </c>
      <c r="F282" s="43">
        <v>5.9189999999999996</v>
      </c>
      <c r="G282" s="47"/>
      <c r="H282" s="43">
        <v>5.9189999999999996</v>
      </c>
      <c r="I282" s="68"/>
      <c r="J282" s="47"/>
      <c r="K282" s="47"/>
      <c r="L282" s="47"/>
    </row>
    <row r="283" spans="1:12" customFormat="1" ht="108.75" customHeight="1" x14ac:dyDescent="0.2">
      <c r="A283" s="80" t="s">
        <v>993</v>
      </c>
      <c r="B283" s="49" t="s">
        <v>1051</v>
      </c>
      <c r="C283" s="5" t="s">
        <v>1030</v>
      </c>
      <c r="D283" s="1" t="s">
        <v>1116</v>
      </c>
      <c r="E283" s="87">
        <v>2</v>
      </c>
      <c r="F283" s="43">
        <v>14.8</v>
      </c>
      <c r="G283" s="47"/>
      <c r="H283" s="43">
        <v>14.8</v>
      </c>
      <c r="I283" s="68"/>
      <c r="J283" s="47"/>
      <c r="K283" s="47"/>
      <c r="L283" s="47"/>
    </row>
    <row r="284" spans="1:12" ht="129" customHeight="1" x14ac:dyDescent="0.2">
      <c r="A284" s="160">
        <v>2017</v>
      </c>
      <c r="B284" s="161"/>
      <c r="C284" s="161"/>
      <c r="D284" s="161"/>
      <c r="E284" s="161"/>
      <c r="F284" s="161"/>
      <c r="G284" s="161"/>
      <c r="H284" s="161"/>
      <c r="I284" s="161"/>
      <c r="J284" s="161"/>
      <c r="K284" s="161"/>
      <c r="L284" s="162"/>
    </row>
    <row r="285" spans="1:12" customFormat="1" ht="131.25" customHeight="1" x14ac:dyDescent="0.2">
      <c r="A285" s="80" t="s">
        <v>994</v>
      </c>
      <c r="B285" s="49" t="s">
        <v>1027</v>
      </c>
      <c r="C285" s="5" t="s">
        <v>1026</v>
      </c>
      <c r="D285" s="1" t="s">
        <v>1117</v>
      </c>
      <c r="E285" s="87">
        <v>4</v>
      </c>
      <c r="F285" s="43">
        <v>104.85</v>
      </c>
      <c r="G285" s="47"/>
      <c r="H285" s="43">
        <v>94.554668000000007</v>
      </c>
      <c r="I285" s="68"/>
      <c r="J285" s="47"/>
      <c r="K285" s="43">
        <v>10.299151999999999</v>
      </c>
      <c r="L285" s="86" t="s">
        <v>1052</v>
      </c>
    </row>
    <row r="286" spans="1:12" customFormat="1" ht="131.25" customHeight="1" x14ac:dyDescent="0.2">
      <c r="A286" s="80" t="s">
        <v>995</v>
      </c>
      <c r="B286" s="49" t="s">
        <v>1028</v>
      </c>
      <c r="C286" s="5" t="s">
        <v>1012</v>
      </c>
      <c r="D286" s="1" t="s">
        <v>1063</v>
      </c>
      <c r="E286" s="87">
        <v>3</v>
      </c>
      <c r="F286" s="43">
        <v>23.29</v>
      </c>
      <c r="G286" s="47"/>
      <c r="H286" s="43">
        <v>23.29</v>
      </c>
      <c r="I286" s="68"/>
      <c r="J286" s="47"/>
      <c r="K286" s="47"/>
      <c r="L286" s="47"/>
    </row>
    <row r="287" spans="1:12" customFormat="1" ht="131.25" customHeight="1" x14ac:dyDescent="0.2">
      <c r="A287" s="80" t="s">
        <v>995</v>
      </c>
      <c r="B287" s="49" t="s">
        <v>1029</v>
      </c>
      <c r="C287" s="5" t="s">
        <v>1013</v>
      </c>
      <c r="D287" s="1" t="s">
        <v>1064</v>
      </c>
      <c r="E287" s="87">
        <v>2</v>
      </c>
      <c r="F287" s="43">
        <v>12.71</v>
      </c>
      <c r="G287" s="47"/>
      <c r="H287" s="43">
        <v>12.71</v>
      </c>
      <c r="I287" s="68"/>
      <c r="J287" s="47"/>
      <c r="K287" s="47"/>
      <c r="L287" s="47"/>
    </row>
    <row r="288" spans="1:12" customFormat="1" ht="131.25" customHeight="1" x14ac:dyDescent="0.2">
      <c r="A288" s="80" t="s">
        <v>996</v>
      </c>
      <c r="B288" s="49" t="s">
        <v>1102</v>
      </c>
      <c r="C288" s="2" t="s">
        <v>683</v>
      </c>
      <c r="D288" s="1" t="s">
        <v>1118</v>
      </c>
      <c r="E288" s="94">
        <v>3</v>
      </c>
      <c r="F288" s="43">
        <v>22.207999999999998</v>
      </c>
      <c r="G288" s="95"/>
      <c r="H288" s="43">
        <v>22.207999999999998</v>
      </c>
      <c r="I288" s="68"/>
      <c r="J288" s="95"/>
      <c r="K288" s="95"/>
      <c r="L288" s="95"/>
    </row>
    <row r="289" spans="1:12" s="151" customFormat="1" ht="178.35" customHeight="1" x14ac:dyDescent="0.2">
      <c r="A289" s="80" t="s">
        <v>997</v>
      </c>
      <c r="B289" s="144" t="s">
        <v>1479</v>
      </c>
      <c r="C289" s="5" t="s">
        <v>1032</v>
      </c>
      <c r="D289" s="1" t="s">
        <v>1313</v>
      </c>
      <c r="E289" s="94">
        <v>4</v>
      </c>
      <c r="F289" s="43">
        <v>194.774</v>
      </c>
      <c r="G289" s="95"/>
      <c r="H289" s="43">
        <v>164.749</v>
      </c>
      <c r="I289" s="39"/>
      <c r="J289" s="149">
        <v>0.113</v>
      </c>
      <c r="K289" s="95"/>
      <c r="L289" s="150" t="s">
        <v>1253</v>
      </c>
    </row>
    <row r="290" spans="1:12" customFormat="1" ht="131.25" customHeight="1" x14ac:dyDescent="0.2">
      <c r="A290" s="80" t="s">
        <v>980</v>
      </c>
      <c r="B290" s="49" t="s">
        <v>1053</v>
      </c>
      <c r="C290" s="2" t="s">
        <v>349</v>
      </c>
      <c r="D290" s="1" t="s">
        <v>1065</v>
      </c>
      <c r="E290" s="94">
        <v>3</v>
      </c>
      <c r="F290" s="43">
        <v>28.402999999999999</v>
      </c>
      <c r="G290" s="95"/>
      <c r="H290" s="43">
        <v>27.556000000000001</v>
      </c>
      <c r="I290" s="68"/>
      <c r="J290" s="95"/>
      <c r="K290" s="43">
        <f>F290-27.556</f>
        <v>0.84699999999999775</v>
      </c>
      <c r="L290" s="95"/>
    </row>
    <row r="291" spans="1:12" ht="183" customHeight="1" x14ac:dyDescent="0.2">
      <c r="B291" s="49" t="s">
        <v>1033</v>
      </c>
      <c r="C291" s="2" t="s">
        <v>349</v>
      </c>
      <c r="D291" s="1" t="s">
        <v>1119</v>
      </c>
      <c r="E291" s="94">
        <v>4</v>
      </c>
      <c r="F291" s="43">
        <v>164.995</v>
      </c>
      <c r="H291" s="43">
        <v>160.11500000000001</v>
      </c>
      <c r="I291" s="68"/>
      <c r="K291" s="43">
        <f>F291-160.115</f>
        <v>4.8799999999999955</v>
      </c>
      <c r="L291" s="5"/>
    </row>
    <row r="292" spans="1:12" customFormat="1" ht="131.25" customHeight="1" x14ac:dyDescent="0.2">
      <c r="A292" s="80" t="s">
        <v>979</v>
      </c>
      <c r="B292" s="158" t="s">
        <v>1038</v>
      </c>
      <c r="C292" s="2" t="s">
        <v>349</v>
      </c>
      <c r="D292" s="1" t="s">
        <v>1120</v>
      </c>
      <c r="E292" s="94">
        <v>2</v>
      </c>
      <c r="F292" s="43">
        <v>11.093</v>
      </c>
      <c r="G292" s="95"/>
      <c r="H292" s="43">
        <v>11.09</v>
      </c>
      <c r="I292" s="68"/>
      <c r="J292" s="95"/>
      <c r="K292" s="95"/>
      <c r="L292" s="95"/>
    </row>
    <row r="293" spans="1:12" ht="135" customHeight="1" x14ac:dyDescent="0.2">
      <c r="A293" s="92"/>
      <c r="B293" s="159"/>
      <c r="C293" s="2" t="s">
        <v>349</v>
      </c>
      <c r="D293" s="1" t="s">
        <v>1203</v>
      </c>
      <c r="E293" s="2">
        <v>2</v>
      </c>
      <c r="F293" s="43">
        <v>1.9570000000000001</v>
      </c>
      <c r="H293" s="43">
        <v>1.9570000000000001</v>
      </c>
      <c r="I293" s="68"/>
      <c r="K293" s="42"/>
      <c r="L293" s="5" t="s">
        <v>1204</v>
      </c>
    </row>
    <row r="294" spans="1:12" customFormat="1" ht="131.25" customHeight="1" x14ac:dyDescent="0.2">
      <c r="A294" s="93"/>
      <c r="B294" s="49" t="s">
        <v>1037</v>
      </c>
      <c r="C294" s="2" t="s">
        <v>349</v>
      </c>
      <c r="D294" s="1" t="s">
        <v>1121</v>
      </c>
      <c r="E294" s="94">
        <v>2</v>
      </c>
      <c r="F294" s="43">
        <v>6.4669999999999996</v>
      </c>
      <c r="G294" s="95"/>
      <c r="H294" s="43">
        <v>6.4669999999999996</v>
      </c>
      <c r="I294" s="68"/>
      <c r="J294" s="95"/>
      <c r="K294" s="95"/>
      <c r="L294" s="95"/>
    </row>
    <row r="295" spans="1:12" ht="167.25" customHeight="1" x14ac:dyDescent="0.2">
      <c r="A295" s="93" t="s">
        <v>978</v>
      </c>
      <c r="B295" s="155" t="s">
        <v>1056</v>
      </c>
      <c r="C295" s="164" t="s">
        <v>1055</v>
      </c>
      <c r="D295" s="1" t="s">
        <v>1122</v>
      </c>
      <c r="E295" s="94">
        <v>5</v>
      </c>
      <c r="F295" s="43">
        <f>818.043+K295</f>
        <v>822.42499999999995</v>
      </c>
      <c r="G295" s="14"/>
      <c r="H295" s="14"/>
      <c r="I295" s="39" t="s">
        <v>1054</v>
      </c>
      <c r="J295" s="14"/>
      <c r="K295" s="43">
        <f>1.64+2.742</f>
        <v>4.3819999999999997</v>
      </c>
      <c r="L295" s="95"/>
    </row>
    <row r="296" spans="1:12" ht="81" hidden="1" customHeight="1" x14ac:dyDescent="0.2">
      <c r="A296" s="93"/>
      <c r="B296" s="156"/>
      <c r="C296" s="165"/>
      <c r="D296" s="1" t="s">
        <v>1034</v>
      </c>
      <c r="E296" s="2"/>
      <c r="F296" s="43"/>
      <c r="H296" s="43"/>
      <c r="I296" s="39"/>
      <c r="K296" s="42"/>
      <c r="L296" s="5"/>
    </row>
    <row r="297" spans="1:12" ht="16.5" hidden="1" customHeight="1" x14ac:dyDescent="0.2">
      <c r="A297" s="93"/>
      <c r="B297" s="156"/>
      <c r="C297" s="165"/>
      <c r="D297" s="96"/>
      <c r="E297" s="2"/>
      <c r="F297" s="43"/>
      <c r="H297" s="43"/>
      <c r="I297" s="39"/>
      <c r="K297" s="42"/>
      <c r="L297" s="5"/>
    </row>
    <row r="298" spans="1:12" ht="16.5" hidden="1" customHeight="1" x14ac:dyDescent="0.2">
      <c r="A298" s="93"/>
      <c r="B298" s="156"/>
      <c r="C298" s="165"/>
      <c r="D298" s="96" t="s">
        <v>1035</v>
      </c>
      <c r="E298" s="2"/>
      <c r="F298" s="43"/>
      <c r="H298" s="43"/>
      <c r="I298" s="39"/>
      <c r="K298" s="42"/>
      <c r="L298" s="5"/>
    </row>
    <row r="299" spans="1:12" ht="16.5" hidden="1" customHeight="1" x14ac:dyDescent="0.2">
      <c r="A299" s="93"/>
      <c r="B299" s="156"/>
      <c r="C299" s="165"/>
      <c r="D299" s="96"/>
      <c r="E299" s="2"/>
      <c r="F299" s="43"/>
      <c r="H299" s="43"/>
      <c r="I299" s="39"/>
      <c r="K299" s="42"/>
      <c r="L299" s="5"/>
    </row>
    <row r="300" spans="1:12" ht="16.5" hidden="1" customHeight="1" x14ac:dyDescent="0.2">
      <c r="A300" s="93"/>
      <c r="B300" s="156"/>
      <c r="C300" s="165"/>
      <c r="D300" s="96" t="s">
        <v>1036</v>
      </c>
      <c r="E300" s="2"/>
      <c r="F300" s="43"/>
      <c r="H300" s="43"/>
      <c r="I300" s="39"/>
      <c r="K300" s="42"/>
      <c r="L300" s="5"/>
    </row>
    <row r="301" spans="1:12" ht="16.5" hidden="1" customHeight="1" x14ac:dyDescent="0.2">
      <c r="A301" s="93"/>
      <c r="B301" s="156"/>
      <c r="C301" s="165"/>
      <c r="D301" s="96"/>
      <c r="E301" s="2"/>
      <c r="F301" s="43"/>
      <c r="H301" s="43"/>
      <c r="I301" s="39"/>
      <c r="K301" s="42"/>
      <c r="L301" s="5"/>
    </row>
    <row r="302" spans="1:12" ht="16.5" hidden="1" customHeight="1" x14ac:dyDescent="0.2">
      <c r="A302" s="93"/>
      <c r="B302" s="156"/>
      <c r="C302" s="165"/>
      <c r="D302" s="96"/>
      <c r="E302" s="2"/>
      <c r="F302" s="43"/>
      <c r="H302" s="43"/>
      <c r="I302" s="39"/>
      <c r="K302" s="42"/>
      <c r="L302" s="5"/>
    </row>
    <row r="303" spans="1:12" ht="16.5" hidden="1" customHeight="1" x14ac:dyDescent="0.2">
      <c r="A303" s="93"/>
      <c r="B303" s="156"/>
      <c r="C303" s="165"/>
      <c r="D303" s="96"/>
      <c r="E303" s="2"/>
      <c r="F303" s="43"/>
      <c r="H303" s="43"/>
      <c r="I303" s="39"/>
      <c r="K303" s="42"/>
      <c r="L303" s="5"/>
    </row>
    <row r="304" spans="1:12" ht="16.5" hidden="1" customHeight="1" x14ac:dyDescent="0.2">
      <c r="A304" s="93"/>
      <c r="B304" s="156"/>
      <c r="C304" s="165"/>
      <c r="D304" s="96"/>
      <c r="E304" s="2"/>
      <c r="F304" s="43"/>
      <c r="H304" s="43"/>
      <c r="I304" s="39"/>
      <c r="K304" s="42"/>
      <c r="L304" s="5"/>
    </row>
    <row r="305" spans="1:12" ht="16.5" hidden="1" customHeight="1" x14ac:dyDescent="0.2">
      <c r="A305" s="93"/>
      <c r="B305" s="156"/>
      <c r="C305" s="165"/>
      <c r="D305" s="96"/>
      <c r="E305" s="2"/>
      <c r="F305" s="43"/>
      <c r="H305" s="43"/>
      <c r="I305" s="39"/>
      <c r="K305" s="42"/>
      <c r="L305" s="5"/>
    </row>
    <row r="306" spans="1:12" ht="16.5" hidden="1" customHeight="1" x14ac:dyDescent="0.2">
      <c r="A306" s="93"/>
      <c r="B306" s="156"/>
      <c r="C306" s="165"/>
      <c r="D306" s="96"/>
      <c r="E306" s="2"/>
      <c r="F306" s="43"/>
      <c r="H306" s="43"/>
      <c r="I306" s="39"/>
      <c r="K306" s="42"/>
      <c r="L306" s="5"/>
    </row>
    <row r="307" spans="1:12" ht="16.5" hidden="1" customHeight="1" x14ac:dyDescent="0.2">
      <c r="A307" s="93"/>
      <c r="B307" s="156"/>
      <c r="C307" s="165"/>
      <c r="D307" s="96"/>
      <c r="E307" s="2"/>
      <c r="F307" s="43"/>
      <c r="H307" s="43"/>
      <c r="I307" s="39"/>
      <c r="K307" s="42"/>
      <c r="L307" s="5"/>
    </row>
    <row r="308" spans="1:12" ht="16.5" hidden="1" customHeight="1" x14ac:dyDescent="0.2">
      <c r="A308" s="93"/>
      <c r="B308" s="156"/>
      <c r="C308" s="165"/>
      <c r="D308" s="96"/>
      <c r="E308" s="2"/>
      <c r="F308" s="43"/>
      <c r="H308" s="43"/>
      <c r="I308" s="39"/>
      <c r="K308" s="42"/>
      <c r="L308" s="5"/>
    </row>
    <row r="309" spans="1:12" ht="16.5" hidden="1" customHeight="1" x14ac:dyDescent="0.2">
      <c r="A309" s="93"/>
      <c r="B309" s="156"/>
      <c r="C309" s="165"/>
      <c r="D309" s="96"/>
      <c r="E309" s="2"/>
      <c r="F309" s="43"/>
      <c r="H309" s="43"/>
      <c r="I309" s="39"/>
      <c r="K309" s="42"/>
      <c r="L309" s="5"/>
    </row>
    <row r="310" spans="1:12" ht="16.5" hidden="1" customHeight="1" x14ac:dyDescent="0.2">
      <c r="A310" s="93"/>
      <c r="B310" s="156"/>
      <c r="C310" s="165"/>
      <c r="D310" s="96"/>
      <c r="E310" s="2"/>
      <c r="F310" s="43"/>
      <c r="H310" s="43"/>
      <c r="I310" s="39"/>
      <c r="K310" s="42"/>
      <c r="L310" s="5"/>
    </row>
    <row r="311" spans="1:12" ht="16.5" hidden="1" customHeight="1" x14ac:dyDescent="0.2">
      <c r="A311" s="93"/>
      <c r="B311" s="156"/>
      <c r="C311" s="165"/>
      <c r="D311" s="96"/>
      <c r="E311" s="2"/>
      <c r="F311" s="43"/>
      <c r="H311" s="43"/>
      <c r="I311" s="39"/>
      <c r="K311" s="42"/>
      <c r="L311" s="5"/>
    </row>
    <row r="312" spans="1:12" ht="16.5" hidden="1" customHeight="1" x14ac:dyDescent="0.2">
      <c r="A312" s="93"/>
      <c r="B312" s="156"/>
      <c r="C312" s="165"/>
      <c r="D312" s="96"/>
      <c r="E312" s="2"/>
      <c r="F312" s="43"/>
      <c r="H312" s="43"/>
      <c r="I312" s="39"/>
      <c r="K312" s="42"/>
      <c r="L312" s="5"/>
    </row>
    <row r="313" spans="1:12" ht="16.5" hidden="1" customHeight="1" x14ac:dyDescent="0.2">
      <c r="A313" s="93"/>
      <c r="B313" s="156"/>
      <c r="C313" s="165"/>
      <c r="D313" s="96"/>
      <c r="E313" s="2"/>
      <c r="F313" s="43"/>
      <c r="H313" s="43"/>
      <c r="I313" s="39"/>
      <c r="K313" s="42"/>
      <c r="L313" s="5"/>
    </row>
    <row r="314" spans="1:12" ht="16.5" hidden="1" customHeight="1" x14ac:dyDescent="0.2">
      <c r="A314" s="93"/>
      <c r="B314" s="156"/>
      <c r="C314" s="165"/>
      <c r="D314" s="96"/>
      <c r="E314" s="2"/>
      <c r="F314" s="43"/>
      <c r="H314" s="43"/>
      <c r="I314" s="39"/>
      <c r="K314" s="42"/>
      <c r="L314" s="5"/>
    </row>
    <row r="315" spans="1:12" ht="16.5" hidden="1" customHeight="1" x14ac:dyDescent="0.2">
      <c r="A315" s="93"/>
      <c r="B315" s="156"/>
      <c r="C315" s="165"/>
      <c r="D315" s="96"/>
      <c r="E315" s="2"/>
      <c r="F315" s="43"/>
      <c r="H315" s="43"/>
      <c r="I315" s="39"/>
      <c r="K315" s="42"/>
      <c r="L315" s="5"/>
    </row>
    <row r="316" spans="1:12" ht="16.5" hidden="1" customHeight="1" x14ac:dyDescent="0.2">
      <c r="A316" s="93"/>
      <c r="B316" s="156"/>
      <c r="C316" s="165"/>
      <c r="D316" s="96"/>
      <c r="E316" s="2"/>
      <c r="F316" s="43"/>
      <c r="H316" s="43"/>
      <c r="I316" s="39"/>
      <c r="K316" s="42"/>
      <c r="L316" s="5"/>
    </row>
    <row r="317" spans="1:12" ht="16.5" hidden="1" customHeight="1" x14ac:dyDescent="0.2">
      <c r="A317" s="93"/>
      <c r="B317" s="156"/>
      <c r="C317" s="165"/>
      <c r="D317" s="96"/>
      <c r="E317" s="2"/>
      <c r="F317" s="43"/>
      <c r="H317" s="43"/>
      <c r="I317" s="39"/>
      <c r="K317" s="42"/>
      <c r="L317" s="5"/>
    </row>
    <row r="318" spans="1:12" ht="16.5" hidden="1" customHeight="1" x14ac:dyDescent="0.2">
      <c r="A318" s="93"/>
      <c r="B318" s="156"/>
      <c r="C318" s="165"/>
      <c r="D318" s="96"/>
      <c r="E318" s="2"/>
      <c r="F318" s="43"/>
      <c r="H318" s="43"/>
      <c r="I318" s="39"/>
      <c r="K318" s="42"/>
      <c r="L318" s="5"/>
    </row>
    <row r="319" spans="1:12" ht="16.5" hidden="1" customHeight="1" x14ac:dyDescent="0.2">
      <c r="A319" s="93"/>
      <c r="B319" s="156"/>
      <c r="C319" s="165"/>
      <c r="D319" s="96"/>
      <c r="E319" s="2"/>
      <c r="F319" s="43"/>
      <c r="H319" s="43"/>
      <c r="I319" s="39"/>
      <c r="K319" s="42"/>
      <c r="L319" s="5"/>
    </row>
    <row r="320" spans="1:12" ht="16.5" hidden="1" customHeight="1" x14ac:dyDescent="0.2">
      <c r="A320" s="93"/>
      <c r="B320" s="156"/>
      <c r="C320" s="165"/>
      <c r="D320" s="96"/>
      <c r="E320" s="2"/>
      <c r="F320" s="43"/>
      <c r="H320" s="43"/>
      <c r="I320" s="39"/>
      <c r="K320" s="42"/>
      <c r="L320" s="5"/>
    </row>
    <row r="321" spans="1:12" ht="16.5" hidden="1" customHeight="1" x14ac:dyDescent="0.2">
      <c r="A321" s="93"/>
      <c r="B321" s="156"/>
      <c r="C321" s="165"/>
      <c r="D321" s="96"/>
      <c r="E321" s="2"/>
      <c r="F321" s="43"/>
      <c r="H321" s="43"/>
      <c r="I321" s="39"/>
      <c r="K321" s="42"/>
      <c r="L321" s="5"/>
    </row>
    <row r="322" spans="1:12" ht="16.5" hidden="1" customHeight="1" x14ac:dyDescent="0.2">
      <c r="A322" s="93"/>
      <c r="B322" s="156"/>
      <c r="C322" s="165"/>
      <c r="D322" s="96"/>
      <c r="E322" s="2"/>
      <c r="F322" s="43"/>
      <c r="H322" s="43"/>
      <c r="I322" s="39"/>
      <c r="K322" s="42"/>
      <c r="L322" s="5"/>
    </row>
    <row r="323" spans="1:12" ht="16.5" hidden="1" customHeight="1" x14ac:dyDescent="0.2">
      <c r="A323" s="93"/>
      <c r="B323" s="156"/>
      <c r="C323" s="165"/>
      <c r="D323" s="96"/>
      <c r="E323" s="2"/>
      <c r="F323" s="43"/>
      <c r="H323" s="43"/>
      <c r="I323" s="39"/>
      <c r="K323" s="42"/>
      <c r="L323" s="5"/>
    </row>
    <row r="324" spans="1:12" ht="16.5" hidden="1" customHeight="1" x14ac:dyDescent="0.2">
      <c r="A324" s="93"/>
      <c r="B324" s="156"/>
      <c r="C324" s="165"/>
      <c r="D324" s="96"/>
      <c r="E324" s="2"/>
      <c r="F324" s="43"/>
      <c r="H324" s="43"/>
      <c r="I324" s="39"/>
      <c r="K324" s="42"/>
      <c r="L324" s="5"/>
    </row>
    <row r="325" spans="1:12" ht="16.5" hidden="1" customHeight="1" x14ac:dyDescent="0.2">
      <c r="A325" s="93"/>
      <c r="B325" s="156"/>
      <c r="C325" s="165"/>
      <c r="D325" s="96"/>
      <c r="E325" s="2"/>
      <c r="F325" s="43"/>
      <c r="H325" s="43"/>
      <c r="I325" s="39"/>
      <c r="K325" s="42"/>
      <c r="L325" s="5"/>
    </row>
    <row r="326" spans="1:12" ht="16.5" hidden="1" customHeight="1" x14ac:dyDescent="0.2">
      <c r="A326" s="93"/>
      <c r="B326" s="156"/>
      <c r="C326" s="165"/>
      <c r="D326" s="96"/>
      <c r="E326" s="2"/>
      <c r="F326" s="43"/>
      <c r="H326" s="43"/>
      <c r="I326" s="39"/>
      <c r="K326" s="42"/>
      <c r="L326" s="5"/>
    </row>
    <row r="327" spans="1:12" ht="16.5" hidden="1" customHeight="1" x14ac:dyDescent="0.2">
      <c r="A327" s="93"/>
      <c r="B327" s="156"/>
      <c r="C327" s="165"/>
      <c r="D327" s="96"/>
      <c r="E327" s="2"/>
      <c r="F327" s="43"/>
      <c r="H327" s="43"/>
      <c r="I327" s="39"/>
      <c r="K327" s="42"/>
      <c r="L327" s="5"/>
    </row>
    <row r="328" spans="1:12" ht="16.5" hidden="1" customHeight="1" x14ac:dyDescent="0.2">
      <c r="A328" s="93"/>
      <c r="B328" s="156"/>
      <c r="C328" s="165"/>
      <c r="D328" s="96"/>
      <c r="E328" s="2"/>
      <c r="F328" s="43"/>
      <c r="H328" s="43"/>
      <c r="I328" s="39"/>
      <c r="K328" s="42"/>
      <c r="L328" s="5"/>
    </row>
    <row r="329" spans="1:12" ht="16.5" hidden="1" customHeight="1" x14ac:dyDescent="0.2">
      <c r="A329" s="93"/>
      <c r="B329" s="156"/>
      <c r="C329" s="165"/>
      <c r="D329" s="96"/>
      <c r="E329" s="2"/>
      <c r="F329" s="43"/>
      <c r="H329" s="43"/>
      <c r="I329" s="39"/>
      <c r="K329" s="42"/>
      <c r="L329" s="5"/>
    </row>
    <row r="330" spans="1:12" ht="16.5" hidden="1" customHeight="1" x14ac:dyDescent="0.2">
      <c r="A330" s="93"/>
      <c r="B330" s="156"/>
      <c r="C330" s="165"/>
      <c r="D330" s="96"/>
      <c r="E330" s="2"/>
      <c r="F330" s="43"/>
      <c r="H330" s="43"/>
      <c r="I330" s="39"/>
      <c r="K330" s="42"/>
      <c r="L330" s="5"/>
    </row>
    <row r="331" spans="1:12" ht="33.6" hidden="1" customHeight="1" x14ac:dyDescent="0.2">
      <c r="A331" s="93"/>
      <c r="B331" s="156"/>
      <c r="C331" s="165"/>
      <c r="D331" s="96"/>
      <c r="E331" s="2"/>
      <c r="F331" s="43"/>
      <c r="H331" s="43"/>
      <c r="I331" s="39"/>
      <c r="K331" s="42"/>
      <c r="L331" s="5"/>
    </row>
    <row r="332" spans="1:12" ht="105.75" customHeight="1" x14ac:dyDescent="0.2">
      <c r="A332" s="92"/>
      <c r="B332" s="156"/>
      <c r="C332" s="165"/>
      <c r="D332" s="1" t="s">
        <v>1541</v>
      </c>
      <c r="E332" s="2">
        <v>5</v>
      </c>
      <c r="F332" s="43">
        <v>765.31899999999996</v>
      </c>
      <c r="H332" s="43"/>
      <c r="I332" s="39" t="s">
        <v>1480</v>
      </c>
      <c r="K332" s="42"/>
      <c r="L332" s="108" t="s">
        <v>1233</v>
      </c>
    </row>
    <row r="333" spans="1:12" ht="105.75" customHeight="1" x14ac:dyDescent="0.2">
      <c r="A333" s="92"/>
      <c r="B333" s="157"/>
      <c r="C333" s="166"/>
      <c r="D333" s="1" t="s">
        <v>1542</v>
      </c>
      <c r="E333" s="2">
        <v>5</v>
      </c>
      <c r="F333" s="43">
        <v>920.59500000000003</v>
      </c>
      <c r="H333" s="43"/>
      <c r="I333" s="39" t="s">
        <v>1481</v>
      </c>
      <c r="K333" s="42"/>
      <c r="L333" s="108"/>
    </row>
    <row r="334" spans="1:12" ht="105.75" customHeight="1" x14ac:dyDescent="0.2">
      <c r="A334" s="92"/>
      <c r="B334" s="153"/>
      <c r="C334" s="129"/>
      <c r="D334" s="1" t="s">
        <v>1538</v>
      </c>
      <c r="E334" s="2"/>
      <c r="F334" s="43">
        <v>8.3000000000000007</v>
      </c>
      <c r="H334" s="43"/>
      <c r="I334" s="39" t="s">
        <v>1539</v>
      </c>
      <c r="K334" s="42"/>
      <c r="L334" s="108" t="s">
        <v>1540</v>
      </c>
    </row>
    <row r="335" spans="1:12" ht="104.25" customHeight="1" x14ac:dyDescent="0.2">
      <c r="A335" s="92"/>
      <c r="B335" s="49" t="s">
        <v>1103</v>
      </c>
      <c r="C335" s="2" t="s">
        <v>349</v>
      </c>
      <c r="D335" s="1" t="s">
        <v>1066</v>
      </c>
      <c r="E335" s="2">
        <v>2</v>
      </c>
      <c r="F335" s="43">
        <v>18.87</v>
      </c>
      <c r="H335" s="43">
        <v>18.87</v>
      </c>
      <c r="I335" s="39"/>
      <c r="K335" s="42"/>
      <c r="L335" s="5"/>
    </row>
    <row r="336" spans="1:12" ht="126" customHeight="1" x14ac:dyDescent="0.2">
      <c r="A336" s="92"/>
      <c r="B336" s="155" t="s">
        <v>1073</v>
      </c>
      <c r="C336" s="1" t="s">
        <v>1074</v>
      </c>
      <c r="D336" s="1" t="s">
        <v>1075</v>
      </c>
      <c r="E336" s="2">
        <v>3</v>
      </c>
      <c r="F336" s="43">
        <v>38.26</v>
      </c>
      <c r="H336" s="43">
        <v>24.84</v>
      </c>
      <c r="I336" s="68"/>
      <c r="K336" s="42"/>
      <c r="L336" s="5"/>
    </row>
    <row r="337" spans="1:12" ht="135" customHeight="1" x14ac:dyDescent="0.2">
      <c r="A337" s="92"/>
      <c r="B337" s="156"/>
      <c r="C337" s="1" t="s">
        <v>1074</v>
      </c>
      <c r="D337" s="1" t="s">
        <v>1189</v>
      </c>
      <c r="E337" s="2">
        <v>3</v>
      </c>
      <c r="F337" s="43">
        <v>52.42</v>
      </c>
      <c r="H337" s="43">
        <v>7.42</v>
      </c>
      <c r="I337" s="68"/>
      <c r="K337" s="42"/>
      <c r="L337" s="5"/>
    </row>
    <row r="338" spans="1:12" ht="135" customHeight="1" x14ac:dyDescent="0.2">
      <c r="A338" s="92"/>
      <c r="B338" s="157"/>
      <c r="C338" s="1" t="s">
        <v>1074</v>
      </c>
      <c r="D338" s="1" t="s">
        <v>1223</v>
      </c>
      <c r="E338" s="2">
        <v>2</v>
      </c>
      <c r="F338" s="43">
        <v>70.08</v>
      </c>
      <c r="H338" s="43">
        <v>5.86</v>
      </c>
      <c r="I338" s="68"/>
      <c r="K338" s="42"/>
      <c r="L338" s="5"/>
    </row>
    <row r="339" spans="1:12" ht="141" customHeight="1" x14ac:dyDescent="0.2">
      <c r="A339" s="92"/>
      <c r="B339" s="49" t="s">
        <v>1077</v>
      </c>
      <c r="C339" s="1" t="s">
        <v>1076</v>
      </c>
      <c r="D339" s="1" t="s">
        <v>1078</v>
      </c>
      <c r="E339" s="2">
        <v>2</v>
      </c>
      <c r="F339" s="43">
        <v>11.73</v>
      </c>
      <c r="H339" s="43">
        <v>8</v>
      </c>
      <c r="I339" s="39"/>
      <c r="K339" s="42"/>
      <c r="L339" s="5"/>
    </row>
    <row r="340" spans="1:12" ht="117" customHeight="1" x14ac:dyDescent="0.2">
      <c r="A340" s="92"/>
      <c r="B340" s="49" t="s">
        <v>1067</v>
      </c>
      <c r="C340" s="2" t="s">
        <v>349</v>
      </c>
      <c r="D340" s="1" t="s">
        <v>1068</v>
      </c>
      <c r="E340" s="2">
        <v>2</v>
      </c>
      <c r="F340" s="43">
        <v>13.42</v>
      </c>
      <c r="H340" s="43">
        <v>13.42</v>
      </c>
      <c r="I340" s="39"/>
      <c r="K340" s="42"/>
      <c r="L340" s="5"/>
    </row>
    <row r="341" spans="1:12" ht="113.25" customHeight="1" x14ac:dyDescent="0.2">
      <c r="A341" s="92"/>
      <c r="B341" s="49" t="s">
        <v>1079</v>
      </c>
      <c r="C341" s="1" t="s">
        <v>1080</v>
      </c>
      <c r="D341" s="1" t="s">
        <v>1081</v>
      </c>
      <c r="E341" s="2">
        <v>3</v>
      </c>
      <c r="F341" s="43">
        <v>33.32</v>
      </c>
      <c r="H341" s="43">
        <v>17.82</v>
      </c>
      <c r="I341" s="39"/>
      <c r="K341" s="42"/>
      <c r="L341" s="5"/>
    </row>
    <row r="342" spans="1:12" ht="143.25" customHeight="1" x14ac:dyDescent="0.2">
      <c r="A342" s="92"/>
      <c r="B342" s="49" t="s">
        <v>1124</v>
      </c>
      <c r="C342" s="1" t="s">
        <v>1104</v>
      </c>
      <c r="D342" s="1" t="s">
        <v>1157</v>
      </c>
      <c r="E342" s="2">
        <v>3</v>
      </c>
      <c r="F342" s="43">
        <v>20.47</v>
      </c>
      <c r="H342" s="43">
        <v>20.47</v>
      </c>
      <c r="I342" s="68"/>
      <c r="K342" s="42"/>
      <c r="L342" s="5"/>
    </row>
    <row r="343" spans="1:12" ht="117.75" customHeight="1" x14ac:dyDescent="0.2">
      <c r="A343" s="92"/>
      <c r="B343" s="155" t="s">
        <v>1070</v>
      </c>
      <c r="C343" s="1" t="s">
        <v>349</v>
      </c>
      <c r="D343" s="1" t="s">
        <v>1158</v>
      </c>
      <c r="E343" s="2">
        <v>2</v>
      </c>
      <c r="F343" s="43">
        <v>18.402000000000001</v>
      </c>
      <c r="H343" s="43">
        <v>18.399999999999999</v>
      </c>
      <c r="I343" s="68"/>
      <c r="K343" s="42"/>
      <c r="L343" s="5"/>
    </row>
    <row r="344" spans="1:12" s="120" customFormat="1" ht="123" customHeight="1" x14ac:dyDescent="0.2">
      <c r="B344" s="157"/>
      <c r="C344" s="5" t="s">
        <v>683</v>
      </c>
      <c r="D344" s="1" t="s">
        <v>1532</v>
      </c>
      <c r="E344" s="117">
        <v>2</v>
      </c>
      <c r="F344" s="43">
        <v>23.189</v>
      </c>
      <c r="G344" s="49"/>
      <c r="H344" s="43">
        <v>23.189</v>
      </c>
      <c r="I344" s="71"/>
      <c r="J344" s="49"/>
      <c r="K344" s="49"/>
      <c r="L344" s="49"/>
    </row>
    <row r="345" spans="1:12" ht="123.75" customHeight="1" x14ac:dyDescent="0.2">
      <c r="A345" s="92"/>
      <c r="B345" s="49" t="s">
        <v>1071</v>
      </c>
      <c r="C345" s="1" t="s">
        <v>349</v>
      </c>
      <c r="D345" s="1" t="s">
        <v>1159</v>
      </c>
      <c r="E345" s="2">
        <v>3</v>
      </c>
      <c r="F345" s="43">
        <v>21</v>
      </c>
      <c r="H345" s="43">
        <v>21</v>
      </c>
      <c r="I345" s="68"/>
      <c r="K345" s="42"/>
      <c r="L345" s="5"/>
    </row>
    <row r="346" spans="1:12" ht="110.25" customHeight="1" x14ac:dyDescent="0.2">
      <c r="A346" s="92"/>
      <c r="B346" s="155" t="s">
        <v>1072</v>
      </c>
      <c r="C346" s="1" t="s">
        <v>349</v>
      </c>
      <c r="D346" s="1" t="s">
        <v>1155</v>
      </c>
      <c r="E346" s="2">
        <v>3</v>
      </c>
      <c r="F346" s="43">
        <v>23.9</v>
      </c>
      <c r="H346" s="43">
        <v>23.9</v>
      </c>
      <c r="I346" s="68"/>
      <c r="K346" s="42"/>
      <c r="L346" s="5"/>
    </row>
    <row r="347" spans="1:12" ht="131.1" customHeight="1" x14ac:dyDescent="0.2">
      <c r="A347" s="92"/>
      <c r="B347" s="157"/>
      <c r="C347" s="1" t="s">
        <v>683</v>
      </c>
      <c r="D347" s="1" t="s">
        <v>1135</v>
      </c>
      <c r="E347" s="2">
        <v>3</v>
      </c>
      <c r="F347" s="43">
        <v>41.11</v>
      </c>
      <c r="H347" s="43"/>
      <c r="I347" s="39" t="s">
        <v>1225</v>
      </c>
      <c r="K347" s="42"/>
      <c r="L347" s="5" t="s">
        <v>1254</v>
      </c>
    </row>
    <row r="348" spans="1:12" ht="96.75" customHeight="1" x14ac:dyDescent="0.2">
      <c r="A348" s="92"/>
      <c r="B348" s="49" t="s">
        <v>1069</v>
      </c>
      <c r="C348" s="1" t="s">
        <v>349</v>
      </c>
      <c r="D348" s="1" t="s">
        <v>1156</v>
      </c>
      <c r="E348" s="2">
        <v>2</v>
      </c>
      <c r="F348" s="43">
        <v>7.5510000000000002</v>
      </c>
      <c r="H348" s="43">
        <v>7.5510000000000002</v>
      </c>
      <c r="I348" s="68"/>
      <c r="K348" s="42"/>
      <c r="L348" s="5"/>
    </row>
    <row r="349" spans="1:12" ht="175.5" customHeight="1" x14ac:dyDescent="0.2">
      <c r="A349" s="92"/>
      <c r="B349" s="49" t="s">
        <v>1082</v>
      </c>
      <c r="C349" s="1" t="s">
        <v>1093</v>
      </c>
      <c r="D349" s="1" t="s">
        <v>1288</v>
      </c>
      <c r="E349" s="2">
        <v>4</v>
      </c>
      <c r="F349" s="43">
        <v>91.263999999999996</v>
      </c>
      <c r="H349" s="43">
        <v>38.015999999999998</v>
      </c>
      <c r="I349" s="39"/>
      <c r="J349" s="42">
        <v>14.6</v>
      </c>
      <c r="K349" s="42"/>
      <c r="L349" s="5" t="s">
        <v>1161</v>
      </c>
    </row>
    <row r="350" spans="1:12" ht="92.25" customHeight="1" x14ac:dyDescent="0.2">
      <c r="A350" s="92"/>
      <c r="B350" s="49" t="s">
        <v>1083</v>
      </c>
      <c r="C350" s="1" t="s">
        <v>349</v>
      </c>
      <c r="D350" s="1" t="s">
        <v>1153</v>
      </c>
      <c r="E350" s="2">
        <v>2</v>
      </c>
      <c r="F350" s="43">
        <v>9.35</v>
      </c>
      <c r="H350" s="43">
        <v>9.35</v>
      </c>
      <c r="I350" s="68"/>
      <c r="K350" s="42"/>
      <c r="L350" s="5"/>
    </row>
    <row r="351" spans="1:12" ht="112.5" customHeight="1" x14ac:dyDescent="0.2">
      <c r="A351" s="92"/>
      <c r="B351" s="49" t="s">
        <v>1084</v>
      </c>
      <c r="C351" s="1" t="s">
        <v>1085</v>
      </c>
      <c r="D351" s="1" t="s">
        <v>1154</v>
      </c>
      <c r="E351" s="2">
        <v>2</v>
      </c>
      <c r="F351" s="43">
        <v>14.102</v>
      </c>
      <c r="H351" s="43">
        <v>14.1</v>
      </c>
      <c r="I351" s="68"/>
      <c r="K351" s="42"/>
      <c r="L351" s="5"/>
    </row>
    <row r="352" spans="1:12" ht="188.25" customHeight="1" x14ac:dyDescent="0.2">
      <c r="A352" s="92"/>
      <c r="B352" s="49" t="s">
        <v>1086</v>
      </c>
      <c r="C352" s="1" t="s">
        <v>1087</v>
      </c>
      <c r="D352" s="1" t="s">
        <v>1224</v>
      </c>
      <c r="E352" s="2">
        <v>4</v>
      </c>
      <c r="F352" s="43">
        <v>98.966999999999999</v>
      </c>
      <c r="H352" s="43">
        <v>45.844999999999999</v>
      </c>
      <c r="I352" s="68"/>
      <c r="J352" s="42">
        <v>0.1330615</v>
      </c>
      <c r="K352" s="42"/>
      <c r="L352" s="5" t="s">
        <v>1165</v>
      </c>
    </row>
    <row r="353" spans="1:12" ht="174.95" customHeight="1" x14ac:dyDescent="0.2">
      <c r="A353" s="92"/>
      <c r="B353" s="49" t="s">
        <v>1088</v>
      </c>
      <c r="C353" s="1" t="s">
        <v>1089</v>
      </c>
      <c r="D353" s="1" t="s">
        <v>1123</v>
      </c>
      <c r="E353" s="2">
        <v>2</v>
      </c>
      <c r="F353" s="43">
        <v>11.04</v>
      </c>
      <c r="H353" s="43">
        <v>11.04</v>
      </c>
      <c r="I353" s="39"/>
      <c r="K353" s="42"/>
      <c r="L353" s="5"/>
    </row>
    <row r="354" spans="1:12" ht="327" customHeight="1" x14ac:dyDescent="0.2">
      <c r="A354" s="92"/>
      <c r="B354" s="49" t="s">
        <v>1092</v>
      </c>
      <c r="C354" s="1" t="s">
        <v>1091</v>
      </c>
      <c r="D354" s="1" t="s">
        <v>1152</v>
      </c>
      <c r="E354" s="2">
        <v>4</v>
      </c>
      <c r="F354" s="43">
        <v>105.711</v>
      </c>
      <c r="H354" s="43">
        <v>105.71</v>
      </c>
      <c r="I354" s="68"/>
      <c r="K354" s="42"/>
      <c r="L354" s="5"/>
    </row>
    <row r="355" spans="1:12" ht="165" customHeight="1" x14ac:dyDescent="0.2">
      <c r="A355" s="92"/>
      <c r="B355" s="49" t="s">
        <v>1090</v>
      </c>
      <c r="C355" s="1" t="s">
        <v>349</v>
      </c>
      <c r="D355" s="1" t="s">
        <v>1126</v>
      </c>
      <c r="E355" s="2">
        <v>2</v>
      </c>
      <c r="F355" s="43">
        <v>10.148</v>
      </c>
      <c r="H355" s="43">
        <v>10.15</v>
      </c>
      <c r="I355" s="68"/>
      <c r="K355" s="42"/>
      <c r="L355" s="5"/>
    </row>
    <row r="356" spans="1:12" ht="129" customHeight="1" x14ac:dyDescent="0.2">
      <c r="A356" s="160">
        <v>2018</v>
      </c>
      <c r="B356" s="161"/>
      <c r="C356" s="161"/>
      <c r="D356" s="161"/>
      <c r="E356" s="161"/>
      <c r="F356" s="161"/>
      <c r="G356" s="161"/>
      <c r="H356" s="161"/>
      <c r="I356" s="161"/>
      <c r="J356" s="161"/>
      <c r="K356" s="161"/>
      <c r="L356" s="162"/>
    </row>
    <row r="357" spans="1:12" ht="141" customHeight="1" x14ac:dyDescent="0.2">
      <c r="A357" s="92"/>
      <c r="B357" s="49" t="s">
        <v>1094</v>
      </c>
      <c r="C357" s="1" t="s">
        <v>1095</v>
      </c>
      <c r="D357" s="1" t="s">
        <v>1125</v>
      </c>
      <c r="E357" s="2">
        <v>2</v>
      </c>
      <c r="F357" s="43">
        <v>10</v>
      </c>
      <c r="H357" s="43">
        <v>9.6999999999999993</v>
      </c>
      <c r="I357" s="68"/>
      <c r="K357" s="42"/>
      <c r="L357" s="5"/>
    </row>
    <row r="358" spans="1:12" ht="186.75" customHeight="1" x14ac:dyDescent="0.2">
      <c r="A358" s="92"/>
      <c r="B358" s="49" t="s">
        <v>1106</v>
      </c>
      <c r="C358" s="1" t="s">
        <v>349</v>
      </c>
      <c r="D358" s="1" t="s">
        <v>1151</v>
      </c>
      <c r="E358" s="2">
        <v>2</v>
      </c>
      <c r="F358" s="43">
        <v>10.86</v>
      </c>
      <c r="H358" s="43">
        <v>10.86</v>
      </c>
      <c r="I358" s="68"/>
      <c r="K358" s="42"/>
      <c r="L358" s="5"/>
    </row>
    <row r="359" spans="1:12" ht="183" customHeight="1" x14ac:dyDescent="0.2">
      <c r="A359" s="92"/>
      <c r="B359" s="49" t="s">
        <v>1096</v>
      </c>
      <c r="C359" s="1" t="s">
        <v>1097</v>
      </c>
      <c r="D359" s="1" t="s">
        <v>1149</v>
      </c>
      <c r="E359" s="2">
        <v>4</v>
      </c>
      <c r="F359" s="43">
        <f>2.664+35.632+7.455+10.886</f>
        <v>56.637</v>
      </c>
      <c r="H359" s="43">
        <v>56.64</v>
      </c>
      <c r="I359" s="68"/>
      <c r="K359" s="42"/>
      <c r="L359" s="5"/>
    </row>
    <row r="360" spans="1:12" ht="127.5" customHeight="1" x14ac:dyDescent="0.2">
      <c r="A360" s="92"/>
      <c r="B360" s="49" t="s">
        <v>1105</v>
      </c>
      <c r="C360" s="1" t="s">
        <v>349</v>
      </c>
      <c r="D360" s="1" t="s">
        <v>1150</v>
      </c>
      <c r="E360" s="2">
        <v>2</v>
      </c>
      <c r="F360" s="43">
        <v>15.884</v>
      </c>
      <c r="H360" s="43">
        <v>15.884</v>
      </c>
      <c r="I360" s="68"/>
      <c r="K360" s="42"/>
      <c r="L360" s="5"/>
    </row>
    <row r="361" spans="1:12" ht="190.5" customHeight="1" x14ac:dyDescent="0.2">
      <c r="A361" s="92"/>
      <c r="B361" s="49" t="s">
        <v>1134</v>
      </c>
      <c r="C361" s="1" t="s">
        <v>349</v>
      </c>
      <c r="D361" s="1" t="s">
        <v>1162</v>
      </c>
      <c r="E361" s="2"/>
      <c r="F361" s="43">
        <v>88.9</v>
      </c>
      <c r="H361" s="43">
        <v>88.9</v>
      </c>
      <c r="I361" s="68"/>
      <c r="K361" s="42"/>
      <c r="L361" s="5"/>
    </row>
    <row r="362" spans="1:12" ht="132" customHeight="1" x14ac:dyDescent="0.2">
      <c r="A362" s="92"/>
      <c r="B362" s="49" t="s">
        <v>1110</v>
      </c>
      <c r="C362" s="1" t="s">
        <v>1111</v>
      </c>
      <c r="D362" s="1" t="s">
        <v>1146</v>
      </c>
      <c r="E362" s="2">
        <v>2</v>
      </c>
      <c r="F362" s="43">
        <v>11.2</v>
      </c>
      <c r="H362" s="43">
        <v>11.2</v>
      </c>
      <c r="I362" s="68"/>
      <c r="K362" s="42"/>
      <c r="L362" s="5"/>
    </row>
    <row r="363" spans="1:12" ht="141" customHeight="1" x14ac:dyDescent="0.2">
      <c r="A363" s="92"/>
      <c r="B363" s="49" t="s">
        <v>1113</v>
      </c>
      <c r="C363" s="1" t="s">
        <v>1112</v>
      </c>
      <c r="D363" s="1" t="s">
        <v>1147</v>
      </c>
      <c r="E363" s="2">
        <v>2</v>
      </c>
      <c r="F363" s="43">
        <v>27.44</v>
      </c>
      <c r="H363" s="43">
        <v>7.63</v>
      </c>
      <c r="I363" s="68"/>
      <c r="K363" s="42"/>
      <c r="L363" s="5"/>
    </row>
    <row r="364" spans="1:12" ht="132" customHeight="1" x14ac:dyDescent="0.2">
      <c r="A364" s="92"/>
      <c r="B364" s="49" t="s">
        <v>1133</v>
      </c>
      <c r="C364" s="1" t="s">
        <v>683</v>
      </c>
      <c r="D364" s="1" t="s">
        <v>1148</v>
      </c>
      <c r="E364" s="2">
        <v>2</v>
      </c>
      <c r="F364" s="43">
        <v>6.3529999999999998</v>
      </c>
      <c r="H364" s="43">
        <v>6.3529999999999998</v>
      </c>
      <c r="I364" s="68"/>
      <c r="K364" s="42"/>
      <c r="L364" s="5"/>
    </row>
    <row r="365" spans="1:12" ht="132" customHeight="1" x14ac:dyDescent="0.2">
      <c r="A365" s="92"/>
      <c r="B365" s="49" t="s">
        <v>1131</v>
      </c>
      <c r="C365" s="1" t="s">
        <v>683</v>
      </c>
      <c r="D365" s="1" t="s">
        <v>1142</v>
      </c>
      <c r="E365" s="2">
        <v>3</v>
      </c>
      <c r="F365" s="43">
        <v>54.963999999999999</v>
      </c>
      <c r="H365" s="43">
        <v>54.963999999999999</v>
      </c>
      <c r="I365" s="68"/>
      <c r="K365" s="42"/>
      <c r="L365" s="5"/>
    </row>
    <row r="366" spans="1:12" ht="132" customHeight="1" x14ac:dyDescent="0.2">
      <c r="A366" s="92"/>
      <c r="B366" s="49" t="s">
        <v>1108</v>
      </c>
      <c r="C366" s="1" t="s">
        <v>683</v>
      </c>
      <c r="D366" s="1" t="s">
        <v>1143</v>
      </c>
      <c r="E366" s="2">
        <v>2</v>
      </c>
      <c r="F366" s="43">
        <v>6.657</v>
      </c>
      <c r="H366" s="43">
        <v>6.657</v>
      </c>
      <c r="I366" s="68"/>
      <c r="K366" s="42"/>
      <c r="L366" s="5"/>
    </row>
    <row r="367" spans="1:12" ht="135" customHeight="1" x14ac:dyDescent="0.2">
      <c r="A367" s="92"/>
      <c r="B367" s="49" t="s">
        <v>1107</v>
      </c>
      <c r="C367" s="1" t="s">
        <v>1109</v>
      </c>
      <c r="D367" s="1" t="s">
        <v>1144</v>
      </c>
      <c r="E367" s="2">
        <v>2</v>
      </c>
      <c r="F367" s="43">
        <v>17.25</v>
      </c>
      <c r="H367" s="43">
        <v>16.899999999999999</v>
      </c>
      <c r="I367" s="68"/>
      <c r="K367" s="42">
        <v>0.35</v>
      </c>
      <c r="L367" s="5"/>
    </row>
    <row r="368" spans="1:12" ht="157.5" customHeight="1" x14ac:dyDescent="0.2">
      <c r="A368" s="92"/>
      <c r="B368" s="49" t="s">
        <v>1132</v>
      </c>
      <c r="C368" s="97" t="s">
        <v>683</v>
      </c>
      <c r="D368" s="37" t="s">
        <v>1145</v>
      </c>
      <c r="E368" s="2">
        <v>4</v>
      </c>
      <c r="F368" s="43">
        <v>87.74</v>
      </c>
      <c r="H368" s="43">
        <v>87.42</v>
      </c>
      <c r="I368" s="68"/>
      <c r="K368" s="42"/>
      <c r="L368" s="5"/>
    </row>
    <row r="369" spans="1:12" ht="132" customHeight="1" x14ac:dyDescent="0.2">
      <c r="A369" s="92"/>
      <c r="B369" s="49" t="s">
        <v>1127</v>
      </c>
      <c r="C369" s="1" t="s">
        <v>683</v>
      </c>
      <c r="D369" s="1" t="s">
        <v>1163</v>
      </c>
      <c r="E369" s="2">
        <v>3</v>
      </c>
      <c r="F369" s="43">
        <v>27.56</v>
      </c>
      <c r="H369" s="43">
        <v>27.56</v>
      </c>
      <c r="I369" s="68"/>
      <c r="K369" s="42"/>
      <c r="L369" s="5"/>
    </row>
    <row r="370" spans="1:12" ht="132" customHeight="1" x14ac:dyDescent="0.2">
      <c r="A370" s="92"/>
      <c r="B370" s="49" t="s">
        <v>1131</v>
      </c>
      <c r="C370" s="1" t="s">
        <v>683</v>
      </c>
      <c r="D370" s="1" t="s">
        <v>1142</v>
      </c>
      <c r="E370" s="2">
        <v>4</v>
      </c>
      <c r="F370" s="43">
        <v>54.963999999999999</v>
      </c>
      <c r="H370" s="43">
        <v>54.963999999999999</v>
      </c>
      <c r="I370" s="68"/>
      <c r="K370" s="42"/>
      <c r="L370" s="5"/>
    </row>
    <row r="371" spans="1:12" ht="132" customHeight="1" x14ac:dyDescent="0.2">
      <c r="A371" s="92"/>
      <c r="B371" s="49" t="s">
        <v>1108</v>
      </c>
      <c r="C371" s="1" t="s">
        <v>683</v>
      </c>
      <c r="D371" s="1" t="s">
        <v>1143</v>
      </c>
      <c r="E371" s="2">
        <v>2</v>
      </c>
      <c r="F371" s="43">
        <v>6.657</v>
      </c>
      <c r="H371" s="43">
        <v>6.657</v>
      </c>
      <c r="I371" s="68"/>
      <c r="K371" s="42"/>
      <c r="L371" s="5"/>
    </row>
    <row r="372" spans="1:12" ht="135" customHeight="1" x14ac:dyDescent="0.2">
      <c r="A372" s="92"/>
      <c r="B372" s="49" t="s">
        <v>1107</v>
      </c>
      <c r="C372" s="1" t="s">
        <v>1109</v>
      </c>
      <c r="D372" s="1" t="s">
        <v>1144</v>
      </c>
      <c r="E372" s="2">
        <v>2</v>
      </c>
      <c r="F372" s="43">
        <v>17.25</v>
      </c>
      <c r="H372" s="43">
        <v>16.899999999999999</v>
      </c>
      <c r="I372" s="68"/>
      <c r="K372" s="42">
        <f>F372-H372</f>
        <v>0.35000000000000142</v>
      </c>
      <c r="L372" s="5"/>
    </row>
    <row r="373" spans="1:12" ht="164.25" customHeight="1" x14ac:dyDescent="0.2">
      <c r="A373" s="92"/>
      <c r="B373" s="49" t="s">
        <v>1132</v>
      </c>
      <c r="C373" s="97" t="s">
        <v>683</v>
      </c>
      <c r="D373" s="37" t="s">
        <v>1145</v>
      </c>
      <c r="E373" s="2">
        <v>4</v>
      </c>
      <c r="F373" s="43">
        <v>87.42</v>
      </c>
      <c r="H373" s="43">
        <v>87.42</v>
      </c>
      <c r="I373" s="68"/>
      <c r="K373" s="42"/>
      <c r="L373" s="5"/>
    </row>
    <row r="374" spans="1:12" ht="132" customHeight="1" x14ac:dyDescent="0.2">
      <c r="A374" s="92"/>
      <c r="B374" s="49" t="s">
        <v>1255</v>
      </c>
      <c r="C374" s="1" t="s">
        <v>1129</v>
      </c>
      <c r="D374" s="1" t="s">
        <v>1164</v>
      </c>
      <c r="E374" s="2">
        <v>3</v>
      </c>
      <c r="F374" s="2">
        <v>41.85</v>
      </c>
      <c r="H374" s="43">
        <v>41.85</v>
      </c>
      <c r="I374" s="68"/>
      <c r="K374" s="42"/>
      <c r="L374" s="5"/>
    </row>
    <row r="375" spans="1:12" ht="132" customHeight="1" x14ac:dyDescent="0.2">
      <c r="A375" s="92"/>
      <c r="B375" s="49" t="s">
        <v>1130</v>
      </c>
      <c r="C375" s="1" t="s">
        <v>1128</v>
      </c>
      <c r="D375" s="1" t="s">
        <v>1190</v>
      </c>
      <c r="E375" s="2">
        <v>2</v>
      </c>
      <c r="F375" s="43">
        <v>5.4660000000000002</v>
      </c>
      <c r="H375" s="43">
        <v>5.4660000000000002</v>
      </c>
      <c r="I375" s="68"/>
      <c r="K375" s="42"/>
      <c r="L375" s="5"/>
    </row>
    <row r="376" spans="1:12" ht="129" customHeight="1" x14ac:dyDescent="0.2">
      <c r="A376" s="160">
        <v>2019</v>
      </c>
      <c r="B376" s="161"/>
      <c r="C376" s="161"/>
      <c r="D376" s="161"/>
      <c r="E376" s="161"/>
      <c r="F376" s="161"/>
      <c r="G376" s="161"/>
      <c r="H376" s="161"/>
      <c r="I376" s="161"/>
      <c r="J376" s="161"/>
      <c r="K376" s="161"/>
      <c r="L376" s="162"/>
    </row>
    <row r="377" spans="1:12" ht="129" customHeight="1" x14ac:dyDescent="0.2">
      <c r="A377" s="103"/>
      <c r="B377" s="155" t="s">
        <v>1214</v>
      </c>
      <c r="C377" s="1" t="s">
        <v>349</v>
      </c>
      <c r="D377" s="1" t="s">
        <v>1191</v>
      </c>
      <c r="E377" s="2" t="s">
        <v>1187</v>
      </c>
      <c r="F377" s="43">
        <v>238.82599999999999</v>
      </c>
      <c r="H377" s="43">
        <v>238.82599999999999</v>
      </c>
      <c r="I377" s="68"/>
      <c r="J377" s="43"/>
      <c r="K377" s="104"/>
      <c r="L377" s="101"/>
    </row>
    <row r="378" spans="1:12" ht="129" customHeight="1" x14ac:dyDescent="0.2">
      <c r="A378" s="103"/>
      <c r="B378" s="156"/>
      <c r="C378" s="1" t="s">
        <v>683</v>
      </c>
      <c r="D378" s="1" t="s">
        <v>1215</v>
      </c>
      <c r="E378" s="2">
        <v>1</v>
      </c>
      <c r="F378" s="43">
        <v>1.615</v>
      </c>
      <c r="H378" s="43">
        <v>1.615</v>
      </c>
      <c r="I378" s="68"/>
      <c r="J378" s="43"/>
      <c r="K378" s="104"/>
      <c r="L378" s="101"/>
    </row>
    <row r="379" spans="1:12" ht="129" customHeight="1" x14ac:dyDescent="0.2">
      <c r="A379" s="103"/>
      <c r="B379" s="157"/>
      <c r="C379" s="1" t="s">
        <v>683</v>
      </c>
      <c r="D379" s="1" t="s">
        <v>1218</v>
      </c>
      <c r="E379" s="2">
        <v>1</v>
      </c>
      <c r="F379" s="43">
        <v>1.2609999999999999</v>
      </c>
      <c r="H379" s="43">
        <v>1.2609999999999999</v>
      </c>
      <c r="I379" s="68"/>
      <c r="J379" s="43"/>
      <c r="K379" s="104"/>
      <c r="L379" s="101"/>
    </row>
    <row r="380" spans="1:12" ht="172.35" customHeight="1" x14ac:dyDescent="0.2">
      <c r="A380" s="92"/>
      <c r="B380" s="49" t="s">
        <v>1216</v>
      </c>
      <c r="C380" s="1" t="s">
        <v>1140</v>
      </c>
      <c r="D380" s="1" t="s">
        <v>1482</v>
      </c>
      <c r="E380" s="2">
        <v>4</v>
      </c>
      <c r="F380" s="43">
        <v>94.72</v>
      </c>
      <c r="H380" s="43"/>
      <c r="I380" s="39" t="s">
        <v>1141</v>
      </c>
      <c r="K380" s="42">
        <v>0.3</v>
      </c>
      <c r="L380" s="5"/>
    </row>
    <row r="381" spans="1:12" ht="135" customHeight="1" x14ac:dyDescent="0.2">
      <c r="A381" s="92"/>
      <c r="B381" s="49" t="s">
        <v>1137</v>
      </c>
      <c r="C381" s="1" t="s">
        <v>1138</v>
      </c>
      <c r="D381" s="1" t="s">
        <v>1483</v>
      </c>
      <c r="E381" s="2">
        <v>4</v>
      </c>
      <c r="F381" s="43">
        <v>143.36000000000001</v>
      </c>
      <c r="H381" s="43"/>
      <c r="I381" s="39" t="s">
        <v>1139</v>
      </c>
      <c r="K381" s="42">
        <f>F381-51.27</f>
        <v>92.09</v>
      </c>
      <c r="L381" s="5"/>
    </row>
    <row r="382" spans="1:12" ht="135" customHeight="1" x14ac:dyDescent="0.2">
      <c r="A382" s="92"/>
      <c r="B382" s="49" t="s">
        <v>1136</v>
      </c>
      <c r="C382" s="1" t="s">
        <v>683</v>
      </c>
      <c r="D382" s="1" t="s">
        <v>1166</v>
      </c>
      <c r="E382" s="2">
        <v>3</v>
      </c>
      <c r="F382" s="43">
        <v>50.701999999999998</v>
      </c>
      <c r="H382" s="43">
        <v>48.322000000000003</v>
      </c>
      <c r="I382" s="68"/>
      <c r="K382" s="42">
        <f>F382-48.322</f>
        <v>2.3799999999999955</v>
      </c>
      <c r="L382" s="5"/>
    </row>
    <row r="383" spans="1:12" ht="131.1" customHeight="1" x14ac:dyDescent="0.2">
      <c r="A383" s="92"/>
      <c r="B383" s="49" t="s">
        <v>1194</v>
      </c>
      <c r="C383" s="1" t="s">
        <v>1195</v>
      </c>
      <c r="D383" s="1" t="s">
        <v>1192</v>
      </c>
      <c r="E383" s="2">
        <v>2</v>
      </c>
      <c r="F383" s="43">
        <v>11.24</v>
      </c>
      <c r="H383" s="43">
        <v>11.24</v>
      </c>
      <c r="I383" s="68"/>
      <c r="K383" s="42"/>
      <c r="L383" s="5"/>
    </row>
    <row r="384" spans="1:12" ht="131.1" customHeight="1" x14ac:dyDescent="0.2">
      <c r="A384" s="92"/>
      <c r="B384" s="49" t="s">
        <v>1217</v>
      </c>
      <c r="C384" s="1" t="s">
        <v>683</v>
      </c>
      <c r="D384" s="1" t="s">
        <v>1193</v>
      </c>
      <c r="E384" s="2">
        <v>2</v>
      </c>
      <c r="F384" s="43">
        <v>8.17</v>
      </c>
      <c r="H384" s="43">
        <v>8.17</v>
      </c>
      <c r="I384" s="68"/>
      <c r="K384" s="42"/>
      <c r="L384" s="5"/>
    </row>
    <row r="385" spans="1:12" ht="135" customHeight="1" x14ac:dyDescent="0.2">
      <c r="A385" s="92"/>
      <c r="B385" s="155" t="s">
        <v>1160</v>
      </c>
      <c r="C385" s="164" t="s">
        <v>683</v>
      </c>
      <c r="D385" s="1" t="s">
        <v>1386</v>
      </c>
      <c r="E385" s="2">
        <v>3</v>
      </c>
      <c r="F385" s="43">
        <v>28.09</v>
      </c>
      <c r="H385" s="43">
        <v>28.09</v>
      </c>
      <c r="I385" s="39"/>
      <c r="K385" s="42"/>
      <c r="L385" s="5"/>
    </row>
    <row r="386" spans="1:12" ht="135" customHeight="1" x14ac:dyDescent="0.2">
      <c r="A386" s="92"/>
      <c r="B386" s="157"/>
      <c r="C386" s="166"/>
      <c r="D386" s="1" t="s">
        <v>1536</v>
      </c>
      <c r="E386" s="2">
        <v>3</v>
      </c>
      <c r="F386" s="43">
        <v>31.36</v>
      </c>
      <c r="H386" s="43"/>
      <c r="I386" s="5" t="s">
        <v>1537</v>
      </c>
      <c r="K386" s="42"/>
      <c r="L386" s="5"/>
    </row>
    <row r="387" spans="1:12" ht="138" customHeight="1" x14ac:dyDescent="0.2">
      <c r="A387" s="92"/>
      <c r="B387" s="49" t="s">
        <v>1226</v>
      </c>
      <c r="C387" s="1" t="s">
        <v>349</v>
      </c>
      <c r="D387" s="1" t="s">
        <v>1484</v>
      </c>
      <c r="E387" s="2">
        <v>2</v>
      </c>
      <c r="F387" s="43">
        <v>5.8680000000000003</v>
      </c>
      <c r="H387" s="43">
        <v>5.8680000000000003</v>
      </c>
      <c r="I387" s="39"/>
      <c r="K387" s="42"/>
      <c r="L387" s="5"/>
    </row>
    <row r="388" spans="1:12" ht="164.25" customHeight="1" x14ac:dyDescent="0.2">
      <c r="A388" s="92"/>
      <c r="B388" s="49" t="s">
        <v>1232</v>
      </c>
      <c r="C388" s="1" t="s">
        <v>1197</v>
      </c>
      <c r="D388" s="1" t="s">
        <v>1196</v>
      </c>
      <c r="E388" s="2">
        <v>4</v>
      </c>
      <c r="F388" s="43">
        <v>46.39</v>
      </c>
      <c r="H388" s="43">
        <v>46.39</v>
      </c>
      <c r="I388" s="68"/>
      <c r="K388" s="42"/>
      <c r="L388" s="5"/>
    </row>
    <row r="389" spans="1:12" ht="135" customHeight="1" x14ac:dyDescent="0.2">
      <c r="A389" s="92"/>
      <c r="B389" s="49" t="s">
        <v>1230</v>
      </c>
      <c r="C389" s="1" t="s">
        <v>683</v>
      </c>
      <c r="D389" s="1" t="s">
        <v>1199</v>
      </c>
      <c r="E389" s="2">
        <v>3</v>
      </c>
      <c r="F389" s="43">
        <v>24.08</v>
      </c>
      <c r="H389" s="43">
        <v>24.079000000000001</v>
      </c>
      <c r="I389" s="68"/>
      <c r="K389" s="42"/>
      <c r="L389" s="5"/>
    </row>
    <row r="390" spans="1:12" ht="135" customHeight="1" x14ac:dyDescent="0.2">
      <c r="A390" s="92"/>
      <c r="B390" s="49" t="s">
        <v>1231</v>
      </c>
      <c r="C390" s="1" t="s">
        <v>683</v>
      </c>
      <c r="D390" s="1" t="s">
        <v>1198</v>
      </c>
      <c r="E390" s="2">
        <v>2</v>
      </c>
      <c r="F390" s="43">
        <v>6.9589999999999996</v>
      </c>
      <c r="H390" s="43">
        <v>6.9589999999999996</v>
      </c>
      <c r="I390" s="68"/>
      <c r="K390" s="42"/>
      <c r="L390" s="5"/>
    </row>
    <row r="391" spans="1:12" ht="132" customHeight="1" x14ac:dyDescent="0.2">
      <c r="A391" s="92"/>
      <c r="B391" s="49" t="s">
        <v>1227</v>
      </c>
      <c r="C391" s="1" t="s">
        <v>683</v>
      </c>
      <c r="D391" s="1" t="s">
        <v>1200</v>
      </c>
      <c r="E391" s="2">
        <v>2</v>
      </c>
      <c r="F391" s="43">
        <v>8.1820000000000004</v>
      </c>
      <c r="H391" s="43">
        <v>8.1820000000000004</v>
      </c>
      <c r="I391" s="68"/>
      <c r="K391" s="42"/>
      <c r="L391" s="5"/>
    </row>
    <row r="392" spans="1:12" ht="126" customHeight="1" x14ac:dyDescent="0.2">
      <c r="A392" s="92"/>
      <c r="B392" s="49" t="s">
        <v>1235</v>
      </c>
      <c r="C392" s="1" t="s">
        <v>683</v>
      </c>
      <c r="D392" s="1" t="s">
        <v>1202</v>
      </c>
      <c r="E392" s="2" t="s">
        <v>1187</v>
      </c>
      <c r="F392" s="43">
        <v>106.604</v>
      </c>
      <c r="H392" s="43">
        <v>106.604</v>
      </c>
      <c r="I392" s="68"/>
      <c r="K392" s="42"/>
      <c r="L392" s="5"/>
    </row>
    <row r="393" spans="1:12" ht="124.5" customHeight="1" x14ac:dyDescent="0.2">
      <c r="A393" s="92"/>
      <c r="B393" s="49" t="s">
        <v>1234</v>
      </c>
      <c r="C393" s="36" t="s">
        <v>683</v>
      </c>
      <c r="D393" s="1" t="s">
        <v>1201</v>
      </c>
      <c r="E393" s="2" t="s">
        <v>1187</v>
      </c>
      <c r="F393" s="43">
        <v>56.4</v>
      </c>
      <c r="H393" s="43">
        <v>56.400199999999998</v>
      </c>
      <c r="I393" s="68"/>
      <c r="K393" s="42"/>
      <c r="L393" s="5"/>
    </row>
    <row r="394" spans="1:12" ht="129" customHeight="1" x14ac:dyDescent="0.2">
      <c r="A394" s="160">
        <v>2020</v>
      </c>
      <c r="B394" s="161"/>
      <c r="C394" s="161"/>
      <c r="D394" s="161"/>
      <c r="E394" s="161"/>
      <c r="F394" s="161"/>
      <c r="G394" s="161"/>
      <c r="H394" s="161"/>
      <c r="I394" s="161"/>
      <c r="J394" s="161"/>
      <c r="K394" s="161"/>
      <c r="L394" s="162"/>
    </row>
    <row r="395" spans="1:12" ht="135" customHeight="1" x14ac:dyDescent="0.2">
      <c r="A395" s="92"/>
      <c r="B395" s="49" t="s">
        <v>1256</v>
      </c>
      <c r="C395" s="1" t="s">
        <v>683</v>
      </c>
      <c r="D395" s="1" t="s">
        <v>1205</v>
      </c>
      <c r="E395" s="2">
        <v>4</v>
      </c>
      <c r="F395" s="43">
        <v>72.430000000000007</v>
      </c>
      <c r="H395" s="43">
        <v>72.430000000000007</v>
      </c>
      <c r="I395" s="68"/>
      <c r="K395" s="42"/>
      <c r="L395" s="5"/>
    </row>
    <row r="396" spans="1:12" ht="135" customHeight="1" x14ac:dyDescent="0.2">
      <c r="A396" s="92"/>
      <c r="B396" s="155" t="s">
        <v>1246</v>
      </c>
      <c r="C396" s="164" t="s">
        <v>683</v>
      </c>
      <c r="D396" s="1" t="s">
        <v>1206</v>
      </c>
      <c r="E396" s="2">
        <v>3</v>
      </c>
      <c r="F396" s="43">
        <v>39.082000000000001</v>
      </c>
      <c r="H396" s="43">
        <v>39.082000000000001</v>
      </c>
      <c r="I396" s="68"/>
      <c r="K396" s="42"/>
      <c r="L396" s="5"/>
    </row>
    <row r="397" spans="1:12" ht="135" customHeight="1" x14ac:dyDescent="0.2">
      <c r="A397" s="92"/>
      <c r="B397" s="157"/>
      <c r="C397" s="166"/>
      <c r="D397" s="1" t="s">
        <v>1339</v>
      </c>
      <c r="E397" s="2"/>
      <c r="F397" s="43">
        <v>46.838000000000001</v>
      </c>
      <c r="H397" s="3"/>
      <c r="I397" s="39" t="s">
        <v>1340</v>
      </c>
      <c r="K397" s="42"/>
      <c r="L397" s="5"/>
    </row>
    <row r="398" spans="1:12" ht="135" customHeight="1" x14ac:dyDescent="0.2">
      <c r="A398" s="92"/>
      <c r="B398" s="49" t="s">
        <v>1247</v>
      </c>
      <c r="C398" s="1"/>
      <c r="D398" s="1" t="s">
        <v>1207</v>
      </c>
      <c r="E398" s="2">
        <v>2</v>
      </c>
      <c r="F398" s="43">
        <v>16.611999999999998</v>
      </c>
      <c r="H398" s="43">
        <v>16.611999999999998</v>
      </c>
      <c r="I398" s="68"/>
      <c r="K398" s="42"/>
      <c r="L398" s="5"/>
    </row>
    <row r="399" spans="1:12" ht="135" customHeight="1" x14ac:dyDescent="0.2">
      <c r="A399" s="92"/>
      <c r="B399" s="155" t="s">
        <v>1461</v>
      </c>
      <c r="C399" s="164" t="s">
        <v>683</v>
      </c>
      <c r="D399" s="1" t="s">
        <v>1208</v>
      </c>
      <c r="E399" s="2">
        <v>2</v>
      </c>
      <c r="F399" s="43">
        <v>10.43</v>
      </c>
      <c r="H399" s="43">
        <v>10.43</v>
      </c>
      <c r="I399" s="68"/>
      <c r="K399" s="42"/>
      <c r="L399" s="5"/>
    </row>
    <row r="400" spans="1:12" ht="135" customHeight="1" x14ac:dyDescent="0.2">
      <c r="A400" s="92"/>
      <c r="B400" s="157"/>
      <c r="C400" s="166"/>
      <c r="D400" s="1" t="s">
        <v>1387</v>
      </c>
      <c r="E400" s="2">
        <v>2</v>
      </c>
      <c r="F400" s="43">
        <v>18.02</v>
      </c>
      <c r="H400" s="43">
        <v>18.02</v>
      </c>
      <c r="I400" s="39"/>
      <c r="K400" s="42"/>
      <c r="L400" s="5" t="s">
        <v>1327</v>
      </c>
    </row>
    <row r="401" spans="1:12" ht="135" customHeight="1" x14ac:dyDescent="0.2">
      <c r="A401" s="92"/>
      <c r="B401" s="49" t="s">
        <v>1237</v>
      </c>
      <c r="C401" s="1" t="s">
        <v>683</v>
      </c>
      <c r="D401" s="1" t="s">
        <v>1236</v>
      </c>
      <c r="E401" s="2" t="s">
        <v>1187</v>
      </c>
      <c r="F401" s="43">
        <v>36.302</v>
      </c>
      <c r="H401" s="43">
        <v>36.302</v>
      </c>
      <c r="I401" s="68"/>
      <c r="K401" s="42"/>
      <c r="L401" s="5"/>
    </row>
    <row r="402" spans="1:12" ht="135" customHeight="1" x14ac:dyDescent="0.2">
      <c r="A402" s="92"/>
      <c r="B402" s="155" t="s">
        <v>1245</v>
      </c>
      <c r="C402" s="1"/>
      <c r="D402" s="1" t="s">
        <v>1210</v>
      </c>
      <c r="E402" s="2">
        <v>2</v>
      </c>
      <c r="F402" s="43">
        <v>17.925000000000001</v>
      </c>
      <c r="H402" s="43">
        <v>17.925000000000001</v>
      </c>
      <c r="I402" s="68"/>
      <c r="K402" s="42"/>
      <c r="L402" s="5"/>
    </row>
    <row r="403" spans="1:12" ht="135" customHeight="1" x14ac:dyDescent="0.2">
      <c r="A403" s="92"/>
      <c r="B403" s="157"/>
      <c r="C403" s="1"/>
      <c r="D403" s="1" t="s">
        <v>1433</v>
      </c>
      <c r="E403" s="2">
        <v>2</v>
      </c>
      <c r="F403" s="43">
        <v>41.237000000000002</v>
      </c>
      <c r="H403" s="43">
        <v>41.237000000000002</v>
      </c>
      <c r="I403" s="68"/>
      <c r="K403" s="42"/>
      <c r="L403" s="5" t="s">
        <v>1434</v>
      </c>
    </row>
    <row r="404" spans="1:12" ht="135" customHeight="1" x14ac:dyDescent="0.2">
      <c r="A404" s="92"/>
      <c r="B404" s="49" t="s">
        <v>1248</v>
      </c>
      <c r="C404" s="1"/>
      <c r="D404" s="1" t="s">
        <v>1209</v>
      </c>
      <c r="E404" s="2">
        <v>2</v>
      </c>
      <c r="F404" s="43">
        <v>7.4509999999999996</v>
      </c>
      <c r="H404" s="43">
        <v>7.4509999999999996</v>
      </c>
      <c r="I404" s="68"/>
      <c r="K404" s="42"/>
      <c r="L404" s="5"/>
    </row>
    <row r="405" spans="1:12" ht="135" customHeight="1" x14ac:dyDescent="0.2">
      <c r="A405" s="92"/>
      <c r="B405" s="49" t="s">
        <v>1249</v>
      </c>
      <c r="C405" s="1" t="s">
        <v>349</v>
      </c>
      <c r="D405" s="1" t="s">
        <v>1211</v>
      </c>
      <c r="E405" s="2">
        <v>2</v>
      </c>
      <c r="F405" s="43">
        <v>18.545000000000002</v>
      </c>
      <c r="H405" s="43">
        <v>18.545000000000002</v>
      </c>
      <c r="I405" s="68"/>
      <c r="K405" s="42"/>
      <c r="L405" s="5"/>
    </row>
    <row r="406" spans="1:12" ht="135" customHeight="1" x14ac:dyDescent="0.2">
      <c r="A406" s="92"/>
      <c r="B406" s="49" t="s">
        <v>1250</v>
      </c>
      <c r="C406" s="1" t="s">
        <v>349</v>
      </c>
      <c r="D406" s="1" t="s">
        <v>1212</v>
      </c>
      <c r="E406" s="2">
        <v>2</v>
      </c>
      <c r="F406" s="43">
        <v>16.597000000000001</v>
      </c>
      <c r="H406" s="43">
        <v>16.597000000000001</v>
      </c>
      <c r="I406" s="68"/>
      <c r="K406" s="42"/>
      <c r="L406" s="5"/>
    </row>
    <row r="407" spans="1:12" ht="135" customHeight="1" x14ac:dyDescent="0.2">
      <c r="A407" s="92"/>
      <c r="B407" s="49" t="s">
        <v>1251</v>
      </c>
      <c r="C407" s="1" t="s">
        <v>349</v>
      </c>
      <c r="D407" s="1" t="s">
        <v>1213</v>
      </c>
      <c r="E407" s="2">
        <v>5</v>
      </c>
      <c r="F407" s="43">
        <v>212.06</v>
      </c>
      <c r="H407" s="43">
        <v>212.06</v>
      </c>
      <c r="I407" s="68"/>
      <c r="K407" s="42"/>
      <c r="L407" s="5"/>
    </row>
    <row r="408" spans="1:12" ht="135" customHeight="1" x14ac:dyDescent="0.2">
      <c r="A408" s="92"/>
      <c r="B408" s="49" t="s">
        <v>1257</v>
      </c>
      <c r="C408" s="1" t="s">
        <v>349</v>
      </c>
      <c r="D408" s="1" t="s">
        <v>1219</v>
      </c>
      <c r="E408" s="2">
        <v>3</v>
      </c>
      <c r="F408" s="43">
        <v>37.158999999999999</v>
      </c>
      <c r="H408" s="43">
        <v>37.158999999999999</v>
      </c>
      <c r="I408" s="68"/>
      <c r="K408" s="42"/>
      <c r="L408" s="5"/>
    </row>
    <row r="409" spans="1:12" ht="135" customHeight="1" x14ac:dyDescent="0.2">
      <c r="A409" s="92"/>
      <c r="B409" s="49" t="s">
        <v>1258</v>
      </c>
      <c r="C409" s="1" t="s">
        <v>349</v>
      </c>
      <c r="D409" s="1" t="s">
        <v>1220</v>
      </c>
      <c r="E409" s="2">
        <v>2</v>
      </c>
      <c r="F409" s="43">
        <v>9.2680000000000007</v>
      </c>
      <c r="H409" s="43">
        <v>9.2680000000000007</v>
      </c>
      <c r="I409" s="68"/>
      <c r="K409" s="42"/>
      <c r="L409" s="5"/>
    </row>
    <row r="410" spans="1:12" ht="206.25" customHeight="1" x14ac:dyDescent="0.2">
      <c r="A410" s="92"/>
      <c r="B410" s="169" t="s">
        <v>1259</v>
      </c>
      <c r="C410" s="171" t="s">
        <v>349</v>
      </c>
      <c r="D410" s="1" t="s">
        <v>1221</v>
      </c>
      <c r="E410" s="2" t="s">
        <v>1187</v>
      </c>
      <c r="F410" s="43">
        <v>375.36799999999999</v>
      </c>
      <c r="H410" s="43">
        <v>375.36799999999999</v>
      </c>
      <c r="I410" s="68"/>
      <c r="K410" s="42"/>
      <c r="L410" s="5"/>
    </row>
    <row r="411" spans="1:12" ht="206.25" customHeight="1" x14ac:dyDescent="0.2">
      <c r="A411" s="92"/>
      <c r="B411" s="170"/>
      <c r="C411" s="172"/>
      <c r="D411" s="1" t="s">
        <v>1388</v>
      </c>
      <c r="E411" s="2">
        <v>3</v>
      </c>
      <c r="F411" s="43">
        <v>24.992000000000001</v>
      </c>
      <c r="H411" s="43">
        <v>24.992000000000001</v>
      </c>
      <c r="I411" s="68"/>
      <c r="K411" s="42"/>
      <c r="L411" s="5"/>
    </row>
    <row r="412" spans="1:12" ht="168" customHeight="1" x14ac:dyDescent="0.2">
      <c r="A412" s="92"/>
      <c r="B412" s="49" t="s">
        <v>1188</v>
      </c>
      <c r="C412" s="1" t="s">
        <v>349</v>
      </c>
      <c r="D412" s="1" t="s">
        <v>1222</v>
      </c>
      <c r="E412" s="2" t="s">
        <v>1187</v>
      </c>
      <c r="F412" s="43">
        <v>170.78</v>
      </c>
      <c r="H412" s="43">
        <v>170.78</v>
      </c>
      <c r="I412" s="68"/>
      <c r="K412" s="42"/>
      <c r="L412" s="5"/>
    </row>
    <row r="413" spans="1:12" ht="135" customHeight="1" x14ac:dyDescent="0.2">
      <c r="A413" s="92"/>
      <c r="B413" s="49" t="s">
        <v>1167</v>
      </c>
      <c r="C413" s="1" t="s">
        <v>349</v>
      </c>
      <c r="D413" s="1" t="s">
        <v>1228</v>
      </c>
      <c r="E413" s="2">
        <v>2</v>
      </c>
      <c r="F413" s="43">
        <v>10.859088</v>
      </c>
      <c r="H413" s="43">
        <v>10.643000000000001</v>
      </c>
      <c r="I413" s="68"/>
      <c r="K413" s="42"/>
      <c r="L413" s="5"/>
    </row>
    <row r="414" spans="1:12" ht="135" customHeight="1" x14ac:dyDescent="0.2">
      <c r="A414" s="92"/>
      <c r="B414" s="110"/>
      <c r="C414" s="36"/>
      <c r="D414" s="36"/>
      <c r="E414" s="111"/>
      <c r="F414" s="112"/>
      <c r="G414" s="113"/>
      <c r="H414" s="112"/>
      <c r="I414" s="114"/>
      <c r="J414" s="115"/>
      <c r="K414" s="115"/>
      <c r="L414" s="116"/>
    </row>
    <row r="415" spans="1:12" ht="129" customHeight="1" x14ac:dyDescent="0.2">
      <c r="A415" s="160">
        <v>2021</v>
      </c>
      <c r="B415" s="161"/>
      <c r="C415" s="161"/>
      <c r="D415" s="161"/>
      <c r="E415" s="161"/>
      <c r="F415" s="161"/>
      <c r="G415" s="161"/>
      <c r="H415" s="161"/>
      <c r="I415" s="161"/>
      <c r="J415" s="161"/>
      <c r="K415" s="161"/>
      <c r="L415" s="162"/>
    </row>
    <row r="416" spans="1:12" ht="135" customHeight="1" x14ac:dyDescent="0.2">
      <c r="A416" s="92"/>
      <c r="B416" s="49" t="s">
        <v>1238</v>
      </c>
      <c r="C416" s="1" t="s">
        <v>1170</v>
      </c>
      <c r="D416" s="1" t="s">
        <v>1315</v>
      </c>
      <c r="E416" s="2">
        <v>1</v>
      </c>
      <c r="F416" s="43">
        <v>3.1840000000000002</v>
      </c>
      <c r="H416" s="43">
        <v>3.1840000000000002</v>
      </c>
      <c r="I416" s="68"/>
      <c r="K416" s="42"/>
      <c r="L416" s="5"/>
    </row>
    <row r="417" spans="1:12" ht="135" customHeight="1" x14ac:dyDescent="0.2">
      <c r="A417" s="92"/>
      <c r="B417" s="49" t="s">
        <v>1168</v>
      </c>
      <c r="C417" s="1" t="s">
        <v>1169</v>
      </c>
      <c r="D417" s="1" t="s">
        <v>1316</v>
      </c>
      <c r="E417" s="2">
        <v>2</v>
      </c>
      <c r="F417" s="43">
        <v>15.65</v>
      </c>
      <c r="H417" s="43">
        <v>15.65</v>
      </c>
      <c r="I417" s="68"/>
      <c r="K417" s="42"/>
      <c r="L417" s="5"/>
    </row>
    <row r="418" spans="1:12" ht="156.75" customHeight="1" x14ac:dyDescent="0.2">
      <c r="A418" s="92"/>
      <c r="B418" s="49" t="s">
        <v>1174</v>
      </c>
      <c r="C418" s="1" t="s">
        <v>1171</v>
      </c>
      <c r="D418" s="1" t="s">
        <v>1311</v>
      </c>
      <c r="E418" s="2">
        <v>3</v>
      </c>
      <c r="F418" s="43">
        <v>38.054000000000002</v>
      </c>
      <c r="H418" s="43">
        <v>38.054000000000002</v>
      </c>
      <c r="I418" s="68"/>
      <c r="K418" s="42"/>
      <c r="L418" s="5"/>
    </row>
    <row r="419" spans="1:12" ht="135" customHeight="1" x14ac:dyDescent="0.2">
      <c r="A419" s="92"/>
      <c r="B419" s="49" t="s">
        <v>1173</v>
      </c>
      <c r="C419" s="1" t="s">
        <v>1172</v>
      </c>
      <c r="D419" s="1" t="s">
        <v>1312</v>
      </c>
      <c r="E419" s="2">
        <v>3</v>
      </c>
      <c r="F419" s="43">
        <v>22.928999999999998</v>
      </c>
      <c r="H419" s="43">
        <v>22.928999999999998</v>
      </c>
      <c r="I419" s="68"/>
      <c r="K419" s="42"/>
      <c r="L419" s="5"/>
    </row>
    <row r="420" spans="1:12" ht="135" customHeight="1" x14ac:dyDescent="0.2">
      <c r="A420" s="92"/>
      <c r="B420" s="49" t="s">
        <v>1175</v>
      </c>
      <c r="C420" s="1" t="s">
        <v>349</v>
      </c>
      <c r="D420" s="1" t="s">
        <v>1309</v>
      </c>
      <c r="E420" s="2">
        <v>2</v>
      </c>
      <c r="F420" s="43">
        <v>9.3620000000000001</v>
      </c>
      <c r="H420" s="43">
        <v>9.36</v>
      </c>
      <c r="I420" s="68"/>
      <c r="K420" s="42"/>
      <c r="L420" s="5"/>
    </row>
    <row r="421" spans="1:12" ht="135" customHeight="1" x14ac:dyDescent="0.2">
      <c r="A421" s="92"/>
      <c r="B421" s="49" t="s">
        <v>1179</v>
      </c>
      <c r="C421" s="1" t="s">
        <v>1180</v>
      </c>
      <c r="D421" s="1" t="s">
        <v>1554</v>
      </c>
      <c r="E421" s="2">
        <v>4</v>
      </c>
      <c r="F421" s="43">
        <v>124.30500000000001</v>
      </c>
      <c r="H421" s="43"/>
      <c r="I421" s="39" t="s">
        <v>1181</v>
      </c>
      <c r="K421" s="42">
        <v>9.516</v>
      </c>
      <c r="L421" s="5"/>
    </row>
    <row r="422" spans="1:12" ht="135" customHeight="1" x14ac:dyDescent="0.2">
      <c r="A422" s="92"/>
      <c r="B422" s="49" t="s">
        <v>1178</v>
      </c>
      <c r="C422" s="1" t="s">
        <v>349</v>
      </c>
      <c r="D422" s="1" t="s">
        <v>1310</v>
      </c>
      <c r="E422" s="2">
        <v>2</v>
      </c>
      <c r="F422" s="43">
        <v>9.7196999999999996</v>
      </c>
      <c r="H422" s="43">
        <v>9.7200000000000006</v>
      </c>
      <c r="I422" s="68"/>
      <c r="K422" s="42"/>
      <c r="L422" s="5"/>
    </row>
    <row r="423" spans="1:12" ht="135" customHeight="1" x14ac:dyDescent="0.2">
      <c r="A423" s="92"/>
      <c r="B423" s="49" t="s">
        <v>1177</v>
      </c>
      <c r="C423" s="1" t="s">
        <v>349</v>
      </c>
      <c r="D423" s="1" t="s">
        <v>1320</v>
      </c>
      <c r="E423" s="2">
        <v>2</v>
      </c>
      <c r="F423" s="43">
        <v>15.236314999999999</v>
      </c>
      <c r="H423" s="43">
        <v>15.236000000000001</v>
      </c>
      <c r="I423" s="68"/>
      <c r="K423" s="42"/>
      <c r="L423" s="5"/>
    </row>
    <row r="424" spans="1:12" ht="135" customHeight="1" x14ac:dyDescent="0.2">
      <c r="A424" s="92"/>
      <c r="B424" s="49" t="s">
        <v>1176</v>
      </c>
      <c r="C424" s="1" t="s">
        <v>349</v>
      </c>
      <c r="D424" s="1" t="s">
        <v>1318</v>
      </c>
      <c r="E424" s="2">
        <v>2</v>
      </c>
      <c r="F424" s="43">
        <v>6.7148960000000004</v>
      </c>
      <c r="H424" s="43">
        <v>6.7148960000000004</v>
      </c>
      <c r="I424" s="68"/>
      <c r="K424" s="42">
        <v>0.21542700000000001</v>
      </c>
      <c r="L424" s="5"/>
    </row>
    <row r="425" spans="1:12" ht="173.25" customHeight="1" x14ac:dyDescent="0.2">
      <c r="A425" s="92"/>
      <c r="B425" s="49" t="s">
        <v>1185</v>
      </c>
      <c r="C425" s="1" t="s">
        <v>1182</v>
      </c>
      <c r="D425" s="1" t="s">
        <v>1317</v>
      </c>
      <c r="E425" s="2">
        <v>2</v>
      </c>
      <c r="F425" s="43">
        <v>8.109</v>
      </c>
      <c r="H425" s="43">
        <v>6.05</v>
      </c>
      <c r="I425" s="68"/>
      <c r="K425" s="42">
        <v>2.0579999999999998</v>
      </c>
      <c r="L425" s="5"/>
    </row>
    <row r="426" spans="1:12" ht="135" customHeight="1" x14ac:dyDescent="0.2">
      <c r="A426" s="92"/>
      <c r="B426" s="49" t="s">
        <v>1184</v>
      </c>
      <c r="C426" s="1" t="s">
        <v>349</v>
      </c>
      <c r="D426" s="1" t="s">
        <v>1462</v>
      </c>
      <c r="E426" s="2">
        <v>2</v>
      </c>
      <c r="F426" s="43">
        <v>6.0810000000000004</v>
      </c>
      <c r="H426" s="43">
        <v>6.0810000000000004</v>
      </c>
      <c r="I426" s="68"/>
      <c r="K426" s="42"/>
      <c r="L426" s="5"/>
    </row>
    <row r="427" spans="1:12" ht="135" customHeight="1" x14ac:dyDescent="0.2">
      <c r="A427" s="92"/>
      <c r="B427" s="49" t="s">
        <v>1183</v>
      </c>
      <c r="C427" s="1" t="s">
        <v>349</v>
      </c>
      <c r="D427" s="1" t="s">
        <v>1319</v>
      </c>
      <c r="E427" s="2">
        <v>2</v>
      </c>
      <c r="F427" s="43">
        <v>10.435</v>
      </c>
      <c r="H427" s="43">
        <v>10.32</v>
      </c>
      <c r="I427" s="68"/>
      <c r="K427" s="42">
        <v>0.112</v>
      </c>
      <c r="L427" s="5"/>
    </row>
    <row r="428" spans="1:12" ht="135" customHeight="1" x14ac:dyDescent="0.2">
      <c r="A428" s="92"/>
      <c r="B428" s="49" t="s">
        <v>1239</v>
      </c>
      <c r="C428" s="1" t="s">
        <v>1186</v>
      </c>
      <c r="D428" s="1" t="s">
        <v>1301</v>
      </c>
      <c r="E428" s="2">
        <v>4</v>
      </c>
      <c r="F428" s="43">
        <v>69.893000000000001</v>
      </c>
      <c r="H428" s="43">
        <v>69.893000000000001</v>
      </c>
      <c r="I428" s="68"/>
      <c r="K428" s="42"/>
      <c r="L428" s="5"/>
    </row>
    <row r="429" spans="1:12" ht="135" customHeight="1" x14ac:dyDescent="0.2">
      <c r="A429" s="92"/>
      <c r="B429" s="155" t="s">
        <v>1308</v>
      </c>
      <c r="C429" s="164" t="s">
        <v>1229</v>
      </c>
      <c r="D429" s="1" t="s">
        <v>1302</v>
      </c>
      <c r="E429" s="2">
        <v>2</v>
      </c>
      <c r="F429" s="43">
        <v>18.699000000000002</v>
      </c>
      <c r="H429" s="43">
        <v>18.699000000000002</v>
      </c>
      <c r="I429" s="68"/>
      <c r="K429" s="42"/>
      <c r="L429" s="5"/>
    </row>
    <row r="430" spans="1:12" ht="135" customHeight="1" x14ac:dyDescent="0.2">
      <c r="A430" s="92"/>
      <c r="B430" s="157"/>
      <c r="C430" s="166"/>
      <c r="D430" s="1" t="s">
        <v>1389</v>
      </c>
      <c r="E430" s="2">
        <v>3</v>
      </c>
      <c r="F430" s="43">
        <v>21.297999999999998</v>
      </c>
      <c r="H430" s="43">
        <v>21.297999999999998</v>
      </c>
      <c r="I430" s="68"/>
      <c r="K430" s="42"/>
      <c r="L430" s="5"/>
    </row>
    <row r="431" spans="1:12" ht="135" customHeight="1" x14ac:dyDescent="0.2">
      <c r="A431" s="92"/>
      <c r="B431" s="49" t="s">
        <v>1265</v>
      </c>
      <c r="C431" s="1" t="s">
        <v>683</v>
      </c>
      <c r="D431" s="1" t="s">
        <v>1390</v>
      </c>
      <c r="E431" s="2">
        <v>3</v>
      </c>
      <c r="F431" s="43">
        <v>28.023</v>
      </c>
      <c r="H431" s="43">
        <v>28.023</v>
      </c>
      <c r="I431" s="68"/>
      <c r="K431" s="42"/>
      <c r="L431" s="5"/>
    </row>
    <row r="432" spans="1:12" ht="156" customHeight="1" x14ac:dyDescent="0.2">
      <c r="A432" s="92"/>
      <c r="B432" s="49" t="s">
        <v>1328</v>
      </c>
      <c r="C432" s="1" t="s">
        <v>683</v>
      </c>
      <c r="D432" s="1" t="s">
        <v>1391</v>
      </c>
      <c r="E432" s="2">
        <v>2</v>
      </c>
      <c r="F432" s="43">
        <v>5.1909999999999998</v>
      </c>
      <c r="H432" s="43">
        <v>5.1909999999999998</v>
      </c>
      <c r="I432" s="68"/>
      <c r="K432" s="42"/>
      <c r="L432" s="5"/>
    </row>
    <row r="433" spans="1:12" ht="135" customHeight="1" x14ac:dyDescent="0.2">
      <c r="A433" s="92"/>
      <c r="B433" s="49" t="s">
        <v>1267</v>
      </c>
      <c r="C433" s="1" t="s">
        <v>1268</v>
      </c>
      <c r="D433" s="1" t="s">
        <v>1305</v>
      </c>
      <c r="E433" s="2">
        <v>3</v>
      </c>
      <c r="F433" s="43">
        <v>13.949</v>
      </c>
      <c r="H433" s="43">
        <v>13.949</v>
      </c>
      <c r="I433" s="68"/>
      <c r="K433" s="42"/>
      <c r="L433" s="5"/>
    </row>
    <row r="434" spans="1:12" ht="135" customHeight="1" x14ac:dyDescent="0.2">
      <c r="A434" s="92"/>
      <c r="B434" s="49" t="s">
        <v>1363</v>
      </c>
      <c r="C434" s="1" t="s">
        <v>1266</v>
      </c>
      <c r="D434" s="1" t="s">
        <v>1306</v>
      </c>
      <c r="E434" s="2">
        <v>4</v>
      </c>
      <c r="F434" s="43">
        <v>110.832494</v>
      </c>
      <c r="H434" s="43">
        <v>106.107</v>
      </c>
      <c r="I434" s="68"/>
      <c r="K434" s="42">
        <v>1.645</v>
      </c>
      <c r="L434" s="5" t="s">
        <v>1283</v>
      </c>
    </row>
    <row r="435" spans="1:12" ht="135" customHeight="1" x14ac:dyDescent="0.2">
      <c r="A435" s="92"/>
      <c r="B435" s="49" t="s">
        <v>1270</v>
      </c>
      <c r="C435" s="1" t="s">
        <v>683</v>
      </c>
      <c r="D435" s="1" t="s">
        <v>1304</v>
      </c>
      <c r="E435" s="2">
        <v>2</v>
      </c>
      <c r="F435" s="43">
        <v>11.22</v>
      </c>
      <c r="H435" s="43">
        <v>11.22</v>
      </c>
      <c r="I435" s="68"/>
      <c r="K435" s="42"/>
      <c r="L435" s="5"/>
    </row>
    <row r="436" spans="1:12" ht="135" customHeight="1" x14ac:dyDescent="0.2">
      <c r="A436" s="92"/>
      <c r="B436" s="49" t="s">
        <v>1271</v>
      </c>
      <c r="C436" s="1" t="s">
        <v>683</v>
      </c>
      <c r="D436" s="1" t="s">
        <v>1303</v>
      </c>
      <c r="E436" s="2">
        <v>3</v>
      </c>
      <c r="F436" s="43">
        <v>28.04</v>
      </c>
      <c r="H436" s="43">
        <v>28.04</v>
      </c>
      <c r="I436" s="68"/>
      <c r="K436" s="42"/>
      <c r="L436" s="5"/>
    </row>
    <row r="437" spans="1:12" ht="135" customHeight="1" x14ac:dyDescent="0.2">
      <c r="A437" s="92"/>
      <c r="B437" s="49" t="s">
        <v>1272</v>
      </c>
      <c r="C437" s="1" t="s">
        <v>683</v>
      </c>
      <c r="D437" s="1" t="s">
        <v>1300</v>
      </c>
      <c r="E437" s="2">
        <v>2</v>
      </c>
      <c r="F437" s="43">
        <v>18.5</v>
      </c>
      <c r="H437" s="43">
        <v>15.52</v>
      </c>
      <c r="I437" s="68"/>
      <c r="K437" s="42"/>
      <c r="L437" s="5"/>
    </row>
    <row r="438" spans="1:12" ht="135" customHeight="1" x14ac:dyDescent="0.2">
      <c r="A438" s="92"/>
      <c r="B438" s="49" t="s">
        <v>1273</v>
      </c>
      <c r="C438" s="1" t="s">
        <v>1274</v>
      </c>
      <c r="D438" s="1" t="s">
        <v>1299</v>
      </c>
      <c r="E438" s="2">
        <v>4</v>
      </c>
      <c r="F438" s="43">
        <v>97.995000000000005</v>
      </c>
      <c r="H438" s="43">
        <v>97.995000000000005</v>
      </c>
      <c r="I438" s="68"/>
      <c r="K438" s="42"/>
      <c r="L438" s="5"/>
    </row>
    <row r="439" spans="1:12" ht="135" customHeight="1" x14ac:dyDescent="0.2">
      <c r="A439" s="92"/>
      <c r="B439" s="49" t="s">
        <v>1275</v>
      </c>
      <c r="C439" s="1" t="s">
        <v>1276</v>
      </c>
      <c r="D439" s="1" t="s">
        <v>1298</v>
      </c>
      <c r="E439" s="2">
        <v>4</v>
      </c>
      <c r="F439" s="43">
        <v>10.428000000000001</v>
      </c>
      <c r="H439" s="43">
        <v>10.428000000000001</v>
      </c>
      <c r="I439" s="68"/>
      <c r="K439" s="42"/>
      <c r="L439" s="5"/>
    </row>
    <row r="440" spans="1:12" ht="135" customHeight="1" x14ac:dyDescent="0.2">
      <c r="A440" s="92"/>
      <c r="B440" s="49" t="s">
        <v>1284</v>
      </c>
      <c r="C440" s="1" t="s">
        <v>683</v>
      </c>
      <c r="D440" s="1" t="s">
        <v>1297</v>
      </c>
      <c r="E440" s="2">
        <v>2</v>
      </c>
      <c r="F440" s="43">
        <v>19.32</v>
      </c>
      <c r="H440" s="43">
        <v>14.49</v>
      </c>
      <c r="I440" s="68"/>
      <c r="K440" s="42">
        <f>F440-14.49</f>
        <v>4.83</v>
      </c>
      <c r="L440" s="5"/>
    </row>
    <row r="441" spans="1:12" ht="135" customHeight="1" x14ac:dyDescent="0.2">
      <c r="A441" s="92"/>
      <c r="B441" s="168" t="s">
        <v>1278</v>
      </c>
      <c r="C441" s="1" t="s">
        <v>1277</v>
      </c>
      <c r="D441" s="1" t="s">
        <v>1296</v>
      </c>
      <c r="E441" s="2">
        <v>2</v>
      </c>
      <c r="F441" s="43">
        <v>15.183</v>
      </c>
      <c r="H441" s="43">
        <v>15.183</v>
      </c>
      <c r="I441" s="68"/>
      <c r="K441" s="42"/>
      <c r="L441" s="5"/>
    </row>
    <row r="442" spans="1:12" ht="135" customHeight="1" x14ac:dyDescent="0.2">
      <c r="A442" s="92"/>
      <c r="B442" s="168"/>
      <c r="C442" s="1" t="s">
        <v>1279</v>
      </c>
      <c r="D442" s="1" t="s">
        <v>1295</v>
      </c>
      <c r="E442" s="2">
        <v>3</v>
      </c>
      <c r="F442" s="43">
        <v>35.802999999999997</v>
      </c>
      <c r="H442" s="43">
        <v>33.734000000000002</v>
      </c>
      <c r="I442" s="68"/>
      <c r="K442" s="42">
        <v>2.069</v>
      </c>
      <c r="L442" s="77"/>
    </row>
    <row r="443" spans="1:12" ht="135" customHeight="1" x14ac:dyDescent="0.2">
      <c r="A443" s="92"/>
      <c r="B443" s="49" t="s">
        <v>1285</v>
      </c>
      <c r="C443" s="1" t="s">
        <v>683</v>
      </c>
      <c r="D443" s="1" t="s">
        <v>1294</v>
      </c>
      <c r="E443" s="2">
        <v>2</v>
      </c>
      <c r="F443" s="43">
        <v>10.048</v>
      </c>
      <c r="H443" s="43">
        <v>10.048</v>
      </c>
      <c r="I443" s="68"/>
      <c r="K443" s="42"/>
      <c r="L443" s="5" t="s">
        <v>1280</v>
      </c>
    </row>
    <row r="444" spans="1:12" ht="135" customHeight="1" x14ac:dyDescent="0.2">
      <c r="A444" s="92"/>
      <c r="B444" s="49" t="s">
        <v>1281</v>
      </c>
      <c r="C444" s="1" t="s">
        <v>683</v>
      </c>
      <c r="D444" s="1" t="s">
        <v>1269</v>
      </c>
      <c r="E444" s="2">
        <v>4</v>
      </c>
      <c r="F444" s="43">
        <v>174.619</v>
      </c>
      <c r="H444" s="43"/>
      <c r="I444" s="39" t="s">
        <v>1282</v>
      </c>
      <c r="K444" s="42"/>
      <c r="L444" s="5"/>
    </row>
    <row r="445" spans="1:12" ht="135" customHeight="1" x14ac:dyDescent="0.2">
      <c r="A445" s="92"/>
      <c r="B445" s="49" t="s">
        <v>1286</v>
      </c>
      <c r="C445" s="1" t="s">
        <v>683</v>
      </c>
      <c r="D445" s="1" t="s">
        <v>1293</v>
      </c>
      <c r="E445" s="2">
        <v>2</v>
      </c>
      <c r="F445" s="43">
        <v>5.8666</v>
      </c>
      <c r="H445" s="43">
        <v>5.86</v>
      </c>
      <c r="I445" s="68"/>
      <c r="K445" s="42"/>
      <c r="L445" s="5"/>
    </row>
    <row r="446" spans="1:12" ht="135" customHeight="1" x14ac:dyDescent="0.2">
      <c r="A446" s="92"/>
      <c r="B446" s="49" t="s">
        <v>1287</v>
      </c>
      <c r="C446" s="1" t="s">
        <v>683</v>
      </c>
      <c r="D446" s="1" t="s">
        <v>1292</v>
      </c>
      <c r="E446" s="2">
        <v>2</v>
      </c>
      <c r="F446" s="43">
        <v>17.850000000000001</v>
      </c>
      <c r="H446" s="43">
        <v>17.170000000000002</v>
      </c>
      <c r="I446" s="68"/>
      <c r="K446" s="42">
        <f>F446-17.17</f>
        <v>0.67999999999999972</v>
      </c>
      <c r="L446" s="5"/>
    </row>
    <row r="447" spans="1:12" ht="135" customHeight="1" x14ac:dyDescent="0.2">
      <c r="A447" s="92"/>
      <c r="B447" s="49" t="s">
        <v>1364</v>
      </c>
      <c r="C447" s="1" t="s">
        <v>683</v>
      </c>
      <c r="D447" s="1" t="s">
        <v>1291</v>
      </c>
      <c r="E447" s="2">
        <v>3</v>
      </c>
      <c r="F447" s="43">
        <v>23.853999999999999</v>
      </c>
      <c r="H447" s="43">
        <v>23.853999999999999</v>
      </c>
      <c r="I447" s="68"/>
      <c r="K447" s="42"/>
      <c r="L447" s="5"/>
    </row>
    <row r="448" spans="1:12" ht="135" customHeight="1" x14ac:dyDescent="0.2">
      <c r="A448" s="92"/>
      <c r="B448" s="49" t="s">
        <v>1290</v>
      </c>
      <c r="C448" s="1" t="s">
        <v>683</v>
      </c>
      <c r="D448" s="1" t="s">
        <v>1392</v>
      </c>
      <c r="E448" s="2" t="s">
        <v>1187</v>
      </c>
      <c r="F448" s="43">
        <v>64.658000000000001</v>
      </c>
      <c r="H448" s="43">
        <v>64.658000000000001</v>
      </c>
      <c r="I448" s="68"/>
      <c r="K448" s="42"/>
      <c r="L448" s="5"/>
    </row>
    <row r="449" spans="1:13" ht="162" customHeight="1" x14ac:dyDescent="0.2">
      <c r="A449" s="92"/>
      <c r="B449" s="126" t="s">
        <v>1289</v>
      </c>
      <c r="C449" s="133" t="s">
        <v>683</v>
      </c>
      <c r="D449" s="133" t="s">
        <v>1393</v>
      </c>
      <c r="E449" s="130" t="s">
        <v>1187</v>
      </c>
      <c r="F449" s="134">
        <v>186.28700000000001</v>
      </c>
      <c r="G449" s="128"/>
      <c r="H449" s="134">
        <v>186.29</v>
      </c>
      <c r="I449" s="118"/>
      <c r="J449" s="135"/>
      <c r="K449" s="135"/>
      <c r="L449" s="128"/>
    </row>
    <row r="450" spans="1:13" ht="162" customHeight="1" x14ac:dyDescent="0.2">
      <c r="A450" s="160">
        <v>2022</v>
      </c>
      <c r="B450" s="161"/>
      <c r="C450" s="161"/>
      <c r="D450" s="161"/>
      <c r="E450" s="161"/>
      <c r="F450" s="161"/>
      <c r="G450" s="161"/>
      <c r="H450" s="161"/>
      <c r="I450" s="161"/>
      <c r="J450" s="161"/>
      <c r="K450" s="161"/>
      <c r="L450" s="162"/>
      <c r="M450" s="132"/>
    </row>
    <row r="451" spans="1:13" ht="135" customHeight="1" x14ac:dyDescent="0.2">
      <c r="A451" s="92"/>
      <c r="B451" s="127" t="s">
        <v>1326</v>
      </c>
      <c r="C451" s="136" t="s">
        <v>683</v>
      </c>
      <c r="D451" s="136" t="s">
        <v>1394</v>
      </c>
      <c r="E451" s="131">
        <v>2</v>
      </c>
      <c r="F451" s="137">
        <v>10.56</v>
      </c>
      <c r="G451" s="129"/>
      <c r="H451" s="137">
        <v>10.56</v>
      </c>
      <c r="I451" s="138"/>
      <c r="J451" s="139"/>
      <c r="K451" s="139"/>
      <c r="L451" s="129"/>
    </row>
    <row r="452" spans="1:13" ht="162" customHeight="1" x14ac:dyDescent="0.2">
      <c r="A452" s="92"/>
      <c r="B452" s="49" t="s">
        <v>1325</v>
      </c>
      <c r="C452" s="1" t="s">
        <v>683</v>
      </c>
      <c r="D452" s="1" t="s">
        <v>1395</v>
      </c>
      <c r="E452" s="2">
        <v>3</v>
      </c>
      <c r="F452" s="43">
        <v>26.32</v>
      </c>
      <c r="H452" s="43">
        <v>26.32</v>
      </c>
      <c r="I452" s="68"/>
      <c r="K452" s="42"/>
      <c r="L452" s="5"/>
    </row>
    <row r="453" spans="1:13" ht="133.69999999999999" customHeight="1" x14ac:dyDescent="0.2">
      <c r="A453" s="92"/>
      <c r="B453" s="49" t="s">
        <v>1324</v>
      </c>
      <c r="C453" s="1" t="s">
        <v>683</v>
      </c>
      <c r="D453" s="1" t="s">
        <v>1396</v>
      </c>
      <c r="E453" s="2" t="s">
        <v>1187</v>
      </c>
      <c r="F453" s="43">
        <v>96.52</v>
      </c>
      <c r="H453" s="43">
        <v>96.52</v>
      </c>
      <c r="I453" s="68"/>
      <c r="K453" s="42"/>
      <c r="L453" s="5"/>
    </row>
    <row r="454" spans="1:13" ht="135" customHeight="1" x14ac:dyDescent="0.2">
      <c r="A454" s="92"/>
      <c r="B454" s="49" t="s">
        <v>1365</v>
      </c>
      <c r="C454" s="1" t="s">
        <v>683</v>
      </c>
      <c r="D454" s="1" t="s">
        <v>1485</v>
      </c>
      <c r="E454" s="2">
        <v>4</v>
      </c>
      <c r="F454" s="43">
        <v>26.45</v>
      </c>
      <c r="H454" s="43"/>
      <c r="I454" s="39" t="s">
        <v>1307</v>
      </c>
      <c r="K454" s="42"/>
      <c r="L454" s="5"/>
    </row>
    <row r="455" spans="1:13" ht="135" customHeight="1" x14ac:dyDescent="0.2">
      <c r="A455" s="92"/>
      <c r="B455" s="155" t="s">
        <v>1366</v>
      </c>
      <c r="C455" s="164" t="s">
        <v>683</v>
      </c>
      <c r="D455" s="1" t="s">
        <v>1397</v>
      </c>
      <c r="E455" s="2">
        <v>2</v>
      </c>
      <c r="F455" s="43">
        <v>5.5350000000000001</v>
      </c>
      <c r="H455" s="43">
        <v>5.54</v>
      </c>
      <c r="I455" s="68"/>
      <c r="K455" s="42"/>
      <c r="L455" s="5"/>
    </row>
    <row r="456" spans="1:13" ht="135" customHeight="1" x14ac:dyDescent="0.2">
      <c r="A456" s="92"/>
      <c r="B456" s="157"/>
      <c r="C456" s="166"/>
      <c r="D456" s="1" t="s">
        <v>1398</v>
      </c>
      <c r="E456" s="2">
        <v>2</v>
      </c>
      <c r="F456" s="43">
        <v>5.3419999999999996</v>
      </c>
      <c r="H456" s="43">
        <v>5.34</v>
      </c>
      <c r="I456" s="68"/>
      <c r="K456" s="42"/>
      <c r="L456" s="5"/>
    </row>
    <row r="457" spans="1:13" s="120" customFormat="1" ht="135" customHeight="1" x14ac:dyDescent="0.2">
      <c r="A457" s="49"/>
      <c r="B457" s="140" t="s">
        <v>1321</v>
      </c>
      <c r="C457" s="5" t="s">
        <v>683</v>
      </c>
      <c r="D457" s="1" t="s">
        <v>1399</v>
      </c>
      <c r="E457" s="2">
        <v>3</v>
      </c>
      <c r="F457" s="43">
        <v>20.55</v>
      </c>
      <c r="G457" s="144"/>
      <c r="H457" s="43">
        <v>20.55</v>
      </c>
      <c r="I457" s="68"/>
      <c r="J457" s="49"/>
      <c r="K457" s="49"/>
      <c r="L457" s="49"/>
    </row>
    <row r="458" spans="1:13" s="120" customFormat="1" ht="135" customHeight="1" x14ac:dyDescent="0.2">
      <c r="A458" s="49"/>
      <c r="B458" s="140" t="s">
        <v>1322</v>
      </c>
      <c r="C458" s="5" t="s">
        <v>683</v>
      </c>
      <c r="D458" s="1" t="s">
        <v>1400</v>
      </c>
      <c r="E458" s="117">
        <v>2</v>
      </c>
      <c r="F458" s="43">
        <v>14.32</v>
      </c>
      <c r="G458" s="144"/>
      <c r="H458" s="43">
        <v>14.32</v>
      </c>
      <c r="I458" s="68"/>
      <c r="J458" s="49"/>
      <c r="K458" s="49"/>
      <c r="L458" s="49"/>
    </row>
    <row r="459" spans="1:13" s="120" customFormat="1" ht="135" customHeight="1" x14ac:dyDescent="0.2">
      <c r="A459" s="49"/>
      <c r="B459" s="140" t="s">
        <v>1323</v>
      </c>
      <c r="C459" s="5" t="s">
        <v>683</v>
      </c>
      <c r="D459" s="1" t="s">
        <v>1439</v>
      </c>
      <c r="E459" s="117">
        <v>3</v>
      </c>
      <c r="F459" s="43">
        <v>31.28</v>
      </c>
      <c r="G459" s="144"/>
      <c r="H459" s="43">
        <v>31.28</v>
      </c>
      <c r="I459" s="68"/>
      <c r="J459" s="49"/>
      <c r="K459" s="49"/>
      <c r="L459" s="49"/>
    </row>
    <row r="460" spans="1:13" s="120" customFormat="1" ht="135" customHeight="1" x14ac:dyDescent="0.2">
      <c r="A460" s="49"/>
      <c r="B460" s="140" t="s">
        <v>1329</v>
      </c>
      <c r="C460" s="5" t="s">
        <v>683</v>
      </c>
      <c r="D460" s="1" t="s">
        <v>1401</v>
      </c>
      <c r="E460" s="117">
        <v>2</v>
      </c>
      <c r="F460" s="43">
        <v>9.7799999999999994</v>
      </c>
      <c r="G460" s="144"/>
      <c r="H460" s="43">
        <v>9.7799999999999994</v>
      </c>
      <c r="I460" s="71"/>
      <c r="J460" s="49"/>
      <c r="K460" s="49"/>
      <c r="L460" s="49"/>
    </row>
    <row r="461" spans="1:13" s="120" customFormat="1" ht="135" customHeight="1" x14ac:dyDescent="0.2">
      <c r="A461" s="49"/>
      <c r="B461" s="140" t="s">
        <v>1330</v>
      </c>
      <c r="C461" s="5" t="s">
        <v>683</v>
      </c>
      <c r="D461" s="1" t="s">
        <v>1344</v>
      </c>
      <c r="E461" s="117">
        <v>3</v>
      </c>
      <c r="F461" s="43">
        <v>14.58</v>
      </c>
      <c r="G461" s="144"/>
      <c r="H461" s="43">
        <v>14.58</v>
      </c>
      <c r="I461" s="71"/>
      <c r="J461" s="49"/>
      <c r="K461" s="49"/>
      <c r="L461" s="49"/>
    </row>
    <row r="462" spans="1:13" s="120" customFormat="1" ht="141.6" customHeight="1" x14ac:dyDescent="0.2">
      <c r="A462" s="49"/>
      <c r="B462" s="140" t="s">
        <v>1332</v>
      </c>
      <c r="C462" s="5" t="s">
        <v>683</v>
      </c>
      <c r="D462" s="1" t="s">
        <v>1345</v>
      </c>
      <c r="E462" s="117">
        <v>3</v>
      </c>
      <c r="F462" s="43">
        <v>20.54</v>
      </c>
      <c r="G462" s="144"/>
      <c r="H462" s="43">
        <v>20.54</v>
      </c>
      <c r="I462" s="71"/>
      <c r="J462" s="49"/>
      <c r="K462" s="49"/>
      <c r="L462" s="49"/>
    </row>
    <row r="463" spans="1:13" s="120" customFormat="1" ht="135" customHeight="1" x14ac:dyDescent="0.2">
      <c r="A463" s="49"/>
      <c r="B463" s="140" t="s">
        <v>1333</v>
      </c>
      <c r="C463" s="5" t="s">
        <v>1334</v>
      </c>
      <c r="D463" s="1" t="s">
        <v>1486</v>
      </c>
      <c r="E463" s="117">
        <v>4</v>
      </c>
      <c r="F463" s="43">
        <v>63.2</v>
      </c>
      <c r="G463" s="49"/>
      <c r="H463" s="109"/>
      <c r="I463" s="5" t="s">
        <v>1331</v>
      </c>
      <c r="J463" s="49"/>
      <c r="K463" s="49"/>
      <c r="L463" s="49"/>
    </row>
    <row r="464" spans="1:13" s="120" customFormat="1" ht="135" customHeight="1" x14ac:dyDescent="0.2">
      <c r="A464" s="49"/>
      <c r="B464" s="142" t="s">
        <v>1336</v>
      </c>
      <c r="C464" s="128" t="s">
        <v>683</v>
      </c>
      <c r="D464" s="1" t="s">
        <v>1402</v>
      </c>
      <c r="E464" s="117">
        <v>3</v>
      </c>
      <c r="F464" s="43">
        <v>24.992000000000001</v>
      </c>
      <c r="G464" s="144"/>
      <c r="H464" s="43">
        <v>24.992000000000001</v>
      </c>
      <c r="I464" s="71"/>
      <c r="J464" s="49"/>
      <c r="K464" s="49"/>
      <c r="L464" s="49"/>
    </row>
    <row r="465" spans="1:13" s="120" customFormat="1" ht="169.7" customHeight="1" x14ac:dyDescent="0.2">
      <c r="A465" s="140"/>
      <c r="B465" s="49" t="s">
        <v>1335</v>
      </c>
      <c r="C465" s="5" t="s">
        <v>683</v>
      </c>
      <c r="D465" s="1" t="s">
        <v>1442</v>
      </c>
      <c r="E465" s="117" t="s">
        <v>1187</v>
      </c>
      <c r="F465" s="43">
        <v>80.656999999999996</v>
      </c>
      <c r="G465" s="144"/>
      <c r="H465" s="43">
        <v>80.656999999999996</v>
      </c>
      <c r="I465" s="71"/>
      <c r="J465" s="49"/>
      <c r="K465" s="49"/>
      <c r="L465" s="49"/>
    </row>
    <row r="466" spans="1:13" s="120" customFormat="1" ht="168" customHeight="1" x14ac:dyDescent="0.2">
      <c r="A466" s="140"/>
      <c r="B466" s="49" t="s">
        <v>1337</v>
      </c>
      <c r="C466" s="5" t="s">
        <v>683</v>
      </c>
      <c r="D466" s="1" t="s">
        <v>1443</v>
      </c>
      <c r="E466" s="117" t="s">
        <v>1187</v>
      </c>
      <c r="F466" s="43">
        <v>46.957999999999998</v>
      </c>
      <c r="G466" s="144"/>
      <c r="H466" s="43"/>
      <c r="I466" s="5" t="s">
        <v>1338</v>
      </c>
      <c r="J466" s="49"/>
      <c r="K466" s="49"/>
      <c r="L466" s="49"/>
    </row>
    <row r="467" spans="1:13" s="120" customFormat="1" ht="135" customHeight="1" x14ac:dyDescent="0.2">
      <c r="A467" s="140"/>
      <c r="B467" s="49" t="s">
        <v>1342</v>
      </c>
      <c r="C467" s="5" t="s">
        <v>1341</v>
      </c>
      <c r="D467" s="1" t="s">
        <v>1440</v>
      </c>
      <c r="E467" s="117">
        <v>2</v>
      </c>
      <c r="F467" s="43">
        <v>11.045</v>
      </c>
      <c r="G467" s="144"/>
      <c r="H467" s="43">
        <v>11.045</v>
      </c>
      <c r="I467" s="71"/>
      <c r="J467" s="49"/>
      <c r="K467" s="49"/>
      <c r="L467" s="49"/>
    </row>
    <row r="468" spans="1:13" s="120" customFormat="1" ht="135" customHeight="1" x14ac:dyDescent="0.2">
      <c r="A468" s="140"/>
      <c r="B468" s="120" t="s">
        <v>1343</v>
      </c>
      <c r="C468" s="154" t="s">
        <v>683</v>
      </c>
      <c r="D468" s="133" t="s">
        <v>1441</v>
      </c>
      <c r="E468" s="145">
        <v>2</v>
      </c>
      <c r="F468" s="134">
        <v>19.652000000000001</v>
      </c>
      <c r="G468" s="146"/>
      <c r="H468" s="134">
        <v>19.652000000000001</v>
      </c>
      <c r="I468" s="141"/>
      <c r="J468" s="126"/>
      <c r="K468" s="126"/>
      <c r="L468" s="126"/>
    </row>
    <row r="469" spans="1:13" ht="162" customHeight="1" x14ac:dyDescent="0.2">
      <c r="A469" s="92"/>
      <c r="B469" s="160">
        <v>2023</v>
      </c>
      <c r="C469" s="161"/>
      <c r="D469" s="161"/>
      <c r="E469" s="161"/>
      <c r="F469" s="161"/>
      <c r="G469" s="161"/>
      <c r="H469" s="161"/>
      <c r="I469" s="161"/>
      <c r="J469" s="161"/>
      <c r="K469" s="161"/>
      <c r="L469" s="162"/>
      <c r="M469" s="132"/>
    </row>
    <row r="470" spans="1:13" s="120" customFormat="1" ht="255" customHeight="1" x14ac:dyDescent="0.2">
      <c r="A470" s="140"/>
      <c r="B470" s="49" t="s">
        <v>1367</v>
      </c>
      <c r="C470" s="5" t="s">
        <v>1347</v>
      </c>
      <c r="D470" s="1" t="s">
        <v>1410</v>
      </c>
      <c r="E470" s="117">
        <v>5</v>
      </c>
      <c r="F470" s="43">
        <v>345.4</v>
      </c>
      <c r="G470" s="49"/>
      <c r="H470" s="43">
        <v>345.4</v>
      </c>
      <c r="I470" s="71"/>
      <c r="J470" s="49"/>
      <c r="K470" s="49"/>
      <c r="L470" s="49"/>
    </row>
    <row r="471" spans="1:13" s="120" customFormat="1" ht="135" customHeight="1" x14ac:dyDescent="0.2">
      <c r="A471" s="140"/>
      <c r="B471" s="49" t="s">
        <v>1349</v>
      </c>
      <c r="C471" s="5" t="s">
        <v>1348</v>
      </c>
      <c r="D471" s="1" t="s">
        <v>1403</v>
      </c>
      <c r="E471" s="117">
        <v>2</v>
      </c>
      <c r="F471" s="43">
        <v>6.375</v>
      </c>
      <c r="G471" s="144"/>
      <c r="H471" s="43">
        <v>6.375</v>
      </c>
      <c r="I471" s="71"/>
      <c r="J471" s="49"/>
      <c r="K471" s="49"/>
      <c r="L471" s="49"/>
    </row>
    <row r="472" spans="1:13" s="120" customFormat="1" ht="135" customHeight="1" x14ac:dyDescent="0.2">
      <c r="A472" s="142"/>
      <c r="B472" s="49" t="s">
        <v>1463</v>
      </c>
      <c r="C472" s="5" t="s">
        <v>683</v>
      </c>
      <c r="D472" s="1" t="s">
        <v>1411</v>
      </c>
      <c r="E472" s="117">
        <v>3</v>
      </c>
      <c r="F472" s="43">
        <v>26.739000000000001</v>
      </c>
      <c r="G472" s="144"/>
      <c r="H472" s="43">
        <v>26.739000000000001</v>
      </c>
      <c r="I472" s="71"/>
      <c r="J472" s="49"/>
      <c r="K472" s="49"/>
      <c r="L472" s="49"/>
    </row>
    <row r="473" spans="1:13" s="120" customFormat="1" ht="135" customHeight="1" x14ac:dyDescent="0.2">
      <c r="B473" s="49" t="s">
        <v>1350</v>
      </c>
      <c r="C473" s="5" t="s">
        <v>683</v>
      </c>
      <c r="D473" s="1" t="s">
        <v>1404</v>
      </c>
      <c r="E473" s="117">
        <v>2</v>
      </c>
      <c r="F473" s="43">
        <v>10.247999999999999</v>
      </c>
      <c r="G473" s="144"/>
      <c r="H473" s="43">
        <v>10.247999999999999</v>
      </c>
      <c r="I473" s="71"/>
      <c r="J473" s="49"/>
      <c r="K473" s="49"/>
      <c r="L473" s="49"/>
    </row>
    <row r="474" spans="1:13" s="120" customFormat="1" ht="147" customHeight="1" x14ac:dyDescent="0.2">
      <c r="B474" s="49" t="s">
        <v>1464</v>
      </c>
      <c r="C474" s="5" t="s">
        <v>683</v>
      </c>
      <c r="D474" s="1" t="s">
        <v>1405</v>
      </c>
      <c r="E474" s="117" t="s">
        <v>1187</v>
      </c>
      <c r="F474" s="43">
        <v>60.588000000000001</v>
      </c>
      <c r="G474" s="144"/>
      <c r="H474" s="43">
        <v>60.588000000000001</v>
      </c>
      <c r="I474" s="71"/>
      <c r="J474" s="49"/>
      <c r="K474" s="49"/>
      <c r="L474" s="49"/>
    </row>
    <row r="475" spans="1:13" s="120" customFormat="1" ht="135" customHeight="1" x14ac:dyDescent="0.2">
      <c r="B475" s="49" t="s">
        <v>1351</v>
      </c>
      <c r="C475" s="5" t="s">
        <v>1352</v>
      </c>
      <c r="D475" s="1" t="s">
        <v>1406</v>
      </c>
      <c r="E475" s="117" t="s">
        <v>1187</v>
      </c>
      <c r="F475" s="43">
        <v>109.93</v>
      </c>
      <c r="G475" s="144"/>
      <c r="H475" s="43">
        <v>109.93</v>
      </c>
      <c r="I475" s="71"/>
      <c r="J475" s="49"/>
      <c r="K475" s="49"/>
      <c r="L475" s="49"/>
    </row>
    <row r="476" spans="1:13" s="120" customFormat="1" ht="135" customHeight="1" x14ac:dyDescent="0.2">
      <c r="B476" s="49" t="s">
        <v>1368</v>
      </c>
      <c r="C476" s="5" t="s">
        <v>683</v>
      </c>
      <c r="D476" s="1" t="s">
        <v>1407</v>
      </c>
      <c r="E476" s="117">
        <v>2</v>
      </c>
      <c r="F476" s="43">
        <v>6.9269999999999996</v>
      </c>
      <c r="G476" s="144"/>
      <c r="H476" s="43">
        <v>6.9269999999999996</v>
      </c>
      <c r="I476" s="71"/>
      <c r="J476" s="49"/>
      <c r="K476" s="49"/>
      <c r="L476" s="49"/>
    </row>
    <row r="477" spans="1:13" s="120" customFormat="1" ht="135" customHeight="1" x14ac:dyDescent="0.2">
      <c r="B477" s="49" t="s">
        <v>1353</v>
      </c>
      <c r="C477" s="5" t="s">
        <v>683</v>
      </c>
      <c r="D477" s="1" t="s">
        <v>1412</v>
      </c>
      <c r="E477" s="119">
        <v>2</v>
      </c>
      <c r="F477" s="43">
        <v>7.6950000000000003</v>
      </c>
      <c r="G477" s="49"/>
      <c r="H477" s="43">
        <v>7.6950000000000003</v>
      </c>
      <c r="I477" s="71"/>
      <c r="J477" s="49"/>
      <c r="K477" s="49"/>
      <c r="L477" s="49"/>
    </row>
    <row r="478" spans="1:13" s="120" customFormat="1" ht="135" customHeight="1" x14ac:dyDescent="0.2">
      <c r="B478" s="49" t="s">
        <v>1369</v>
      </c>
      <c r="C478" s="5" t="s">
        <v>1354</v>
      </c>
      <c r="D478" s="1" t="s">
        <v>1408</v>
      </c>
      <c r="E478" s="117" t="s">
        <v>1187</v>
      </c>
      <c r="F478" s="43">
        <v>55.97</v>
      </c>
      <c r="G478" s="144"/>
      <c r="H478" s="43">
        <v>55.97</v>
      </c>
      <c r="I478" s="71"/>
      <c r="J478" s="49"/>
      <c r="K478" s="49"/>
      <c r="L478" s="49"/>
    </row>
    <row r="479" spans="1:13" s="120" customFormat="1" ht="135" customHeight="1" x14ac:dyDescent="0.2">
      <c r="B479" s="49" t="s">
        <v>1355</v>
      </c>
      <c r="C479" s="5" t="s">
        <v>683</v>
      </c>
      <c r="D479" s="1" t="s">
        <v>1409</v>
      </c>
      <c r="E479" s="117" t="s">
        <v>1187</v>
      </c>
      <c r="F479" s="43">
        <v>198.804</v>
      </c>
      <c r="G479" s="144"/>
      <c r="H479" s="43">
        <v>198.804</v>
      </c>
      <c r="I479" s="71"/>
      <c r="J479" s="49"/>
      <c r="K479" s="49"/>
      <c r="L479" s="49"/>
    </row>
    <row r="480" spans="1:13" s="120" customFormat="1" ht="169.5" customHeight="1" x14ac:dyDescent="0.2">
      <c r="B480" s="49" t="s">
        <v>1356</v>
      </c>
      <c r="C480" s="5" t="s">
        <v>1357</v>
      </c>
      <c r="D480" s="1" t="s">
        <v>1413</v>
      </c>
      <c r="E480" s="117">
        <v>2</v>
      </c>
      <c r="F480" s="43">
        <v>7.9939999999999998</v>
      </c>
      <c r="G480" s="144"/>
      <c r="H480" s="43">
        <v>7.9939999999999998</v>
      </c>
      <c r="I480" s="71"/>
      <c r="J480" s="49"/>
      <c r="K480" s="49"/>
      <c r="L480" s="49"/>
    </row>
    <row r="481" spans="1:13" s="120" customFormat="1" ht="135" customHeight="1" x14ac:dyDescent="0.2">
      <c r="B481" s="49" t="s">
        <v>1360</v>
      </c>
      <c r="C481" s="5" t="s">
        <v>683</v>
      </c>
      <c r="D481" s="1" t="s">
        <v>1414</v>
      </c>
      <c r="E481" s="117" t="s">
        <v>1187</v>
      </c>
      <c r="F481" s="43">
        <v>26.855</v>
      </c>
      <c r="G481" s="144"/>
      <c r="H481" s="43">
        <v>26.855</v>
      </c>
      <c r="I481" s="71"/>
      <c r="J481" s="49"/>
      <c r="K481" s="49"/>
      <c r="L481" s="49"/>
    </row>
    <row r="482" spans="1:13" s="120" customFormat="1" ht="144.75" customHeight="1" x14ac:dyDescent="0.2">
      <c r="B482" s="49" t="s">
        <v>1358</v>
      </c>
      <c r="C482" s="5" t="s">
        <v>1359</v>
      </c>
      <c r="D482" s="1" t="s">
        <v>1418</v>
      </c>
      <c r="E482" s="117">
        <v>4</v>
      </c>
      <c r="F482" s="43">
        <v>52.142000000000003</v>
      </c>
      <c r="G482" s="144"/>
      <c r="H482" s="43">
        <v>54.142000000000003</v>
      </c>
      <c r="I482" s="71"/>
      <c r="J482" s="49"/>
      <c r="K482" s="49"/>
      <c r="L482" s="49"/>
    </row>
    <row r="483" spans="1:13" s="120" customFormat="1" ht="167.45" customHeight="1" x14ac:dyDescent="0.2">
      <c r="B483" s="49" t="s">
        <v>1361</v>
      </c>
      <c r="C483" s="5" t="s">
        <v>1362</v>
      </c>
      <c r="D483" s="1" t="s">
        <v>1417</v>
      </c>
      <c r="E483" s="117">
        <v>4</v>
      </c>
      <c r="F483" s="43">
        <v>72.192999999999998</v>
      </c>
      <c r="G483" s="144"/>
      <c r="H483" s="43">
        <v>72.192999999999998</v>
      </c>
      <c r="I483" s="71"/>
      <c r="J483" s="49"/>
      <c r="K483" s="49"/>
      <c r="L483" s="49"/>
    </row>
    <row r="484" spans="1:13" s="120" customFormat="1" ht="121.7" customHeight="1" x14ac:dyDescent="0.2">
      <c r="B484" s="49" t="s">
        <v>1415</v>
      </c>
      <c r="C484" s="5"/>
      <c r="D484" s="1" t="s">
        <v>1416</v>
      </c>
      <c r="E484" s="117">
        <v>5</v>
      </c>
      <c r="F484" s="43">
        <f>195.944+2.792+6.07</f>
        <v>204.80599999999998</v>
      </c>
      <c r="G484" s="144"/>
      <c r="H484" s="43">
        <v>204.81</v>
      </c>
      <c r="I484" s="5"/>
      <c r="J484" s="144"/>
      <c r="K484" s="144"/>
      <c r="L484" s="5" t="s">
        <v>1371</v>
      </c>
    </row>
    <row r="485" spans="1:13" s="120" customFormat="1" ht="117.6" customHeight="1" x14ac:dyDescent="0.2">
      <c r="B485" s="49" t="s">
        <v>1370</v>
      </c>
      <c r="C485" s="5" t="s">
        <v>683</v>
      </c>
      <c r="D485" s="1" t="s">
        <v>1420</v>
      </c>
      <c r="E485" s="117">
        <v>2</v>
      </c>
      <c r="F485" s="43">
        <v>15.34</v>
      </c>
      <c r="G485" s="144"/>
      <c r="H485" s="43">
        <v>6.17</v>
      </c>
      <c r="I485" s="71"/>
      <c r="J485" s="49"/>
      <c r="K485" s="49"/>
      <c r="L485" s="5" t="s">
        <v>1419</v>
      </c>
    </row>
    <row r="486" spans="1:13" s="120" customFormat="1" ht="170.25" customHeight="1" x14ac:dyDescent="0.2">
      <c r="B486" s="49" t="s">
        <v>1423</v>
      </c>
      <c r="C486" s="5" t="s">
        <v>1422</v>
      </c>
      <c r="D486" s="1" t="s">
        <v>1421</v>
      </c>
      <c r="E486" s="117">
        <v>4</v>
      </c>
      <c r="F486" s="43">
        <v>158.50399999999999</v>
      </c>
      <c r="G486" s="49"/>
      <c r="H486" s="43">
        <v>158.50399999999999</v>
      </c>
      <c r="I486" s="71"/>
      <c r="J486" s="49"/>
      <c r="K486" s="49"/>
      <c r="L486" s="49"/>
    </row>
    <row r="487" spans="1:13" s="120" customFormat="1" ht="133.5" customHeight="1" x14ac:dyDescent="0.2">
      <c r="B487" s="49" t="s">
        <v>1425</v>
      </c>
      <c r="C487" s="5" t="s">
        <v>1465</v>
      </c>
      <c r="D487" s="1" t="s">
        <v>1424</v>
      </c>
      <c r="E487" s="117">
        <v>4</v>
      </c>
      <c r="F487" s="43">
        <v>159.441</v>
      </c>
      <c r="G487" s="144"/>
      <c r="H487" s="43">
        <v>159.441</v>
      </c>
      <c r="I487" s="71"/>
      <c r="J487" s="49"/>
      <c r="K487" s="49"/>
      <c r="L487" s="49"/>
    </row>
    <row r="488" spans="1:13" s="120" customFormat="1" ht="105" customHeight="1" x14ac:dyDescent="0.2">
      <c r="B488" s="49" t="s">
        <v>1380</v>
      </c>
      <c r="C488" s="5" t="s">
        <v>1466</v>
      </c>
      <c r="D488" s="1" t="s">
        <v>1426</v>
      </c>
      <c r="E488" s="117">
        <v>4</v>
      </c>
      <c r="F488" s="43">
        <v>70.986999999999995</v>
      </c>
      <c r="G488" s="144"/>
      <c r="H488" s="43">
        <v>70.989999999999995</v>
      </c>
      <c r="I488" s="71"/>
      <c r="J488" s="49"/>
      <c r="K488" s="49"/>
      <c r="L488" s="49"/>
    </row>
    <row r="489" spans="1:13" s="120" customFormat="1" ht="133.5" customHeight="1" x14ac:dyDescent="0.2">
      <c r="B489" s="49" t="s">
        <v>1429</v>
      </c>
      <c r="C489" s="5" t="s">
        <v>683</v>
      </c>
      <c r="D489" s="1" t="s">
        <v>1427</v>
      </c>
      <c r="E489" s="117">
        <v>2</v>
      </c>
      <c r="F489" s="43">
        <v>14.01</v>
      </c>
      <c r="G489" s="144"/>
      <c r="H489" s="43">
        <v>14.01</v>
      </c>
      <c r="I489" s="71"/>
      <c r="J489" s="49"/>
      <c r="K489" s="49"/>
      <c r="L489" s="49"/>
    </row>
    <row r="490" spans="1:13" s="120" customFormat="1" ht="133.5" customHeight="1" x14ac:dyDescent="0.2">
      <c r="B490" s="49" t="s">
        <v>1430</v>
      </c>
      <c r="C490" s="5" t="s">
        <v>683</v>
      </c>
      <c r="D490" s="1" t="s">
        <v>1428</v>
      </c>
      <c r="E490" s="117">
        <v>2</v>
      </c>
      <c r="F490" s="43">
        <v>8.2379999999999995</v>
      </c>
      <c r="G490" s="144"/>
      <c r="H490" s="43">
        <v>8.2379999999999995</v>
      </c>
      <c r="I490" s="71"/>
      <c r="J490" s="49"/>
      <c r="K490" s="49"/>
      <c r="L490" s="49"/>
    </row>
    <row r="491" spans="1:13" s="120" customFormat="1" ht="168.75" customHeight="1" x14ac:dyDescent="0.2">
      <c r="B491" s="49" t="s">
        <v>1381</v>
      </c>
      <c r="C491" s="5" t="s">
        <v>1467</v>
      </c>
      <c r="D491" s="1" t="s">
        <v>1468</v>
      </c>
      <c r="E491" s="117">
        <v>4</v>
      </c>
      <c r="F491" s="43">
        <v>149.94499999999999</v>
      </c>
      <c r="G491" s="49"/>
      <c r="H491" s="109"/>
      <c r="I491" s="5" t="s">
        <v>1444</v>
      </c>
      <c r="J491" s="49"/>
      <c r="K491" s="49"/>
      <c r="L491" s="5" t="s">
        <v>1445</v>
      </c>
    </row>
    <row r="492" spans="1:13" s="120" customFormat="1" ht="186.75" customHeight="1" x14ac:dyDescent="0.2">
      <c r="B492" s="49" t="s">
        <v>1446</v>
      </c>
      <c r="C492" s="5" t="s">
        <v>1448</v>
      </c>
      <c r="D492" s="1" t="s">
        <v>1382</v>
      </c>
      <c r="E492" s="117">
        <v>5</v>
      </c>
      <c r="F492" s="43">
        <v>335.714</v>
      </c>
      <c r="G492" s="49"/>
      <c r="H492" s="109"/>
      <c r="I492" s="5" t="s">
        <v>1447</v>
      </c>
      <c r="J492" s="49"/>
      <c r="K492" s="49"/>
      <c r="L492" s="49"/>
    </row>
    <row r="493" spans="1:13" s="120" customFormat="1" ht="151.5" customHeight="1" x14ac:dyDescent="0.2">
      <c r="B493" s="49" t="s">
        <v>1383</v>
      </c>
      <c r="C493" s="5" t="s">
        <v>1432</v>
      </c>
      <c r="D493" s="1" t="s">
        <v>1431</v>
      </c>
      <c r="E493" s="117">
        <v>4</v>
      </c>
      <c r="F493" s="43">
        <v>159.59</v>
      </c>
      <c r="G493" s="144"/>
      <c r="H493" s="43">
        <v>159.59</v>
      </c>
      <c r="I493" s="5"/>
      <c r="J493" s="49"/>
      <c r="K493" s="49"/>
      <c r="L493" s="49"/>
    </row>
    <row r="494" spans="1:13" s="120" customFormat="1" ht="133.5" customHeight="1" x14ac:dyDescent="0.2">
      <c r="B494" s="49" t="s">
        <v>1384</v>
      </c>
      <c r="C494" s="143" t="s">
        <v>683</v>
      </c>
      <c r="D494" s="1" t="s">
        <v>1526</v>
      </c>
      <c r="E494" s="117">
        <v>2</v>
      </c>
      <c r="F494" s="43">
        <v>13.98</v>
      </c>
      <c r="G494" s="144"/>
      <c r="H494" s="43">
        <v>13.98</v>
      </c>
      <c r="I494" s="5"/>
      <c r="J494" s="49"/>
      <c r="K494" s="49"/>
      <c r="L494" s="49"/>
    </row>
    <row r="495" spans="1:13" s="120" customFormat="1" ht="133.5" customHeight="1" x14ac:dyDescent="0.2">
      <c r="B495" s="49" t="s">
        <v>1385</v>
      </c>
      <c r="C495" s="143" t="s">
        <v>683</v>
      </c>
      <c r="D495" s="1" t="s">
        <v>1527</v>
      </c>
      <c r="E495" s="117">
        <v>2</v>
      </c>
      <c r="F495" s="43">
        <v>9.64</v>
      </c>
      <c r="G495" s="144"/>
      <c r="H495" s="43">
        <v>9.64</v>
      </c>
      <c r="I495" s="5"/>
      <c r="J495" s="49"/>
      <c r="K495" s="49"/>
      <c r="L495" s="49"/>
    </row>
    <row r="496" spans="1:13" ht="162" customHeight="1" x14ac:dyDescent="0.2">
      <c r="A496" s="92"/>
      <c r="B496" s="160">
        <v>2024</v>
      </c>
      <c r="C496" s="161"/>
      <c r="D496" s="161"/>
      <c r="E496" s="161"/>
      <c r="F496" s="161"/>
      <c r="G496" s="161"/>
      <c r="H496" s="161"/>
      <c r="I496" s="161"/>
      <c r="J496" s="161"/>
      <c r="K496" s="161"/>
      <c r="L496" s="162"/>
      <c r="M496" s="132"/>
    </row>
    <row r="497" spans="1:12" s="120" customFormat="1" ht="110.25" customHeight="1" x14ac:dyDescent="0.2">
      <c r="B497" s="49" t="s">
        <v>1373</v>
      </c>
      <c r="C497" s="143" t="s">
        <v>683</v>
      </c>
      <c r="D497" s="1" t="s">
        <v>1435</v>
      </c>
      <c r="E497" s="117">
        <v>2</v>
      </c>
      <c r="F497" s="43">
        <v>13.85</v>
      </c>
      <c r="G497" s="144"/>
      <c r="H497" s="43">
        <v>13.85</v>
      </c>
      <c r="I497" s="71"/>
      <c r="J497" s="49"/>
      <c r="K497" s="49"/>
      <c r="L497" s="49"/>
    </row>
    <row r="498" spans="1:12" s="120" customFormat="1" ht="230.1" customHeight="1" x14ac:dyDescent="0.2">
      <c r="B498" s="49" t="s">
        <v>1469</v>
      </c>
      <c r="C498" s="143" t="s">
        <v>683</v>
      </c>
      <c r="D498" s="1" t="s">
        <v>1436</v>
      </c>
      <c r="E498" s="117">
        <v>3</v>
      </c>
      <c r="F498" s="43">
        <v>61.52</v>
      </c>
      <c r="G498" s="144"/>
      <c r="H498" s="43">
        <v>61.52</v>
      </c>
      <c r="I498" s="71"/>
      <c r="J498" s="49"/>
      <c r="K498" s="49"/>
      <c r="L498" s="49"/>
    </row>
    <row r="499" spans="1:12" s="120" customFormat="1" ht="123.75" customHeight="1" x14ac:dyDescent="0.2">
      <c r="B499" s="49" t="s">
        <v>1438</v>
      </c>
      <c r="C499" s="143" t="s">
        <v>683</v>
      </c>
      <c r="D499" s="1" t="s">
        <v>1437</v>
      </c>
      <c r="E499" s="117" t="s">
        <v>1187</v>
      </c>
      <c r="F499" s="43">
        <v>23.369</v>
      </c>
      <c r="G499" s="144"/>
      <c r="H499" s="43">
        <v>23.369</v>
      </c>
      <c r="I499" s="5"/>
      <c r="J499" s="49"/>
      <c r="K499" s="49"/>
      <c r="L499" s="49"/>
    </row>
    <row r="500" spans="1:12" s="120" customFormat="1" ht="119.25" customHeight="1" x14ac:dyDescent="0.2">
      <c r="B500" s="49" t="s">
        <v>1374</v>
      </c>
      <c r="C500" s="5" t="s">
        <v>1375</v>
      </c>
      <c r="D500" s="1" t="s">
        <v>1533</v>
      </c>
      <c r="E500" s="117">
        <v>4</v>
      </c>
      <c r="F500" s="43">
        <v>69.597999999999999</v>
      </c>
      <c r="G500" s="49"/>
      <c r="H500" s="43">
        <v>69.599999999999994</v>
      </c>
      <c r="I500" s="5"/>
      <c r="J500" s="49"/>
      <c r="K500" s="49"/>
      <c r="L500" s="49"/>
    </row>
    <row r="501" spans="1:12" s="120" customFormat="1" ht="111.95" customHeight="1" x14ac:dyDescent="0.2">
      <c r="B501" s="49" t="s">
        <v>1449</v>
      </c>
      <c r="C501" s="2" t="s">
        <v>683</v>
      </c>
      <c r="D501" s="1" t="s">
        <v>1534</v>
      </c>
      <c r="E501" s="117">
        <v>2</v>
      </c>
      <c r="F501" s="43">
        <v>16.82</v>
      </c>
      <c r="G501" s="49"/>
      <c r="H501" s="43">
        <v>15.18</v>
      </c>
      <c r="I501" s="5"/>
      <c r="J501" s="49"/>
      <c r="K501" s="49"/>
      <c r="L501" s="49"/>
    </row>
    <row r="502" spans="1:12" ht="99" customHeight="1" x14ac:dyDescent="0.2">
      <c r="A502" s="85"/>
      <c r="B502" s="144" t="s">
        <v>1525</v>
      </c>
      <c r="C502" s="5" t="s">
        <v>1376</v>
      </c>
      <c r="D502" s="1" t="s">
        <v>1535</v>
      </c>
      <c r="E502" s="117">
        <v>4</v>
      </c>
      <c r="F502" s="43">
        <v>92.83</v>
      </c>
      <c r="G502" s="144"/>
      <c r="H502" s="43">
        <v>88.683999999999997</v>
      </c>
      <c r="J502" s="49"/>
      <c r="K502" s="49"/>
      <c r="L502" s="49"/>
    </row>
    <row r="503" spans="1:12" ht="124.5" customHeight="1" x14ac:dyDescent="0.2">
      <c r="A503" s="85"/>
      <c r="B503" s="49" t="s">
        <v>1379</v>
      </c>
      <c r="C503" s="5" t="s">
        <v>1378</v>
      </c>
      <c r="D503" s="1" t="s">
        <v>1470</v>
      </c>
      <c r="E503" s="117">
        <v>3</v>
      </c>
      <c r="F503" s="43">
        <v>38.1</v>
      </c>
      <c r="G503" s="49"/>
      <c r="H503" s="109"/>
      <c r="I503" s="5" t="s">
        <v>1377</v>
      </c>
      <c r="J503" s="49"/>
      <c r="K503" s="49"/>
      <c r="L503" s="49"/>
    </row>
    <row r="504" spans="1:12" ht="99.95" customHeight="1" x14ac:dyDescent="0.2">
      <c r="A504" s="85"/>
      <c r="B504" s="49" t="s">
        <v>1450</v>
      </c>
      <c r="C504" s="5" t="s">
        <v>683</v>
      </c>
      <c r="D504" s="1" t="s">
        <v>1471</v>
      </c>
      <c r="E504" s="117">
        <v>2</v>
      </c>
      <c r="F504" s="43">
        <v>7.1</v>
      </c>
      <c r="G504" s="49"/>
      <c r="H504" s="109"/>
      <c r="I504" s="5" t="s">
        <v>1451</v>
      </c>
      <c r="J504" s="49"/>
      <c r="K504" s="49"/>
      <c r="L504" s="49"/>
    </row>
    <row r="505" spans="1:12" s="120" customFormat="1" ht="99.95" customHeight="1" x14ac:dyDescent="0.2">
      <c r="B505" s="49" t="s">
        <v>1452</v>
      </c>
      <c r="C505" s="5" t="s">
        <v>683</v>
      </c>
      <c r="D505" s="1" t="s">
        <v>1472</v>
      </c>
      <c r="E505" s="117">
        <v>3</v>
      </c>
      <c r="F505" s="43">
        <v>46.87</v>
      </c>
      <c r="G505" s="49"/>
      <c r="H505" s="109"/>
      <c r="I505" s="5" t="s">
        <v>1453</v>
      </c>
      <c r="J505" s="49"/>
      <c r="K505" s="49"/>
      <c r="L505" s="49"/>
    </row>
    <row r="506" spans="1:12" s="120" customFormat="1" ht="99.95" customHeight="1" x14ac:dyDescent="0.2">
      <c r="B506" s="49" t="s">
        <v>1473</v>
      </c>
      <c r="C506" s="5" t="s">
        <v>683</v>
      </c>
      <c r="D506" s="1" t="s">
        <v>1474</v>
      </c>
      <c r="E506" s="117">
        <v>4</v>
      </c>
      <c r="F506" s="43">
        <v>88.236000000000004</v>
      </c>
      <c r="G506" s="49"/>
      <c r="H506" s="109"/>
      <c r="I506" s="5" t="s">
        <v>1454</v>
      </c>
      <c r="J506" s="49"/>
      <c r="K506" s="49"/>
      <c r="L506" s="49"/>
    </row>
    <row r="507" spans="1:12" s="120" customFormat="1" ht="99.95" customHeight="1" x14ac:dyDescent="0.2">
      <c r="B507" s="49" t="s">
        <v>1475</v>
      </c>
      <c r="C507" s="5" t="s">
        <v>683</v>
      </c>
      <c r="D507" s="1" t="s">
        <v>1476</v>
      </c>
      <c r="E507" s="117">
        <v>4</v>
      </c>
      <c r="F507" s="43">
        <v>130.21600000000001</v>
      </c>
      <c r="G507" s="49"/>
      <c r="H507" s="109"/>
      <c r="I507" s="5" t="s">
        <v>1455</v>
      </c>
      <c r="J507" s="49"/>
      <c r="K507" s="49"/>
      <c r="L507" s="49"/>
    </row>
    <row r="508" spans="1:12" s="120" customFormat="1" ht="148.5" customHeight="1" x14ac:dyDescent="0.2">
      <c r="B508" s="49" t="s">
        <v>1456</v>
      </c>
      <c r="C508" s="5" t="s">
        <v>683</v>
      </c>
      <c r="D508" s="1" t="s">
        <v>1458</v>
      </c>
      <c r="E508" s="117">
        <v>2</v>
      </c>
      <c r="F508" s="43">
        <v>9.18</v>
      </c>
      <c r="G508" s="49"/>
      <c r="H508" s="109"/>
      <c r="I508" s="5" t="s">
        <v>1457</v>
      </c>
      <c r="J508" s="49"/>
      <c r="K508" s="49"/>
      <c r="L508" s="49"/>
    </row>
    <row r="509" spans="1:12" s="120" customFormat="1" ht="137.25" customHeight="1" x14ac:dyDescent="0.2">
      <c r="B509" s="49" t="s">
        <v>1561</v>
      </c>
      <c r="C509" s="5" t="s">
        <v>683</v>
      </c>
      <c r="D509" s="1" t="s">
        <v>1487</v>
      </c>
      <c r="E509" s="117">
        <v>4</v>
      </c>
      <c r="F509" s="43">
        <v>138.29</v>
      </c>
      <c r="G509" s="49"/>
      <c r="H509" s="109"/>
      <c r="I509" s="5" t="s">
        <v>1459</v>
      </c>
      <c r="J509" s="49"/>
      <c r="K509" s="49"/>
      <c r="L509" s="49"/>
    </row>
    <row r="510" spans="1:12" s="120" customFormat="1" ht="99.95" customHeight="1" x14ac:dyDescent="0.2">
      <c r="B510" s="49" t="s">
        <v>1497</v>
      </c>
      <c r="C510" s="5" t="s">
        <v>683</v>
      </c>
      <c r="D510" s="1" t="s">
        <v>1488</v>
      </c>
      <c r="E510" s="117">
        <v>4</v>
      </c>
      <c r="F510" s="43">
        <v>88.24</v>
      </c>
      <c r="G510" s="49"/>
      <c r="H510" s="109"/>
      <c r="I510" s="5" t="s">
        <v>1498</v>
      </c>
      <c r="J510" s="49"/>
      <c r="K510" s="49"/>
      <c r="L510" s="49"/>
    </row>
    <row r="511" spans="1:12" ht="99.95" customHeight="1" x14ac:dyDescent="0.2">
      <c r="A511" s="85"/>
      <c r="B511" s="49" t="s">
        <v>1499</v>
      </c>
      <c r="C511" s="5" t="s">
        <v>683</v>
      </c>
      <c r="D511" s="1" t="s">
        <v>1489</v>
      </c>
      <c r="E511" s="117">
        <v>4</v>
      </c>
      <c r="F511" s="43">
        <v>130.21600000000001</v>
      </c>
      <c r="G511" s="49"/>
      <c r="H511" s="109"/>
      <c r="I511" s="5" t="s">
        <v>1496</v>
      </c>
      <c r="J511" s="49"/>
      <c r="K511" s="49"/>
      <c r="L511" s="49"/>
    </row>
    <row r="512" spans="1:12" ht="102" customHeight="1" x14ac:dyDescent="0.2">
      <c r="A512" s="85"/>
      <c r="B512" s="49" t="s">
        <v>1555</v>
      </c>
      <c r="C512" s="5" t="s">
        <v>1494</v>
      </c>
      <c r="D512" s="1" t="s">
        <v>1495</v>
      </c>
      <c r="E512" s="117">
        <v>2</v>
      </c>
      <c r="F512" s="43">
        <v>10.244</v>
      </c>
      <c r="G512" s="144"/>
      <c r="H512" s="43"/>
      <c r="I512" s="5" t="s">
        <v>1490</v>
      </c>
      <c r="J512" s="49"/>
      <c r="K512" s="49"/>
      <c r="L512" s="49"/>
    </row>
    <row r="513" spans="1:12" ht="117.75" customHeight="1" x14ac:dyDescent="0.2">
      <c r="A513" s="85"/>
      <c r="B513" s="49" t="s">
        <v>1500</v>
      </c>
      <c r="C513" s="5" t="s">
        <v>683</v>
      </c>
      <c r="D513" s="1" t="s">
        <v>1505</v>
      </c>
      <c r="E513" s="117">
        <v>4</v>
      </c>
      <c r="F513" s="43">
        <v>74.77</v>
      </c>
      <c r="G513" s="144"/>
      <c r="H513" s="43"/>
      <c r="I513" s="5" t="s">
        <v>1491</v>
      </c>
      <c r="J513" s="49"/>
      <c r="K513" s="49"/>
      <c r="L513" s="49"/>
    </row>
    <row r="514" spans="1:12" ht="99.95" customHeight="1" x14ac:dyDescent="0.2">
      <c r="A514" s="85"/>
      <c r="B514" s="49" t="s">
        <v>1502</v>
      </c>
      <c r="C514" s="5" t="s">
        <v>1501</v>
      </c>
      <c r="D514" s="1" t="s">
        <v>1503</v>
      </c>
      <c r="E514" s="117">
        <v>3</v>
      </c>
      <c r="F514" s="43">
        <v>30.945</v>
      </c>
      <c r="G514" s="144"/>
      <c r="H514" s="43"/>
      <c r="I514" s="5" t="s">
        <v>1492</v>
      </c>
      <c r="J514" s="49"/>
      <c r="K514" s="49"/>
      <c r="L514" s="49"/>
    </row>
    <row r="515" spans="1:12" ht="128.25" customHeight="1" x14ac:dyDescent="0.2">
      <c r="A515" s="85"/>
      <c r="B515" s="49" t="s">
        <v>1556</v>
      </c>
      <c r="C515" s="5" t="s">
        <v>683</v>
      </c>
      <c r="D515" s="1" t="s">
        <v>1504</v>
      </c>
      <c r="E515" s="117" t="s">
        <v>1187</v>
      </c>
      <c r="F515" s="43">
        <v>158.42699999999999</v>
      </c>
      <c r="G515" s="144"/>
      <c r="H515" s="43"/>
      <c r="I515" s="5" t="s">
        <v>1493</v>
      </c>
      <c r="J515" s="49"/>
      <c r="K515" s="49"/>
      <c r="L515" s="49"/>
    </row>
    <row r="516" spans="1:12" ht="128.25" customHeight="1" x14ac:dyDescent="0.2">
      <c r="A516" s="85"/>
      <c r="B516" s="49" t="s">
        <v>1508</v>
      </c>
      <c r="C516" s="5" t="s">
        <v>1506</v>
      </c>
      <c r="D516" s="1" t="s">
        <v>1509</v>
      </c>
      <c r="E516" s="117">
        <v>5</v>
      </c>
      <c r="F516" s="43">
        <v>474.15</v>
      </c>
      <c r="G516" s="144"/>
      <c r="H516" s="43"/>
      <c r="I516" s="5" t="s">
        <v>1507</v>
      </c>
      <c r="J516" s="49"/>
      <c r="K516" s="49"/>
      <c r="L516" s="49"/>
    </row>
    <row r="517" spans="1:12" ht="109.5" customHeight="1" x14ac:dyDescent="0.2">
      <c r="A517" s="85"/>
      <c r="B517" s="49" t="s">
        <v>1557</v>
      </c>
      <c r="C517" s="5" t="s">
        <v>683</v>
      </c>
      <c r="D517" s="1" t="s">
        <v>1510</v>
      </c>
      <c r="E517" s="117"/>
      <c r="F517" s="43">
        <v>13.728</v>
      </c>
      <c r="G517" s="144"/>
      <c r="H517" s="43"/>
      <c r="I517" s="5" t="s">
        <v>1511</v>
      </c>
      <c r="J517" s="49"/>
      <c r="K517" s="49"/>
      <c r="L517" s="49"/>
    </row>
    <row r="518" spans="1:12" ht="99.95" customHeight="1" x14ac:dyDescent="0.2">
      <c r="A518" s="85"/>
      <c r="B518" s="49" t="s">
        <v>1521</v>
      </c>
      <c r="C518" s="5" t="s">
        <v>683</v>
      </c>
      <c r="D518" s="1" t="s">
        <v>1512</v>
      </c>
      <c r="E518" s="117"/>
      <c r="F518" s="43">
        <v>73.932000000000002</v>
      </c>
      <c r="G518" s="144"/>
      <c r="H518" s="43"/>
      <c r="I518" s="5" t="s">
        <v>1513</v>
      </c>
      <c r="J518" s="49"/>
      <c r="K518" s="49"/>
      <c r="L518" s="49"/>
    </row>
    <row r="519" spans="1:12" ht="90" customHeight="1" x14ac:dyDescent="0.2">
      <c r="A519" s="85"/>
      <c r="B519" s="49" t="s">
        <v>1514</v>
      </c>
      <c r="C519" s="5" t="s">
        <v>683</v>
      </c>
      <c r="D519" s="1" t="s">
        <v>1528</v>
      </c>
      <c r="E519" s="117"/>
      <c r="F519" s="43">
        <v>78.819999999999993</v>
      </c>
      <c r="G519" s="144"/>
      <c r="H519" s="43">
        <v>78.819999999999993</v>
      </c>
      <c r="J519" s="49"/>
      <c r="K519" s="49"/>
      <c r="L519" s="49"/>
    </row>
    <row r="520" spans="1:12" ht="108" customHeight="1" x14ac:dyDescent="0.2">
      <c r="A520" s="85"/>
      <c r="B520" s="49" t="s">
        <v>1546</v>
      </c>
      <c r="C520" s="5" t="s">
        <v>683</v>
      </c>
      <c r="D520" s="1" t="s">
        <v>1530</v>
      </c>
      <c r="E520" s="117"/>
      <c r="F520" s="43">
        <v>10.199999999999999</v>
      </c>
      <c r="G520" s="144"/>
      <c r="H520" s="43">
        <v>7.9</v>
      </c>
      <c r="J520" s="49"/>
      <c r="K520" s="49"/>
      <c r="L520" s="49"/>
    </row>
    <row r="521" spans="1:12" ht="99.95" customHeight="1" x14ac:dyDescent="0.2">
      <c r="A521" s="85"/>
      <c r="B521" s="49" t="s">
        <v>1515</v>
      </c>
      <c r="C521" s="5" t="s">
        <v>683</v>
      </c>
      <c r="D521" s="1" t="s">
        <v>1531</v>
      </c>
      <c r="E521" s="117"/>
      <c r="F521" s="43">
        <v>5.0670000000000002</v>
      </c>
      <c r="G521" s="144"/>
      <c r="H521" s="43">
        <v>5.0670000000000002</v>
      </c>
      <c r="J521" s="49"/>
      <c r="K521" s="49"/>
      <c r="L521" s="49"/>
    </row>
    <row r="522" spans="1:12" ht="106.5" customHeight="1" x14ac:dyDescent="0.2">
      <c r="A522" s="85"/>
      <c r="B522" s="49" t="s">
        <v>1558</v>
      </c>
      <c r="C522" s="5" t="s">
        <v>683</v>
      </c>
      <c r="D522" s="1" t="s">
        <v>1529</v>
      </c>
      <c r="E522" s="117"/>
      <c r="F522" s="43">
        <v>9.8119999999999994</v>
      </c>
      <c r="G522" s="144"/>
      <c r="H522" s="43">
        <v>9.8119999999999994</v>
      </c>
      <c r="J522" s="49"/>
      <c r="K522" s="49"/>
      <c r="L522" s="49"/>
    </row>
    <row r="523" spans="1:12" ht="99.95" customHeight="1" x14ac:dyDescent="0.2">
      <c r="A523" s="85"/>
      <c r="B523" s="49" t="s">
        <v>1560</v>
      </c>
      <c r="C523" s="5" t="s">
        <v>683</v>
      </c>
      <c r="D523" s="1" t="s">
        <v>1545</v>
      </c>
      <c r="E523" s="117"/>
      <c r="F523" s="43">
        <v>33.909999999999997</v>
      </c>
      <c r="G523" s="144"/>
      <c r="H523" s="43"/>
      <c r="I523" s="5" t="s">
        <v>1543</v>
      </c>
      <c r="J523" s="49"/>
      <c r="K523" s="49"/>
      <c r="L523" s="49" t="s">
        <v>1544</v>
      </c>
    </row>
    <row r="524" spans="1:12" ht="138.75" customHeight="1" x14ac:dyDescent="0.2">
      <c r="A524" s="85"/>
      <c r="B524" s="49" t="s">
        <v>1519</v>
      </c>
      <c r="C524" s="5" t="s">
        <v>1517</v>
      </c>
      <c r="D524" s="1" t="s">
        <v>1516</v>
      </c>
      <c r="E524" s="119"/>
      <c r="F524" s="43">
        <v>12.949</v>
      </c>
      <c r="G524" s="49"/>
      <c r="H524" s="109"/>
      <c r="I524" s="5" t="s">
        <v>1518</v>
      </c>
      <c r="J524" s="49"/>
      <c r="K524" s="49"/>
      <c r="L524" s="49"/>
    </row>
    <row r="525" spans="1:12" ht="99.95" customHeight="1" x14ac:dyDescent="0.2">
      <c r="A525" s="85"/>
      <c r="B525" s="49" t="s">
        <v>1522</v>
      </c>
      <c r="C525" s="5" t="s">
        <v>683</v>
      </c>
      <c r="D525" s="1" t="s">
        <v>1550</v>
      </c>
      <c r="E525" s="119"/>
      <c r="F525" s="43">
        <v>16.050999999999998</v>
      </c>
      <c r="G525" s="49"/>
      <c r="H525" s="109"/>
      <c r="I525" s="5" t="s">
        <v>1520</v>
      </c>
      <c r="J525" s="49"/>
      <c r="K525" s="49"/>
      <c r="L525" s="49"/>
    </row>
    <row r="526" spans="1:12" ht="176.25" customHeight="1" x14ac:dyDescent="0.2">
      <c r="A526" s="85"/>
      <c r="B526" s="155" t="s">
        <v>1559</v>
      </c>
      <c r="C526" s="5" t="s">
        <v>1549</v>
      </c>
      <c r="D526" s="1" t="s">
        <v>1547</v>
      </c>
      <c r="E526" s="119"/>
      <c r="F526" s="43">
        <v>178.006</v>
      </c>
      <c r="G526" s="49"/>
      <c r="H526" s="109"/>
      <c r="I526" s="5" t="s">
        <v>1523</v>
      </c>
      <c r="J526" s="49"/>
      <c r="K526" s="49"/>
      <c r="L526" s="49"/>
    </row>
    <row r="527" spans="1:12" ht="99.95" customHeight="1" x14ac:dyDescent="0.2">
      <c r="A527" s="85"/>
      <c r="B527" s="157"/>
      <c r="C527" s="5" t="s">
        <v>1549</v>
      </c>
      <c r="D527" s="1" t="s">
        <v>1548</v>
      </c>
      <c r="E527" s="119"/>
      <c r="F527" s="43">
        <f>136.438+1.356</f>
        <v>137.79399999999998</v>
      </c>
      <c r="G527" s="49"/>
      <c r="H527" s="109"/>
      <c r="I527" s="5" t="s">
        <v>1524</v>
      </c>
      <c r="J527" s="49"/>
      <c r="K527" s="39">
        <f>F527-136.428</f>
        <v>1.3659999999999854</v>
      </c>
      <c r="L527" s="49"/>
    </row>
    <row r="528" spans="1:12" ht="99.95" hidden="1" customHeight="1" x14ac:dyDescent="0.2">
      <c r="A528" s="85"/>
      <c r="B528" s="49"/>
      <c r="C528" s="5"/>
      <c r="D528" s="34"/>
      <c r="E528" s="119"/>
      <c r="F528" s="43"/>
      <c r="G528" s="49"/>
      <c r="H528" s="109"/>
      <c r="I528" s="71"/>
      <c r="J528" s="49"/>
      <c r="K528" s="49"/>
      <c r="L528" s="49"/>
    </row>
    <row r="529" spans="1:12" ht="99.95" hidden="1" customHeight="1" x14ac:dyDescent="0.2">
      <c r="A529" s="85"/>
      <c r="B529" s="49"/>
      <c r="C529" s="5"/>
      <c r="D529" s="34"/>
      <c r="E529" s="119"/>
      <c r="F529" s="43"/>
      <c r="G529" s="49"/>
      <c r="H529" s="109"/>
      <c r="I529" s="71"/>
      <c r="J529" s="49"/>
      <c r="K529" s="49"/>
      <c r="L529" s="49"/>
    </row>
    <row r="530" spans="1:12" ht="99.95" hidden="1" customHeight="1" x14ac:dyDescent="0.2">
      <c r="A530" s="85"/>
      <c r="B530" s="49"/>
      <c r="C530" s="5"/>
      <c r="D530" s="34"/>
      <c r="E530" s="119"/>
      <c r="F530" s="43"/>
      <c r="G530" s="49"/>
      <c r="H530" s="109"/>
      <c r="I530" s="71"/>
      <c r="J530" s="49"/>
      <c r="K530" s="49"/>
      <c r="L530" s="49"/>
    </row>
    <row r="531" spans="1:12" ht="99.95" hidden="1" customHeight="1" x14ac:dyDescent="0.2">
      <c r="A531" s="85"/>
      <c r="B531" s="49"/>
      <c r="C531" s="5"/>
      <c r="D531" s="34"/>
      <c r="E531" s="119"/>
      <c r="F531" s="43"/>
      <c r="G531" s="49"/>
      <c r="H531" s="109"/>
      <c r="I531" s="71"/>
      <c r="J531" s="49"/>
      <c r="K531" s="49"/>
      <c r="L531" s="49"/>
    </row>
    <row r="532" spans="1:12" ht="99.95" customHeight="1" x14ac:dyDescent="0.2">
      <c r="A532" s="85"/>
      <c r="B532" s="49" t="s">
        <v>1562</v>
      </c>
      <c r="C532" s="5" t="s">
        <v>1553</v>
      </c>
      <c r="D532" s="1" t="s">
        <v>1551</v>
      </c>
      <c r="E532" s="119"/>
      <c r="F532" s="43">
        <v>67.45</v>
      </c>
      <c r="G532" s="49"/>
      <c r="H532" s="109"/>
      <c r="I532" s="5" t="s">
        <v>1552</v>
      </c>
      <c r="J532" s="49"/>
      <c r="K532" s="39">
        <v>4.6399999999999997</v>
      </c>
      <c r="L532" s="49"/>
    </row>
    <row r="533" spans="1:12" x14ac:dyDescent="0.2">
      <c r="A533" s="85"/>
      <c r="B533" s="120"/>
      <c r="C533" s="9"/>
      <c r="D533" s="121"/>
      <c r="E533" s="122"/>
      <c r="F533" s="123"/>
      <c r="G533" s="120"/>
      <c r="H533" s="124"/>
      <c r="I533" s="125"/>
      <c r="J533" s="120"/>
      <c r="K533" s="120"/>
      <c r="L533" s="120"/>
    </row>
    <row r="534" spans="1:12" x14ac:dyDescent="0.2">
      <c r="A534" s="85"/>
      <c r="B534" s="8"/>
      <c r="C534" s="8"/>
      <c r="D534" s="8"/>
      <c r="E534" s="8"/>
      <c r="F534" s="23">
        <f>SUM(F3:F532)</f>
        <v>23887.469789699873</v>
      </c>
      <c r="G534" s="9"/>
      <c r="H534" s="10">
        <f>SUM(H3:H532)</f>
        <v>16934.361333999994</v>
      </c>
      <c r="I534" s="9"/>
      <c r="J534" s="10">
        <f>SUM(J3:J532)</f>
        <v>264.23649650000004</v>
      </c>
      <c r="K534" s="10">
        <f>SUM(K3:K532)</f>
        <v>535.13073299999974</v>
      </c>
    </row>
    <row r="535" spans="1:12" x14ac:dyDescent="0.2">
      <c r="A535" s="85"/>
      <c r="B535" s="8"/>
      <c r="C535" s="8"/>
      <c r="D535" s="8"/>
      <c r="E535" s="8"/>
      <c r="F535" s="7"/>
      <c r="G535" s="9"/>
      <c r="H535" s="8"/>
      <c r="I535" s="9"/>
      <c r="J535" s="10"/>
      <c r="K535" s="10"/>
    </row>
    <row r="536" spans="1:12" x14ac:dyDescent="0.2">
      <c r="A536" s="85"/>
      <c r="B536" s="8"/>
      <c r="C536" s="8"/>
      <c r="D536" s="8"/>
      <c r="E536" s="8"/>
      <c r="F536" s="7"/>
      <c r="G536" s="9"/>
      <c r="H536" s="8"/>
      <c r="I536" s="9"/>
      <c r="J536" s="10"/>
      <c r="K536" s="10"/>
    </row>
    <row r="537" spans="1:12" x14ac:dyDescent="0.2">
      <c r="A537" s="85"/>
      <c r="B537" s="8"/>
      <c r="C537" s="8"/>
      <c r="D537" s="8"/>
      <c r="E537" s="8"/>
      <c r="F537" s="7"/>
      <c r="G537" s="9"/>
      <c r="H537" s="8"/>
      <c r="I537" s="9"/>
      <c r="J537" s="10"/>
      <c r="K537" s="10"/>
    </row>
    <row r="538" spans="1:12" x14ac:dyDescent="0.2">
      <c r="A538" s="85"/>
      <c r="B538" s="8"/>
      <c r="C538" s="8"/>
      <c r="D538" s="8"/>
      <c r="E538" s="8"/>
      <c r="F538" s="7"/>
      <c r="G538" s="9"/>
      <c r="H538" s="8"/>
      <c r="I538" s="9"/>
      <c r="J538" s="10"/>
      <c r="K538" s="10"/>
    </row>
    <row r="539" spans="1:12" x14ac:dyDescent="0.2">
      <c r="A539" s="85"/>
      <c r="B539" s="8"/>
      <c r="C539" s="8"/>
      <c r="D539" s="8"/>
      <c r="E539" s="8"/>
      <c r="F539" s="7"/>
      <c r="G539" s="9"/>
      <c r="H539" s="8"/>
      <c r="I539" s="9"/>
      <c r="J539" s="10"/>
      <c r="K539" s="10"/>
    </row>
    <row r="540" spans="1:12" x14ac:dyDescent="0.2">
      <c r="A540" s="85"/>
      <c r="B540" s="8"/>
      <c r="C540" s="8"/>
      <c r="D540" s="8"/>
      <c r="E540" s="8"/>
      <c r="F540" s="7"/>
      <c r="G540" s="9"/>
      <c r="H540" s="10"/>
      <c r="I540" s="9"/>
      <c r="J540" s="10"/>
      <c r="K540" s="10"/>
    </row>
    <row r="541" spans="1:12" x14ac:dyDescent="0.2">
      <c r="A541" s="85"/>
      <c r="B541" s="8"/>
      <c r="C541" s="8"/>
      <c r="D541" s="8"/>
      <c r="E541" s="8"/>
      <c r="F541" s="7"/>
      <c r="G541" s="9"/>
      <c r="H541" s="8"/>
      <c r="I541" s="9"/>
      <c r="J541" s="10"/>
      <c r="K541" s="10"/>
    </row>
    <row r="542" spans="1:12" x14ac:dyDescent="0.2">
      <c r="A542" s="85"/>
      <c r="B542" s="8"/>
      <c r="C542" s="8"/>
      <c r="D542" s="8"/>
      <c r="E542" s="8"/>
      <c r="F542" s="7"/>
      <c r="G542" s="9"/>
      <c r="H542" s="8"/>
      <c r="I542" s="9"/>
      <c r="J542" s="10"/>
      <c r="K542" s="10"/>
    </row>
    <row r="543" spans="1:12" x14ac:dyDescent="0.2">
      <c r="A543" s="85"/>
      <c r="B543" s="8"/>
      <c r="C543" s="8"/>
      <c r="D543" s="8"/>
      <c r="E543" s="8"/>
      <c r="F543" s="7"/>
      <c r="G543" s="9"/>
      <c r="H543" s="8"/>
      <c r="I543" s="9"/>
      <c r="J543" s="10"/>
      <c r="K543" s="10"/>
    </row>
    <row r="544" spans="1:12" x14ac:dyDescent="0.2">
      <c r="A544" s="85"/>
      <c r="B544" s="8"/>
      <c r="C544" s="8"/>
      <c r="D544" s="8"/>
      <c r="E544" s="8"/>
      <c r="F544" s="7"/>
      <c r="G544" s="9"/>
      <c r="H544" s="8"/>
      <c r="I544" s="9"/>
      <c r="J544" s="10"/>
      <c r="K544" s="10"/>
    </row>
    <row r="545" spans="1:11" x14ac:dyDescent="0.2">
      <c r="A545" s="85"/>
      <c r="B545" s="8"/>
      <c r="C545" s="8"/>
      <c r="D545" s="8"/>
      <c r="E545" s="8"/>
      <c r="F545" s="7"/>
      <c r="G545" s="9"/>
      <c r="H545" s="8"/>
      <c r="I545" s="9"/>
      <c r="J545" s="10"/>
      <c r="K545" s="10"/>
    </row>
    <row r="546" spans="1:11" x14ac:dyDescent="0.2">
      <c r="A546" s="85"/>
      <c r="B546" s="8"/>
      <c r="C546" s="8"/>
      <c r="D546" s="8"/>
      <c r="E546" s="8"/>
      <c r="F546" s="7"/>
      <c r="G546" s="9"/>
      <c r="H546" s="8"/>
      <c r="I546" s="9"/>
      <c r="J546" s="10"/>
      <c r="K546" s="10"/>
    </row>
    <row r="547" spans="1:11" x14ac:dyDescent="0.2">
      <c r="A547" s="85"/>
      <c r="B547" s="8"/>
      <c r="C547" s="8"/>
      <c r="D547" s="8"/>
      <c r="E547" s="8"/>
      <c r="F547" s="7"/>
      <c r="G547" s="9"/>
      <c r="H547" s="8"/>
      <c r="I547" s="9"/>
      <c r="J547" s="10"/>
      <c r="K547" s="10"/>
    </row>
    <row r="548" spans="1:11" x14ac:dyDescent="0.2">
      <c r="A548" s="85"/>
      <c r="B548" s="8"/>
      <c r="C548" s="8"/>
      <c r="D548" s="8"/>
      <c r="E548" s="8"/>
      <c r="F548" s="7"/>
      <c r="G548" s="9"/>
      <c r="H548" s="8"/>
      <c r="I548" s="9"/>
      <c r="J548" s="10"/>
      <c r="K548" s="10"/>
    </row>
    <row r="549" spans="1:11" x14ac:dyDescent="0.2">
      <c r="A549" s="85"/>
      <c r="B549" s="8"/>
      <c r="C549" s="8"/>
      <c r="D549" s="8"/>
      <c r="E549" s="8"/>
      <c r="F549" s="7"/>
      <c r="G549" s="9"/>
      <c r="H549" s="8"/>
      <c r="I549" s="9"/>
      <c r="J549" s="10"/>
      <c r="K549" s="10"/>
    </row>
    <row r="550" spans="1:11" x14ac:dyDescent="0.2">
      <c r="A550" s="85"/>
      <c r="B550" s="8"/>
      <c r="C550" s="8"/>
      <c r="D550" s="8"/>
      <c r="E550" s="8"/>
      <c r="F550" s="7"/>
      <c r="G550" s="9"/>
      <c r="H550" s="8"/>
      <c r="I550" s="9"/>
      <c r="J550" s="10"/>
      <c r="K550" s="10"/>
    </row>
    <row r="551" spans="1:11" x14ac:dyDescent="0.2">
      <c r="A551" s="85"/>
      <c r="B551" s="8"/>
      <c r="C551" s="8"/>
      <c r="D551" s="8"/>
      <c r="E551" s="8"/>
      <c r="F551" s="7"/>
      <c r="G551" s="9"/>
      <c r="H551" s="8"/>
      <c r="I551" s="9"/>
      <c r="J551" s="10"/>
      <c r="K551" s="10"/>
    </row>
    <row r="552" spans="1:11" x14ac:dyDescent="0.2">
      <c r="A552" s="85"/>
      <c r="B552" s="8"/>
      <c r="C552" s="8"/>
      <c r="D552" s="8"/>
      <c r="E552" s="8"/>
      <c r="F552" s="7"/>
      <c r="G552" s="9"/>
      <c r="H552" s="8"/>
      <c r="I552" s="9"/>
      <c r="J552" s="10"/>
      <c r="K552" s="10"/>
    </row>
    <row r="553" spans="1:11" x14ac:dyDescent="0.2">
      <c r="A553" s="85"/>
      <c r="B553" s="8"/>
      <c r="C553" s="8"/>
      <c r="D553" s="8"/>
      <c r="E553" s="8"/>
      <c r="F553" s="7"/>
      <c r="G553" s="9"/>
      <c r="H553" s="8"/>
      <c r="I553" s="9"/>
      <c r="J553" s="10"/>
      <c r="K553" s="10"/>
    </row>
    <row r="554" spans="1:11" x14ac:dyDescent="0.2">
      <c r="A554" s="85"/>
      <c r="B554" s="8"/>
      <c r="C554" s="8"/>
      <c r="D554" s="8"/>
      <c r="E554" s="8"/>
      <c r="F554" s="7"/>
      <c r="G554" s="9"/>
      <c r="H554" s="8"/>
      <c r="I554" s="9"/>
      <c r="J554" s="10"/>
      <c r="K554" s="10"/>
    </row>
    <row r="555" spans="1:11" x14ac:dyDescent="0.2">
      <c r="A555" s="85"/>
      <c r="B555" s="8"/>
      <c r="C555" s="8"/>
      <c r="D555" s="8"/>
      <c r="E555" s="8"/>
      <c r="F555" s="7"/>
      <c r="G555" s="9"/>
      <c r="H555" s="8"/>
      <c r="I555" s="9"/>
      <c r="J555" s="10"/>
      <c r="K555" s="10"/>
    </row>
    <row r="556" spans="1:11" x14ac:dyDescent="0.2">
      <c r="A556" s="85"/>
      <c r="B556" s="8"/>
      <c r="C556" s="8"/>
      <c r="D556" s="8"/>
      <c r="E556" s="8"/>
      <c r="F556" s="7"/>
      <c r="G556" s="9"/>
      <c r="H556" s="8"/>
      <c r="I556" s="9"/>
      <c r="J556" s="10"/>
      <c r="K556" s="10"/>
    </row>
    <row r="557" spans="1:11" x14ac:dyDescent="0.2">
      <c r="A557" s="85"/>
      <c r="B557" s="8"/>
      <c r="C557" s="8"/>
      <c r="D557" s="8"/>
      <c r="E557" s="8"/>
      <c r="F557" s="7"/>
      <c r="G557" s="9"/>
      <c r="H557" s="8"/>
      <c r="I557" s="9"/>
      <c r="J557" s="10"/>
      <c r="K557" s="10"/>
    </row>
    <row r="558" spans="1:11" x14ac:dyDescent="0.2">
      <c r="A558" s="85"/>
      <c r="B558" s="8"/>
      <c r="C558" s="8"/>
      <c r="D558" s="8"/>
      <c r="E558" s="8"/>
      <c r="F558" s="7"/>
      <c r="G558" s="9"/>
      <c r="H558" s="8"/>
      <c r="I558" s="9"/>
      <c r="J558" s="10"/>
      <c r="K558" s="10"/>
    </row>
    <row r="559" spans="1:11" x14ac:dyDescent="0.2">
      <c r="A559" s="85"/>
      <c r="B559" s="8"/>
      <c r="C559" s="8"/>
      <c r="D559" s="8"/>
      <c r="E559" s="8"/>
      <c r="F559" s="7"/>
      <c r="G559" s="9"/>
      <c r="H559" s="8"/>
      <c r="I559" s="9"/>
      <c r="J559" s="10"/>
      <c r="K559" s="10"/>
    </row>
    <row r="560" spans="1:11" x14ac:dyDescent="0.2">
      <c r="A560" s="85"/>
      <c r="B560" s="8"/>
      <c r="C560" s="8"/>
      <c r="D560" s="8"/>
      <c r="E560" s="8"/>
      <c r="F560" s="7"/>
      <c r="G560" s="9"/>
      <c r="H560" s="8"/>
      <c r="I560" s="9"/>
      <c r="J560" s="10"/>
      <c r="K560" s="10"/>
    </row>
    <row r="561" spans="1:11" x14ac:dyDescent="0.2">
      <c r="A561" s="85"/>
      <c r="B561" s="8"/>
      <c r="C561" s="8"/>
      <c r="D561" s="8"/>
      <c r="E561" s="8"/>
      <c r="F561" s="7"/>
      <c r="G561" s="9"/>
      <c r="H561" s="8"/>
      <c r="I561" s="9"/>
      <c r="J561" s="10"/>
      <c r="K561" s="10"/>
    </row>
    <row r="562" spans="1:11" x14ac:dyDescent="0.2">
      <c r="A562" s="85"/>
      <c r="B562" s="8"/>
      <c r="C562" s="8"/>
      <c r="D562" s="8"/>
      <c r="E562" s="8"/>
      <c r="F562" s="7"/>
      <c r="G562" s="9"/>
      <c r="H562" s="8"/>
      <c r="I562" s="9"/>
      <c r="J562" s="10"/>
      <c r="K562" s="10"/>
    </row>
    <row r="563" spans="1:11" x14ac:dyDescent="0.2">
      <c r="A563" s="85"/>
      <c r="B563" s="8"/>
      <c r="C563" s="8"/>
      <c r="D563" s="8"/>
      <c r="E563" s="8"/>
      <c r="F563" s="7"/>
      <c r="G563" s="9"/>
      <c r="H563" s="8"/>
      <c r="I563" s="9"/>
      <c r="J563" s="10"/>
      <c r="K563" s="10"/>
    </row>
    <row r="564" spans="1:11" x14ac:dyDescent="0.2">
      <c r="A564" s="85"/>
      <c r="B564" s="8"/>
      <c r="C564" s="8"/>
      <c r="D564" s="8"/>
      <c r="E564" s="8"/>
      <c r="F564" s="7"/>
      <c r="G564" s="9"/>
      <c r="H564" s="8"/>
      <c r="I564" s="9"/>
      <c r="J564" s="10"/>
      <c r="K564" s="10"/>
    </row>
    <row r="565" spans="1:11" x14ac:dyDescent="0.2">
      <c r="A565" s="85"/>
      <c r="B565" s="8"/>
      <c r="C565" s="8"/>
      <c r="D565" s="8"/>
      <c r="E565" s="8"/>
      <c r="F565" s="7"/>
      <c r="G565" s="9"/>
      <c r="H565" s="8"/>
      <c r="I565" s="9"/>
      <c r="J565" s="10"/>
      <c r="K565" s="10"/>
    </row>
    <row r="566" spans="1:11" x14ac:dyDescent="0.2">
      <c r="A566" s="85"/>
      <c r="B566" s="8"/>
      <c r="C566" s="8"/>
      <c r="D566" s="8"/>
      <c r="E566" s="8"/>
      <c r="F566" s="7"/>
      <c r="G566" s="9"/>
      <c r="H566" s="8"/>
      <c r="I566" s="9"/>
      <c r="J566" s="10"/>
      <c r="K566" s="10"/>
    </row>
    <row r="567" spans="1:11" x14ac:dyDescent="0.2">
      <c r="A567" s="85"/>
      <c r="B567" s="8"/>
      <c r="C567" s="8"/>
      <c r="D567" s="8"/>
      <c r="E567" s="8"/>
      <c r="F567" s="7"/>
      <c r="G567" s="9"/>
      <c r="H567" s="8"/>
      <c r="I567" s="9"/>
      <c r="J567" s="10"/>
      <c r="K567" s="10"/>
    </row>
    <row r="568" spans="1:11" x14ac:dyDescent="0.2">
      <c r="A568" s="85"/>
      <c r="B568" s="8"/>
      <c r="C568" s="8"/>
      <c r="D568" s="8"/>
      <c r="E568" s="8"/>
      <c r="F568" s="7"/>
      <c r="G568" s="9"/>
      <c r="H568" s="8"/>
      <c r="I568" s="9"/>
      <c r="J568" s="10"/>
      <c r="K568" s="10"/>
    </row>
    <row r="569" spans="1:11" x14ac:dyDescent="0.2">
      <c r="A569" s="85"/>
      <c r="B569" s="8"/>
      <c r="C569" s="8"/>
      <c r="D569" s="8"/>
      <c r="E569" s="8"/>
      <c r="F569" s="7"/>
      <c r="G569" s="9"/>
      <c r="H569" s="8"/>
      <c r="I569" s="9"/>
      <c r="J569" s="10"/>
      <c r="K569" s="10"/>
    </row>
    <row r="570" spans="1:11" x14ac:dyDescent="0.2">
      <c r="A570" s="85"/>
      <c r="B570" s="8"/>
      <c r="C570" s="8"/>
      <c r="D570" s="8"/>
      <c r="E570" s="8"/>
      <c r="F570" s="7"/>
      <c r="G570" s="9"/>
      <c r="H570" s="8"/>
      <c r="I570" s="9"/>
      <c r="J570" s="10"/>
      <c r="K570" s="10"/>
    </row>
    <row r="571" spans="1:11" x14ac:dyDescent="0.2">
      <c r="A571" s="85"/>
      <c r="B571" s="8"/>
      <c r="C571" s="8"/>
      <c r="D571" s="8"/>
      <c r="E571" s="8"/>
      <c r="F571" s="7"/>
      <c r="G571" s="9"/>
      <c r="H571" s="8"/>
      <c r="I571" s="9"/>
      <c r="J571" s="10"/>
      <c r="K571" s="10"/>
    </row>
    <row r="572" spans="1:11" x14ac:dyDescent="0.2">
      <c r="A572" s="85"/>
      <c r="B572" s="8"/>
      <c r="C572" s="8"/>
      <c r="D572" s="8"/>
      <c r="E572" s="8"/>
      <c r="F572" s="7"/>
      <c r="G572" s="9"/>
      <c r="H572" s="8"/>
      <c r="I572" s="9"/>
      <c r="J572" s="10"/>
      <c r="K572" s="10"/>
    </row>
    <row r="573" spans="1:11" x14ac:dyDescent="0.2">
      <c r="A573" s="85"/>
      <c r="B573" s="8"/>
      <c r="C573" s="8"/>
      <c r="D573" s="8"/>
      <c r="E573" s="8"/>
      <c r="F573" s="7"/>
      <c r="G573" s="9"/>
      <c r="H573" s="8"/>
      <c r="I573" s="9"/>
      <c r="J573" s="10"/>
      <c r="K573" s="10"/>
    </row>
    <row r="574" spans="1:11" x14ac:dyDescent="0.2">
      <c r="A574" s="85"/>
      <c r="B574" s="8"/>
      <c r="C574" s="8"/>
      <c r="D574" s="8"/>
      <c r="E574" s="8"/>
      <c r="F574" s="7"/>
      <c r="G574" s="9"/>
      <c r="H574" s="8"/>
      <c r="I574" s="9"/>
      <c r="J574" s="10"/>
      <c r="K574" s="10"/>
    </row>
    <row r="575" spans="1:11" x14ac:dyDescent="0.2">
      <c r="A575" s="85"/>
      <c r="B575" s="8"/>
      <c r="C575" s="8"/>
      <c r="D575" s="8"/>
      <c r="E575" s="8"/>
      <c r="F575" s="7"/>
      <c r="G575" s="9"/>
      <c r="H575" s="8"/>
      <c r="I575" s="9"/>
      <c r="J575" s="10"/>
      <c r="K575" s="10"/>
    </row>
    <row r="576" spans="1:11" x14ac:dyDescent="0.2">
      <c r="A576" s="85"/>
      <c r="B576" s="8"/>
      <c r="C576" s="8"/>
      <c r="D576" s="8"/>
      <c r="E576" s="8"/>
      <c r="F576" s="7"/>
      <c r="G576" s="9"/>
      <c r="H576" s="8"/>
      <c r="I576" s="9"/>
      <c r="J576" s="10"/>
      <c r="K576" s="10"/>
    </row>
    <row r="577" spans="1:11" x14ac:dyDescent="0.2">
      <c r="A577" s="85"/>
      <c r="B577" s="8"/>
      <c r="C577" s="8"/>
      <c r="D577" s="8"/>
      <c r="E577" s="8"/>
      <c r="F577" s="7"/>
      <c r="G577" s="9"/>
      <c r="H577" s="8"/>
      <c r="I577" s="9"/>
      <c r="J577" s="10"/>
      <c r="K577" s="10"/>
    </row>
    <row r="578" spans="1:11" x14ac:dyDescent="0.2">
      <c r="A578" s="85"/>
      <c r="B578" s="8"/>
      <c r="C578" s="8"/>
      <c r="D578" s="8"/>
      <c r="E578" s="8"/>
      <c r="F578" s="7"/>
      <c r="G578" s="9"/>
      <c r="H578" s="8"/>
      <c r="I578" s="9"/>
      <c r="J578" s="10"/>
      <c r="K578" s="10"/>
    </row>
    <row r="579" spans="1:11" x14ac:dyDescent="0.2">
      <c r="A579" s="85"/>
      <c r="B579" s="8"/>
      <c r="C579" s="8"/>
      <c r="D579" s="8"/>
      <c r="E579" s="8"/>
      <c r="F579" s="7"/>
      <c r="G579" s="9"/>
      <c r="H579" s="8"/>
      <c r="I579" s="9"/>
      <c r="J579" s="10"/>
      <c r="K579" s="10"/>
    </row>
    <row r="580" spans="1:11" x14ac:dyDescent="0.2">
      <c r="A580" s="85"/>
      <c r="B580" s="8"/>
      <c r="C580" s="8"/>
      <c r="D580" s="8"/>
      <c r="E580" s="8"/>
      <c r="F580" s="7"/>
      <c r="G580" s="9"/>
      <c r="H580" s="8"/>
      <c r="I580" s="9"/>
      <c r="J580" s="10"/>
      <c r="K580" s="10"/>
    </row>
    <row r="581" spans="1:11" x14ac:dyDescent="0.2">
      <c r="A581" s="85"/>
      <c r="B581" s="8"/>
      <c r="C581" s="8"/>
      <c r="D581" s="8"/>
      <c r="E581" s="8"/>
      <c r="F581" s="7"/>
      <c r="G581" s="9"/>
      <c r="H581" s="8"/>
      <c r="I581" s="9"/>
      <c r="J581" s="10"/>
      <c r="K581" s="10"/>
    </row>
    <row r="582" spans="1:11" x14ac:dyDescent="0.2">
      <c r="A582" s="85"/>
      <c r="B582" s="8"/>
      <c r="C582" s="8"/>
      <c r="D582" s="8"/>
      <c r="E582" s="8"/>
      <c r="F582" s="7"/>
      <c r="G582" s="9"/>
      <c r="H582" s="8"/>
      <c r="I582" s="9"/>
      <c r="J582" s="10"/>
      <c r="K582" s="10"/>
    </row>
    <row r="583" spans="1:11" x14ac:dyDescent="0.2">
      <c r="A583" s="85"/>
      <c r="B583" s="8"/>
      <c r="C583" s="8"/>
      <c r="D583" s="8"/>
      <c r="E583" s="8"/>
      <c r="F583" s="7"/>
      <c r="G583" s="9"/>
      <c r="H583" s="8"/>
      <c r="I583" s="9"/>
      <c r="J583" s="10"/>
      <c r="K583" s="10"/>
    </row>
    <row r="584" spans="1:11" x14ac:dyDescent="0.2">
      <c r="A584" s="85"/>
      <c r="B584" s="8"/>
      <c r="C584" s="8"/>
      <c r="D584" s="8"/>
      <c r="E584" s="8"/>
      <c r="F584" s="7"/>
      <c r="G584" s="9"/>
      <c r="H584" s="8"/>
      <c r="I584" s="9"/>
      <c r="J584" s="10"/>
      <c r="K584" s="10"/>
    </row>
    <row r="585" spans="1:11" x14ac:dyDescent="0.2">
      <c r="A585" s="85"/>
      <c r="B585" s="8"/>
      <c r="C585" s="8"/>
      <c r="D585" s="8"/>
      <c r="E585" s="8"/>
      <c r="F585" s="7"/>
      <c r="G585" s="9"/>
      <c r="H585" s="8"/>
      <c r="I585" s="9"/>
      <c r="J585" s="10"/>
      <c r="K585" s="10"/>
    </row>
    <row r="586" spans="1:11" x14ac:dyDescent="0.2">
      <c r="A586" s="85"/>
      <c r="B586" s="8"/>
      <c r="C586" s="8"/>
      <c r="D586" s="8"/>
      <c r="E586" s="8"/>
      <c r="F586" s="7"/>
      <c r="G586" s="9"/>
      <c r="H586" s="8"/>
      <c r="I586" s="9"/>
      <c r="J586" s="10"/>
      <c r="K586" s="10"/>
    </row>
    <row r="587" spans="1:11" x14ac:dyDescent="0.2">
      <c r="A587" s="85"/>
      <c r="B587" s="8"/>
      <c r="C587" s="8"/>
      <c r="D587" s="8"/>
      <c r="E587" s="8"/>
      <c r="F587" s="7"/>
      <c r="G587" s="9"/>
      <c r="H587" s="8"/>
      <c r="I587" s="9"/>
      <c r="J587" s="10"/>
      <c r="K587" s="10"/>
    </row>
    <row r="588" spans="1:11" x14ac:dyDescent="0.2">
      <c r="A588" s="85"/>
      <c r="B588" s="8"/>
      <c r="C588" s="8"/>
      <c r="D588" s="8"/>
      <c r="E588" s="8"/>
      <c r="F588" s="7"/>
      <c r="G588" s="9"/>
      <c r="H588" s="8"/>
      <c r="I588" s="9"/>
      <c r="J588" s="10"/>
      <c r="K588" s="10"/>
    </row>
    <row r="589" spans="1:11" x14ac:dyDescent="0.2">
      <c r="A589" s="85"/>
      <c r="B589" s="8"/>
      <c r="C589" s="8"/>
      <c r="D589" s="8"/>
      <c r="E589" s="8"/>
      <c r="F589" s="7"/>
      <c r="G589" s="9"/>
      <c r="H589" s="8"/>
      <c r="I589" s="9"/>
      <c r="J589" s="10"/>
      <c r="K589" s="10"/>
    </row>
    <row r="590" spans="1:11" x14ac:dyDescent="0.2">
      <c r="A590" s="85"/>
      <c r="B590" s="8"/>
      <c r="C590" s="8"/>
      <c r="D590" s="8"/>
      <c r="E590" s="8"/>
      <c r="F590" s="7"/>
      <c r="G590" s="9"/>
      <c r="H590" s="8"/>
      <c r="I590" s="9"/>
      <c r="J590" s="10"/>
      <c r="K590" s="10"/>
    </row>
    <row r="591" spans="1:11" x14ac:dyDescent="0.2">
      <c r="A591" s="85"/>
      <c r="B591" s="8"/>
      <c r="C591" s="8"/>
      <c r="D591" s="8"/>
      <c r="E591" s="8"/>
      <c r="F591" s="7"/>
      <c r="G591" s="9"/>
      <c r="H591" s="8"/>
      <c r="I591" s="9"/>
      <c r="J591" s="10"/>
      <c r="K591" s="10"/>
    </row>
    <row r="592" spans="1:11" x14ac:dyDescent="0.2">
      <c r="A592" s="85"/>
      <c r="B592" s="8"/>
      <c r="C592" s="8"/>
      <c r="D592" s="8"/>
      <c r="E592" s="8"/>
      <c r="F592" s="7"/>
      <c r="G592" s="9"/>
      <c r="H592" s="8"/>
      <c r="I592" s="9"/>
      <c r="J592" s="10"/>
      <c r="K592" s="10"/>
    </row>
    <row r="593" spans="1:11" x14ac:dyDescent="0.2">
      <c r="A593" s="85"/>
      <c r="B593" s="8"/>
      <c r="C593" s="8"/>
      <c r="D593" s="8"/>
      <c r="E593" s="8"/>
      <c r="F593" s="7"/>
      <c r="G593" s="9"/>
      <c r="H593" s="8"/>
      <c r="I593" s="9"/>
      <c r="J593" s="10"/>
      <c r="K593" s="10"/>
    </row>
    <row r="594" spans="1:11" x14ac:dyDescent="0.2">
      <c r="A594" s="85"/>
      <c r="B594" s="8"/>
      <c r="C594" s="8"/>
      <c r="D594" s="8"/>
      <c r="E594" s="8"/>
      <c r="F594" s="7"/>
      <c r="G594" s="9"/>
      <c r="H594" s="8"/>
      <c r="I594" s="9"/>
      <c r="J594" s="10"/>
      <c r="K594" s="10"/>
    </row>
    <row r="595" spans="1:11" x14ac:dyDescent="0.2">
      <c r="A595" s="85"/>
      <c r="B595" s="8"/>
      <c r="C595" s="8"/>
      <c r="D595" s="8"/>
      <c r="E595" s="8"/>
      <c r="F595" s="7"/>
      <c r="G595" s="9"/>
      <c r="H595" s="8"/>
      <c r="I595" s="9"/>
      <c r="J595" s="10"/>
      <c r="K595" s="10"/>
    </row>
    <row r="596" spans="1:11" x14ac:dyDescent="0.2">
      <c r="A596" s="85"/>
      <c r="B596" s="8"/>
      <c r="C596" s="8"/>
      <c r="D596" s="8"/>
      <c r="E596" s="8"/>
      <c r="F596" s="7"/>
      <c r="G596" s="9"/>
      <c r="H596" s="8"/>
      <c r="I596" s="9"/>
      <c r="J596" s="10"/>
      <c r="K596" s="10"/>
    </row>
    <row r="597" spans="1:11" x14ac:dyDescent="0.2">
      <c r="A597" s="85"/>
      <c r="B597" s="8"/>
      <c r="C597" s="8"/>
      <c r="D597" s="8"/>
      <c r="E597" s="8"/>
      <c r="F597" s="7"/>
      <c r="G597" s="9"/>
      <c r="H597" s="8"/>
      <c r="I597" s="9"/>
      <c r="J597" s="10"/>
      <c r="K597" s="10"/>
    </row>
    <row r="598" spans="1:11" x14ac:dyDescent="0.2">
      <c r="A598" s="85"/>
      <c r="B598" s="8"/>
      <c r="C598" s="8"/>
      <c r="D598" s="8"/>
      <c r="E598" s="8"/>
      <c r="F598" s="7"/>
      <c r="G598" s="9"/>
      <c r="H598" s="8"/>
      <c r="I598" s="9"/>
      <c r="J598" s="10"/>
      <c r="K598" s="10"/>
    </row>
    <row r="599" spans="1:11" x14ac:dyDescent="0.2">
      <c r="A599" s="85"/>
      <c r="B599" s="8"/>
      <c r="C599" s="8"/>
      <c r="D599" s="8"/>
      <c r="E599" s="8"/>
      <c r="F599" s="7"/>
      <c r="G599" s="9"/>
      <c r="H599" s="8"/>
      <c r="I599" s="9"/>
      <c r="J599" s="10"/>
      <c r="K599" s="10"/>
    </row>
    <row r="600" spans="1:11" x14ac:dyDescent="0.2">
      <c r="A600" s="85"/>
      <c r="B600" s="8"/>
      <c r="C600" s="8"/>
      <c r="D600" s="8"/>
      <c r="E600" s="8"/>
      <c r="F600" s="7"/>
      <c r="G600" s="9"/>
      <c r="H600" s="8"/>
      <c r="I600" s="9"/>
      <c r="J600" s="10"/>
      <c r="K600" s="10"/>
    </row>
    <row r="601" spans="1:11" x14ac:dyDescent="0.2">
      <c r="A601" s="85"/>
      <c r="B601" s="8"/>
      <c r="C601" s="8"/>
      <c r="D601" s="8"/>
      <c r="E601" s="8"/>
      <c r="F601" s="7"/>
      <c r="G601" s="9"/>
      <c r="H601" s="8"/>
      <c r="I601" s="9"/>
      <c r="J601" s="10"/>
      <c r="K601" s="10"/>
    </row>
    <row r="602" spans="1:11" x14ac:dyDescent="0.2">
      <c r="A602" s="85"/>
      <c r="B602" s="8"/>
      <c r="C602" s="8"/>
      <c r="D602" s="8"/>
      <c r="E602" s="8"/>
      <c r="F602" s="7"/>
      <c r="G602" s="9"/>
      <c r="H602" s="8"/>
      <c r="I602" s="9"/>
      <c r="J602" s="10"/>
      <c r="K602" s="10"/>
    </row>
    <row r="603" spans="1:11" x14ac:dyDescent="0.2">
      <c r="A603" s="85"/>
      <c r="B603" s="8"/>
      <c r="C603" s="8"/>
      <c r="D603" s="8"/>
      <c r="E603" s="8"/>
      <c r="F603" s="7"/>
      <c r="G603" s="9"/>
      <c r="H603" s="8"/>
      <c r="I603" s="9"/>
      <c r="J603" s="10"/>
      <c r="K603" s="10"/>
    </row>
    <row r="604" spans="1:11" x14ac:dyDescent="0.2">
      <c r="A604" s="85"/>
      <c r="B604" s="8"/>
      <c r="C604" s="8"/>
      <c r="D604" s="8"/>
      <c r="E604" s="8"/>
      <c r="F604" s="7"/>
      <c r="G604" s="9"/>
      <c r="H604" s="8"/>
      <c r="I604" s="9"/>
      <c r="J604" s="10"/>
      <c r="K604" s="10"/>
    </row>
    <row r="605" spans="1:11" x14ac:dyDescent="0.2">
      <c r="A605" s="85"/>
      <c r="B605" s="8"/>
      <c r="C605" s="8"/>
      <c r="D605" s="8"/>
      <c r="E605" s="8"/>
      <c r="F605" s="7"/>
      <c r="G605" s="9"/>
      <c r="H605" s="8"/>
      <c r="I605" s="9"/>
      <c r="J605" s="10"/>
      <c r="K605" s="10"/>
    </row>
    <row r="606" spans="1:11" x14ac:dyDescent="0.2">
      <c r="A606" s="85"/>
      <c r="B606" s="8"/>
      <c r="C606" s="8"/>
      <c r="D606" s="8"/>
      <c r="E606" s="8"/>
      <c r="F606" s="7"/>
      <c r="G606" s="9"/>
      <c r="H606" s="8"/>
      <c r="I606" s="9"/>
      <c r="J606" s="10"/>
      <c r="K606" s="10"/>
    </row>
    <row r="607" spans="1:11" x14ac:dyDescent="0.2">
      <c r="A607" s="85"/>
      <c r="B607" s="8"/>
      <c r="C607" s="8"/>
      <c r="D607" s="8"/>
      <c r="E607" s="8"/>
      <c r="F607" s="7"/>
      <c r="G607" s="9"/>
      <c r="H607" s="8"/>
      <c r="I607" s="9"/>
      <c r="J607" s="10"/>
      <c r="K607" s="10"/>
    </row>
    <row r="608" spans="1:11" x14ac:dyDescent="0.2">
      <c r="A608" s="85"/>
      <c r="B608" s="8"/>
      <c r="C608" s="8"/>
      <c r="D608" s="8"/>
      <c r="E608" s="8"/>
      <c r="F608" s="7"/>
      <c r="G608" s="9"/>
      <c r="H608" s="8"/>
      <c r="I608" s="9"/>
      <c r="J608" s="10"/>
      <c r="K608" s="10"/>
    </row>
    <row r="609" spans="1:11" x14ac:dyDescent="0.2">
      <c r="A609" s="85"/>
      <c r="B609" s="8"/>
      <c r="C609" s="8"/>
      <c r="D609" s="8"/>
      <c r="E609" s="8"/>
      <c r="F609" s="7"/>
      <c r="G609" s="9"/>
      <c r="H609" s="8"/>
      <c r="I609" s="9"/>
      <c r="J609" s="10"/>
      <c r="K609" s="10"/>
    </row>
    <row r="610" spans="1:11" x14ac:dyDescent="0.2">
      <c r="A610" s="85"/>
      <c r="B610" s="8"/>
      <c r="C610" s="8"/>
      <c r="D610" s="8"/>
      <c r="E610" s="8"/>
      <c r="F610" s="7"/>
      <c r="G610" s="9"/>
      <c r="H610" s="8"/>
      <c r="I610" s="9"/>
      <c r="J610" s="10"/>
      <c r="K610" s="10"/>
    </row>
    <row r="611" spans="1:11" x14ac:dyDescent="0.2">
      <c r="A611" s="85"/>
      <c r="B611" s="8"/>
      <c r="C611" s="8"/>
      <c r="D611" s="8"/>
      <c r="E611" s="8"/>
      <c r="F611" s="7"/>
      <c r="G611" s="9"/>
      <c r="H611" s="8"/>
      <c r="I611" s="9"/>
      <c r="J611" s="10"/>
      <c r="K611" s="10"/>
    </row>
    <row r="612" spans="1:11" x14ac:dyDescent="0.2">
      <c r="A612" s="85"/>
      <c r="B612" s="8"/>
      <c r="C612" s="8"/>
      <c r="D612" s="8"/>
      <c r="E612" s="8"/>
      <c r="F612" s="7"/>
      <c r="G612" s="9"/>
      <c r="H612" s="8"/>
      <c r="I612" s="9"/>
      <c r="J612" s="10"/>
      <c r="K612" s="10"/>
    </row>
    <row r="613" spans="1:11" x14ac:dyDescent="0.2">
      <c r="A613" s="85"/>
      <c r="B613" s="8"/>
      <c r="C613" s="8"/>
      <c r="D613" s="8"/>
      <c r="E613" s="8"/>
      <c r="F613" s="7"/>
      <c r="G613" s="9"/>
      <c r="H613" s="8"/>
      <c r="I613" s="9"/>
      <c r="J613" s="10"/>
      <c r="K613" s="10"/>
    </row>
    <row r="614" spans="1:11" x14ac:dyDescent="0.2">
      <c r="A614" s="85"/>
      <c r="B614" s="8"/>
      <c r="C614" s="8"/>
      <c r="D614" s="8"/>
      <c r="E614" s="8"/>
      <c r="F614" s="7"/>
      <c r="G614" s="9"/>
      <c r="H614" s="8"/>
      <c r="I614" s="9"/>
      <c r="J614" s="10"/>
      <c r="K614" s="10"/>
    </row>
    <row r="615" spans="1:11" x14ac:dyDescent="0.2">
      <c r="A615" s="85"/>
      <c r="B615" s="8"/>
      <c r="C615" s="8"/>
      <c r="D615" s="8"/>
      <c r="E615" s="8"/>
      <c r="F615" s="7"/>
      <c r="G615" s="9"/>
      <c r="H615" s="8"/>
      <c r="I615" s="9"/>
      <c r="J615" s="10"/>
      <c r="K615" s="10"/>
    </row>
    <row r="616" spans="1:11" x14ac:dyDescent="0.2">
      <c r="A616" s="85"/>
      <c r="B616" s="8"/>
      <c r="C616" s="8"/>
      <c r="D616" s="8"/>
      <c r="E616" s="8"/>
      <c r="F616" s="7"/>
      <c r="G616" s="9"/>
      <c r="H616" s="8"/>
      <c r="I616" s="9"/>
      <c r="J616" s="10"/>
      <c r="K616" s="10"/>
    </row>
    <row r="617" spans="1:11" x14ac:dyDescent="0.2">
      <c r="A617" s="85"/>
      <c r="B617" s="8"/>
      <c r="C617" s="8"/>
      <c r="D617" s="8"/>
      <c r="E617" s="8"/>
      <c r="F617" s="7"/>
      <c r="G617" s="9"/>
      <c r="H617" s="8"/>
      <c r="I617" s="9"/>
      <c r="J617" s="10"/>
      <c r="K617" s="10"/>
    </row>
    <row r="618" spans="1:11" x14ac:dyDescent="0.2">
      <c r="A618" s="85"/>
      <c r="B618" s="8"/>
      <c r="C618" s="8"/>
      <c r="D618" s="8"/>
      <c r="E618" s="8"/>
      <c r="F618" s="7"/>
      <c r="G618" s="9"/>
      <c r="H618" s="8"/>
      <c r="I618" s="9"/>
      <c r="J618" s="10"/>
      <c r="K618" s="10"/>
    </row>
    <row r="619" spans="1:11" x14ac:dyDescent="0.2">
      <c r="A619" s="85"/>
      <c r="B619" s="8"/>
      <c r="C619" s="8"/>
      <c r="D619" s="8"/>
      <c r="E619" s="8"/>
      <c r="F619" s="7"/>
      <c r="G619" s="9"/>
      <c r="H619" s="8"/>
      <c r="I619" s="9"/>
      <c r="J619" s="10"/>
      <c r="K619" s="10"/>
    </row>
    <row r="620" spans="1:11" x14ac:dyDescent="0.2">
      <c r="A620" s="85"/>
      <c r="B620" s="8"/>
      <c r="C620" s="8"/>
      <c r="D620" s="8"/>
      <c r="E620" s="8"/>
      <c r="F620" s="7"/>
      <c r="G620" s="9"/>
      <c r="H620" s="8"/>
      <c r="I620" s="9"/>
      <c r="J620" s="10"/>
      <c r="K620" s="10"/>
    </row>
    <row r="621" spans="1:11" x14ac:dyDescent="0.2">
      <c r="A621" s="85"/>
      <c r="B621" s="8"/>
      <c r="C621" s="8"/>
      <c r="D621" s="8"/>
      <c r="E621" s="8"/>
      <c r="F621" s="7"/>
      <c r="G621" s="9"/>
      <c r="H621" s="8"/>
      <c r="I621" s="9"/>
      <c r="J621" s="10"/>
      <c r="K621" s="10"/>
    </row>
    <row r="622" spans="1:11" x14ac:dyDescent="0.2">
      <c r="A622" s="85"/>
      <c r="B622" s="8"/>
      <c r="C622" s="8"/>
      <c r="D622" s="8"/>
      <c r="E622" s="8"/>
      <c r="F622" s="7"/>
      <c r="G622" s="9"/>
      <c r="H622" s="8"/>
      <c r="I622" s="9"/>
      <c r="J622" s="10"/>
      <c r="K622" s="10"/>
    </row>
    <row r="623" spans="1:11" x14ac:dyDescent="0.2">
      <c r="A623" s="85"/>
      <c r="B623" s="8"/>
      <c r="C623" s="8"/>
      <c r="D623" s="8"/>
      <c r="E623" s="8"/>
      <c r="F623" s="7"/>
      <c r="G623" s="9"/>
      <c r="H623" s="8"/>
      <c r="I623" s="9"/>
      <c r="J623" s="10"/>
      <c r="K623" s="10"/>
    </row>
    <row r="624" spans="1:11" x14ac:dyDescent="0.2">
      <c r="A624" s="85"/>
      <c r="B624" s="8"/>
      <c r="C624" s="8"/>
      <c r="D624" s="8"/>
      <c r="E624" s="8"/>
      <c r="F624" s="7"/>
      <c r="G624" s="9"/>
      <c r="H624" s="8"/>
      <c r="I624" s="9"/>
      <c r="J624" s="10"/>
      <c r="K624" s="10"/>
    </row>
    <row r="625" spans="1:11" x14ac:dyDescent="0.2">
      <c r="A625" s="85"/>
      <c r="B625" s="8"/>
      <c r="C625" s="8"/>
      <c r="D625" s="8"/>
      <c r="E625" s="8"/>
      <c r="F625" s="7"/>
      <c r="G625" s="9"/>
      <c r="H625" s="8"/>
      <c r="I625" s="9"/>
      <c r="J625" s="10"/>
      <c r="K625" s="10"/>
    </row>
    <row r="626" spans="1:11" x14ac:dyDescent="0.2">
      <c r="A626" s="85"/>
      <c r="B626" s="8"/>
      <c r="C626" s="8"/>
      <c r="D626" s="8"/>
      <c r="E626" s="8"/>
      <c r="F626" s="7"/>
      <c r="G626" s="9"/>
      <c r="H626" s="8"/>
      <c r="I626" s="9"/>
      <c r="J626" s="10"/>
      <c r="K626" s="10"/>
    </row>
    <row r="627" spans="1:11" x14ac:dyDescent="0.2">
      <c r="A627" s="85"/>
      <c r="B627" s="8"/>
      <c r="C627" s="8"/>
      <c r="D627" s="8"/>
      <c r="E627" s="8"/>
      <c r="F627" s="7"/>
      <c r="G627" s="9"/>
      <c r="H627" s="8"/>
      <c r="I627" s="9"/>
      <c r="J627" s="10"/>
      <c r="K627" s="10"/>
    </row>
    <row r="628" spans="1:11" x14ac:dyDescent="0.2">
      <c r="A628" s="85"/>
      <c r="B628" s="8"/>
      <c r="C628" s="8"/>
      <c r="D628" s="8"/>
      <c r="E628" s="8"/>
      <c r="F628" s="7"/>
      <c r="G628" s="9"/>
      <c r="H628" s="8"/>
      <c r="I628" s="9"/>
      <c r="J628" s="10"/>
      <c r="K628" s="10"/>
    </row>
    <row r="629" spans="1:11" x14ac:dyDescent="0.2">
      <c r="A629" s="85"/>
      <c r="B629" s="8"/>
      <c r="C629" s="8"/>
      <c r="D629" s="8"/>
      <c r="E629" s="8"/>
      <c r="F629" s="7"/>
      <c r="G629" s="9"/>
      <c r="H629" s="8"/>
      <c r="I629" s="9"/>
      <c r="J629" s="10"/>
      <c r="K629" s="10"/>
    </row>
    <row r="630" spans="1:11" x14ac:dyDescent="0.2">
      <c r="A630" s="85"/>
      <c r="B630" s="8"/>
      <c r="C630" s="8"/>
      <c r="D630" s="8"/>
      <c r="E630" s="8"/>
      <c r="F630" s="7"/>
      <c r="G630" s="9"/>
      <c r="H630" s="8"/>
      <c r="I630" s="9"/>
      <c r="J630" s="10"/>
      <c r="K630" s="10"/>
    </row>
    <row r="631" spans="1:11" x14ac:dyDescent="0.2">
      <c r="A631" s="85"/>
      <c r="B631" s="8"/>
      <c r="C631" s="8"/>
      <c r="D631" s="8"/>
      <c r="E631" s="8"/>
      <c r="F631" s="7"/>
      <c r="G631" s="9"/>
      <c r="H631" s="8"/>
      <c r="I631" s="9"/>
      <c r="J631" s="10"/>
      <c r="K631" s="10"/>
    </row>
    <row r="632" spans="1:11" x14ac:dyDescent="0.2">
      <c r="A632" s="85"/>
      <c r="B632" s="8"/>
      <c r="C632" s="8"/>
      <c r="D632" s="8"/>
      <c r="E632" s="8"/>
      <c r="F632" s="7"/>
      <c r="G632" s="9"/>
      <c r="H632" s="8"/>
      <c r="I632" s="9"/>
      <c r="J632" s="10"/>
      <c r="K632" s="10"/>
    </row>
    <row r="633" spans="1:11" x14ac:dyDescent="0.2">
      <c r="A633" s="85"/>
      <c r="B633" s="8"/>
      <c r="C633" s="8"/>
      <c r="D633" s="8"/>
      <c r="E633" s="8"/>
      <c r="F633" s="7"/>
      <c r="G633" s="9"/>
      <c r="H633" s="8"/>
      <c r="I633" s="9"/>
      <c r="J633" s="10"/>
      <c r="K633" s="10"/>
    </row>
    <row r="634" spans="1:11" x14ac:dyDescent="0.2">
      <c r="A634" s="85"/>
      <c r="B634" s="8"/>
      <c r="C634" s="8"/>
      <c r="D634" s="8"/>
      <c r="E634" s="8"/>
      <c r="F634" s="7"/>
      <c r="G634" s="9"/>
      <c r="H634" s="8"/>
      <c r="I634" s="9"/>
      <c r="J634" s="10"/>
      <c r="K634" s="10"/>
    </row>
    <row r="635" spans="1:11" x14ac:dyDescent="0.2">
      <c r="A635" s="85"/>
      <c r="B635" s="8"/>
      <c r="C635" s="8"/>
      <c r="D635" s="8"/>
      <c r="E635" s="8"/>
      <c r="F635" s="7"/>
      <c r="G635" s="9"/>
      <c r="H635" s="8"/>
      <c r="I635" s="9"/>
      <c r="J635" s="10"/>
      <c r="K635" s="10"/>
    </row>
    <row r="636" spans="1:11" x14ac:dyDescent="0.2">
      <c r="A636" s="85"/>
      <c r="B636" s="8"/>
      <c r="C636" s="8"/>
      <c r="D636" s="8"/>
      <c r="E636" s="8"/>
      <c r="F636" s="7"/>
      <c r="G636" s="9"/>
      <c r="H636" s="8"/>
      <c r="I636" s="9"/>
      <c r="J636" s="10"/>
      <c r="K636" s="10"/>
    </row>
    <row r="637" spans="1:11" x14ac:dyDescent="0.2">
      <c r="A637" s="85"/>
      <c r="B637" s="8"/>
      <c r="C637" s="8"/>
      <c r="D637" s="8"/>
      <c r="E637" s="8"/>
      <c r="F637" s="7"/>
      <c r="G637" s="9"/>
      <c r="H637" s="8"/>
      <c r="I637" s="9"/>
      <c r="J637" s="10"/>
      <c r="K637" s="10"/>
    </row>
    <row r="638" spans="1:11" x14ac:dyDescent="0.2">
      <c r="A638" s="85"/>
      <c r="B638" s="8"/>
      <c r="C638" s="8"/>
      <c r="D638" s="8"/>
      <c r="E638" s="8"/>
      <c r="F638" s="7"/>
      <c r="G638" s="9"/>
      <c r="H638" s="8"/>
      <c r="I638" s="9"/>
      <c r="J638" s="10"/>
      <c r="K638" s="10"/>
    </row>
    <row r="639" spans="1:11" x14ac:dyDescent="0.2">
      <c r="A639" s="85"/>
      <c r="B639" s="8"/>
      <c r="C639" s="8"/>
      <c r="D639" s="8"/>
      <c r="E639" s="8"/>
      <c r="F639" s="7"/>
      <c r="G639" s="9"/>
      <c r="H639" s="8"/>
      <c r="I639" s="9"/>
      <c r="J639" s="10"/>
      <c r="K639" s="10"/>
    </row>
    <row r="640" spans="1:11" x14ac:dyDescent="0.2">
      <c r="A640" s="85"/>
      <c r="B640" s="8"/>
      <c r="C640" s="8"/>
      <c r="D640" s="8"/>
      <c r="E640" s="8"/>
      <c r="F640" s="7"/>
      <c r="G640" s="9"/>
      <c r="H640" s="8"/>
      <c r="I640" s="9"/>
      <c r="J640" s="10"/>
      <c r="K640" s="10"/>
    </row>
    <row r="641" spans="1:11" x14ac:dyDescent="0.2">
      <c r="A641" s="85"/>
      <c r="B641" s="8"/>
      <c r="C641" s="8"/>
      <c r="D641" s="8"/>
      <c r="E641" s="8"/>
      <c r="F641" s="7"/>
      <c r="G641" s="9"/>
      <c r="H641" s="8"/>
      <c r="I641" s="9"/>
      <c r="J641" s="10"/>
      <c r="K641" s="10"/>
    </row>
    <row r="642" spans="1:11" x14ac:dyDescent="0.2">
      <c r="A642" s="85"/>
      <c r="B642" s="8"/>
      <c r="C642" s="8"/>
      <c r="D642" s="8"/>
      <c r="E642" s="8"/>
      <c r="F642" s="7"/>
      <c r="G642" s="9"/>
      <c r="H642" s="8"/>
      <c r="I642" s="9"/>
      <c r="J642" s="10"/>
      <c r="K642" s="10"/>
    </row>
    <row r="643" spans="1:11" x14ac:dyDescent="0.2">
      <c r="A643" s="85"/>
      <c r="B643" s="8"/>
      <c r="C643" s="8"/>
      <c r="D643" s="8"/>
      <c r="E643" s="8"/>
      <c r="F643" s="7"/>
      <c r="G643" s="9"/>
      <c r="H643" s="8"/>
      <c r="I643" s="9"/>
      <c r="J643" s="10"/>
      <c r="K643" s="10"/>
    </row>
    <row r="644" spans="1:11" x14ac:dyDescent="0.2">
      <c r="A644" s="85"/>
      <c r="B644" s="8"/>
      <c r="C644" s="8"/>
      <c r="D644" s="8"/>
      <c r="E644" s="8"/>
      <c r="F644" s="7"/>
      <c r="G644" s="9"/>
      <c r="H644" s="8"/>
      <c r="I644" s="9"/>
      <c r="J644" s="10"/>
      <c r="K644" s="10"/>
    </row>
    <row r="645" spans="1:11" x14ac:dyDescent="0.2">
      <c r="A645" s="85"/>
      <c r="B645" s="8"/>
      <c r="C645" s="8"/>
      <c r="D645" s="8"/>
      <c r="E645" s="8"/>
      <c r="F645" s="7"/>
      <c r="G645" s="9"/>
      <c r="H645" s="8"/>
      <c r="I645" s="9"/>
      <c r="J645" s="10"/>
      <c r="K645" s="10"/>
    </row>
    <row r="646" spans="1:11" x14ac:dyDescent="0.2">
      <c r="A646" s="85"/>
      <c r="B646" s="8"/>
      <c r="C646" s="8"/>
      <c r="D646" s="8"/>
      <c r="E646" s="8"/>
      <c r="F646" s="7"/>
      <c r="G646" s="9"/>
      <c r="H646" s="8"/>
      <c r="I646" s="9"/>
      <c r="J646" s="10"/>
      <c r="K646" s="10"/>
    </row>
    <row r="647" spans="1:11" x14ac:dyDescent="0.2">
      <c r="A647" s="85"/>
      <c r="B647" s="8"/>
      <c r="C647" s="8"/>
      <c r="D647" s="8"/>
      <c r="E647" s="8"/>
      <c r="F647" s="7"/>
      <c r="G647" s="9"/>
      <c r="H647" s="8"/>
      <c r="I647" s="9"/>
      <c r="J647" s="10"/>
      <c r="K647" s="10"/>
    </row>
    <row r="648" spans="1:11" x14ac:dyDescent="0.2">
      <c r="A648" s="85"/>
      <c r="B648" s="8"/>
      <c r="C648" s="8"/>
      <c r="D648" s="8"/>
      <c r="E648" s="8"/>
      <c r="F648" s="7"/>
      <c r="G648" s="9"/>
      <c r="H648" s="8"/>
      <c r="I648" s="9"/>
      <c r="J648" s="10"/>
      <c r="K648" s="10"/>
    </row>
    <row r="649" spans="1:11" x14ac:dyDescent="0.2">
      <c r="A649" s="85"/>
      <c r="B649" s="8"/>
      <c r="C649" s="8"/>
      <c r="D649" s="8"/>
      <c r="E649" s="8"/>
      <c r="F649" s="7"/>
      <c r="G649" s="9"/>
      <c r="H649" s="8"/>
      <c r="I649" s="9"/>
      <c r="J649" s="10"/>
      <c r="K649" s="10"/>
    </row>
    <row r="650" spans="1:11" x14ac:dyDescent="0.2">
      <c r="A650" s="85"/>
      <c r="B650" s="8"/>
      <c r="C650" s="8"/>
      <c r="D650" s="8"/>
      <c r="E650" s="8"/>
      <c r="F650" s="7"/>
      <c r="G650" s="9"/>
      <c r="H650" s="8"/>
      <c r="I650" s="9"/>
      <c r="J650" s="10"/>
      <c r="K650" s="10"/>
    </row>
    <row r="651" spans="1:11" x14ac:dyDescent="0.2">
      <c r="A651" s="85"/>
      <c r="B651" s="8"/>
      <c r="C651" s="8"/>
      <c r="D651" s="8"/>
      <c r="E651" s="8"/>
      <c r="F651" s="7"/>
      <c r="G651" s="9"/>
      <c r="H651" s="8"/>
      <c r="I651" s="9"/>
      <c r="J651" s="10"/>
      <c r="K651" s="10"/>
    </row>
    <row r="652" spans="1:11" x14ac:dyDescent="0.2">
      <c r="A652" s="85"/>
      <c r="B652" s="8"/>
      <c r="C652" s="8"/>
      <c r="D652" s="8"/>
      <c r="E652" s="8"/>
      <c r="F652" s="7"/>
      <c r="G652" s="9"/>
      <c r="H652" s="8"/>
      <c r="I652" s="9"/>
      <c r="J652" s="10"/>
      <c r="K652" s="10"/>
    </row>
    <row r="653" spans="1:11" x14ac:dyDescent="0.2">
      <c r="A653" s="85"/>
      <c r="B653" s="8"/>
      <c r="C653" s="8"/>
      <c r="D653" s="8"/>
      <c r="E653" s="8"/>
      <c r="F653" s="7"/>
      <c r="G653" s="9"/>
      <c r="H653" s="8"/>
      <c r="I653" s="9"/>
      <c r="J653" s="10"/>
      <c r="K653" s="10"/>
    </row>
    <row r="654" spans="1:11" x14ac:dyDescent="0.2">
      <c r="A654" s="85"/>
      <c r="B654" s="8"/>
      <c r="C654" s="8"/>
      <c r="D654" s="8"/>
      <c r="E654" s="8"/>
      <c r="F654" s="7"/>
      <c r="G654" s="9"/>
      <c r="H654" s="8"/>
      <c r="I654" s="9"/>
      <c r="J654" s="10"/>
      <c r="K654" s="10"/>
    </row>
    <row r="655" spans="1:11" x14ac:dyDescent="0.2">
      <c r="A655" s="85"/>
      <c r="B655" s="8"/>
      <c r="C655" s="8"/>
      <c r="D655" s="8"/>
      <c r="E655" s="8"/>
      <c r="F655" s="7"/>
      <c r="G655" s="9"/>
      <c r="H655" s="8"/>
      <c r="I655" s="9"/>
      <c r="J655" s="10"/>
      <c r="K655" s="10"/>
    </row>
    <row r="656" spans="1:11" x14ac:dyDescent="0.2">
      <c r="A656" s="85"/>
      <c r="B656" s="8"/>
      <c r="C656" s="8"/>
      <c r="D656" s="8"/>
      <c r="E656" s="8"/>
      <c r="F656" s="7"/>
      <c r="G656" s="9"/>
      <c r="H656" s="8"/>
      <c r="I656" s="9"/>
      <c r="J656" s="10"/>
      <c r="K656" s="10"/>
    </row>
    <row r="657" spans="1:11" x14ac:dyDescent="0.2">
      <c r="A657" s="85"/>
      <c r="B657" s="8"/>
      <c r="C657" s="8"/>
      <c r="D657" s="8"/>
      <c r="E657" s="8"/>
      <c r="F657" s="7"/>
      <c r="G657" s="9"/>
      <c r="H657" s="8"/>
      <c r="I657" s="9"/>
      <c r="J657" s="10"/>
      <c r="K657" s="10"/>
    </row>
    <row r="658" spans="1:11" x14ac:dyDescent="0.2">
      <c r="A658" s="85"/>
      <c r="B658" s="8"/>
      <c r="C658" s="8"/>
      <c r="D658" s="8"/>
      <c r="E658" s="8"/>
      <c r="F658" s="7"/>
      <c r="G658" s="9"/>
      <c r="H658" s="8"/>
      <c r="I658" s="9"/>
      <c r="J658" s="10"/>
      <c r="K658" s="10"/>
    </row>
    <row r="659" spans="1:11" x14ac:dyDescent="0.2">
      <c r="A659" s="85"/>
      <c r="B659" s="8"/>
      <c r="C659" s="8"/>
      <c r="D659" s="8"/>
      <c r="E659" s="8"/>
      <c r="F659" s="7"/>
      <c r="G659" s="9"/>
      <c r="H659" s="8"/>
      <c r="I659" s="9"/>
      <c r="J659" s="10"/>
      <c r="K659" s="10"/>
    </row>
    <row r="660" spans="1:11" x14ac:dyDescent="0.2">
      <c r="A660" s="85"/>
      <c r="B660" s="8"/>
      <c r="C660" s="8"/>
      <c r="D660" s="8"/>
      <c r="E660" s="8"/>
      <c r="F660" s="7"/>
      <c r="G660" s="9"/>
      <c r="H660" s="8"/>
      <c r="I660" s="9"/>
      <c r="J660" s="10"/>
      <c r="K660" s="10"/>
    </row>
    <row r="661" spans="1:11" x14ac:dyDescent="0.2">
      <c r="A661" s="85"/>
      <c r="B661" s="8"/>
      <c r="C661" s="8"/>
      <c r="D661" s="8"/>
      <c r="E661" s="8"/>
      <c r="F661" s="7"/>
      <c r="G661" s="9"/>
      <c r="H661" s="8"/>
      <c r="I661" s="9"/>
      <c r="J661" s="10"/>
      <c r="K661" s="10"/>
    </row>
    <row r="662" spans="1:11" x14ac:dyDescent="0.2">
      <c r="A662" s="85"/>
      <c r="B662" s="8"/>
      <c r="C662" s="8"/>
      <c r="D662" s="8"/>
      <c r="E662" s="8"/>
      <c r="F662" s="7"/>
      <c r="G662" s="9"/>
      <c r="H662" s="8"/>
      <c r="I662" s="9"/>
      <c r="J662" s="10"/>
      <c r="K662" s="10"/>
    </row>
    <row r="663" spans="1:11" x14ac:dyDescent="0.2">
      <c r="A663" s="85"/>
      <c r="B663" s="8"/>
      <c r="C663" s="8"/>
      <c r="D663" s="8"/>
      <c r="E663" s="8"/>
      <c r="F663" s="7"/>
      <c r="G663" s="9"/>
      <c r="H663" s="8"/>
      <c r="I663" s="9"/>
      <c r="J663" s="10"/>
      <c r="K663" s="10"/>
    </row>
    <row r="664" spans="1:11" x14ac:dyDescent="0.2">
      <c r="A664" s="85"/>
      <c r="B664" s="8"/>
      <c r="C664" s="8"/>
      <c r="D664" s="8"/>
      <c r="E664" s="8"/>
      <c r="F664" s="7"/>
      <c r="G664" s="9"/>
      <c r="H664" s="8"/>
      <c r="I664" s="9"/>
      <c r="J664" s="10"/>
      <c r="K664" s="10"/>
    </row>
    <row r="665" spans="1:11" x14ac:dyDescent="0.2">
      <c r="A665" s="85"/>
      <c r="B665" s="8"/>
      <c r="C665" s="8"/>
      <c r="D665" s="8"/>
      <c r="E665" s="8"/>
      <c r="F665" s="7"/>
      <c r="G665" s="9"/>
      <c r="H665" s="8"/>
      <c r="I665" s="9"/>
      <c r="J665" s="10"/>
      <c r="K665" s="10"/>
    </row>
    <row r="666" spans="1:11" x14ac:dyDescent="0.2">
      <c r="A666" s="85"/>
      <c r="B666" s="8"/>
      <c r="C666" s="8"/>
      <c r="D666" s="8"/>
      <c r="E666" s="8"/>
      <c r="F666" s="7"/>
      <c r="G666" s="9"/>
      <c r="H666" s="8"/>
      <c r="I666" s="9"/>
      <c r="J666" s="10"/>
      <c r="K666" s="10"/>
    </row>
    <row r="667" spans="1:11" x14ac:dyDescent="0.2">
      <c r="A667" s="85"/>
      <c r="B667" s="8"/>
      <c r="C667" s="8"/>
      <c r="D667" s="8"/>
      <c r="E667" s="8"/>
      <c r="F667" s="7"/>
      <c r="G667" s="9"/>
      <c r="H667" s="8"/>
      <c r="I667" s="9"/>
      <c r="J667" s="10"/>
      <c r="K667" s="10"/>
    </row>
    <row r="668" spans="1:11" x14ac:dyDescent="0.2">
      <c r="A668" s="85"/>
      <c r="B668" s="8"/>
      <c r="C668" s="8"/>
      <c r="D668" s="8"/>
      <c r="E668" s="8"/>
      <c r="F668" s="7"/>
      <c r="G668" s="9"/>
      <c r="H668" s="8"/>
      <c r="I668" s="9"/>
      <c r="J668" s="10"/>
      <c r="K668" s="10"/>
    </row>
    <row r="669" spans="1:11" x14ac:dyDescent="0.2">
      <c r="A669" s="85"/>
      <c r="B669" s="8"/>
      <c r="C669" s="8"/>
      <c r="D669" s="8"/>
      <c r="E669" s="8"/>
      <c r="F669" s="7"/>
      <c r="G669" s="9"/>
      <c r="H669" s="8"/>
      <c r="I669" s="9"/>
      <c r="J669" s="10"/>
      <c r="K669" s="10"/>
    </row>
    <row r="670" spans="1:11" x14ac:dyDescent="0.2">
      <c r="A670" s="85"/>
      <c r="B670" s="8"/>
      <c r="C670" s="8"/>
      <c r="D670" s="8"/>
      <c r="E670" s="8"/>
      <c r="F670" s="7"/>
      <c r="G670" s="9"/>
      <c r="H670" s="8"/>
      <c r="I670" s="9"/>
      <c r="J670" s="10"/>
      <c r="K670" s="10"/>
    </row>
    <row r="671" spans="1:11" x14ac:dyDescent="0.2">
      <c r="A671" s="85"/>
      <c r="B671" s="8"/>
      <c r="C671" s="8"/>
      <c r="D671" s="8"/>
      <c r="E671" s="8"/>
      <c r="F671" s="7"/>
      <c r="G671" s="9"/>
      <c r="H671" s="8"/>
      <c r="I671" s="9"/>
      <c r="J671" s="10"/>
      <c r="K671" s="10"/>
    </row>
    <row r="672" spans="1:11" x14ac:dyDescent="0.2">
      <c r="A672" s="85"/>
      <c r="B672" s="8"/>
      <c r="C672" s="8"/>
      <c r="D672" s="8"/>
      <c r="E672" s="8"/>
      <c r="F672" s="7"/>
      <c r="G672" s="9"/>
      <c r="H672" s="8"/>
      <c r="I672" s="9"/>
      <c r="J672" s="10"/>
      <c r="K672" s="10"/>
    </row>
    <row r="673" spans="1:11" x14ac:dyDescent="0.2">
      <c r="A673" s="85"/>
      <c r="B673" s="8"/>
      <c r="C673" s="8"/>
      <c r="D673" s="8"/>
      <c r="E673" s="8"/>
      <c r="F673" s="7"/>
      <c r="G673" s="9"/>
      <c r="H673" s="8"/>
      <c r="I673" s="9"/>
      <c r="J673" s="10"/>
      <c r="K673" s="10"/>
    </row>
    <row r="674" spans="1:11" x14ac:dyDescent="0.2">
      <c r="A674" s="85"/>
      <c r="B674" s="8"/>
      <c r="C674" s="8"/>
      <c r="D674" s="8"/>
      <c r="E674" s="8"/>
      <c r="F674" s="7"/>
      <c r="G674" s="9"/>
      <c r="H674" s="8"/>
      <c r="I674" s="9"/>
      <c r="J674" s="10"/>
      <c r="K674" s="10"/>
    </row>
    <row r="675" spans="1:11" x14ac:dyDescent="0.2">
      <c r="A675" s="85"/>
      <c r="B675" s="8"/>
      <c r="C675" s="8"/>
      <c r="D675" s="8"/>
      <c r="E675" s="8"/>
      <c r="F675" s="7"/>
      <c r="G675" s="9"/>
      <c r="H675" s="8"/>
      <c r="I675" s="9"/>
      <c r="J675" s="10"/>
      <c r="K675" s="10"/>
    </row>
    <row r="676" spans="1:11" x14ac:dyDescent="0.2">
      <c r="A676" s="85"/>
      <c r="B676" s="8"/>
      <c r="C676" s="8"/>
      <c r="D676" s="8"/>
      <c r="E676" s="8"/>
      <c r="F676" s="7"/>
      <c r="G676" s="9"/>
      <c r="H676" s="8"/>
      <c r="I676" s="9"/>
      <c r="J676" s="10"/>
      <c r="K676" s="10"/>
    </row>
    <row r="677" spans="1:11" x14ac:dyDescent="0.2">
      <c r="A677" s="85"/>
      <c r="B677" s="8"/>
      <c r="C677" s="8"/>
      <c r="D677" s="8"/>
      <c r="E677" s="8"/>
      <c r="F677" s="7"/>
      <c r="G677" s="9"/>
      <c r="H677" s="8"/>
      <c r="I677" s="9"/>
      <c r="J677" s="10"/>
      <c r="K677" s="10"/>
    </row>
    <row r="678" spans="1:11" x14ac:dyDescent="0.2">
      <c r="A678" s="85"/>
      <c r="B678" s="8"/>
      <c r="C678" s="8"/>
      <c r="D678" s="8"/>
      <c r="E678" s="8"/>
      <c r="F678" s="7"/>
      <c r="G678" s="9"/>
      <c r="H678" s="8"/>
      <c r="I678" s="9"/>
      <c r="J678" s="10"/>
      <c r="K678" s="10"/>
    </row>
    <row r="679" spans="1:11" x14ac:dyDescent="0.2">
      <c r="A679" s="85"/>
      <c r="B679" s="8"/>
      <c r="C679" s="8"/>
      <c r="D679" s="8"/>
      <c r="E679" s="8"/>
      <c r="F679" s="7"/>
      <c r="G679" s="9"/>
      <c r="H679" s="8"/>
      <c r="I679" s="9"/>
      <c r="J679" s="10"/>
      <c r="K679" s="10"/>
    </row>
    <row r="680" spans="1:11" x14ac:dyDescent="0.2">
      <c r="A680" s="85"/>
      <c r="B680" s="8"/>
      <c r="C680" s="8"/>
      <c r="D680" s="8"/>
      <c r="E680" s="8"/>
      <c r="F680" s="7"/>
      <c r="G680" s="9"/>
      <c r="H680" s="8"/>
      <c r="I680" s="9"/>
      <c r="J680" s="10"/>
      <c r="K680" s="10"/>
    </row>
    <row r="681" spans="1:11" x14ac:dyDescent="0.2">
      <c r="A681" s="85"/>
      <c r="B681" s="8"/>
      <c r="C681" s="13"/>
      <c r="D681" s="8"/>
      <c r="E681" s="8"/>
      <c r="F681" s="7"/>
      <c r="G681" s="9"/>
      <c r="H681" s="8"/>
      <c r="I681" s="9"/>
      <c r="J681" s="10"/>
      <c r="K681" s="10"/>
    </row>
    <row r="682" spans="1:11" x14ac:dyDescent="0.2">
      <c r="A682" s="85"/>
      <c r="B682" s="8"/>
      <c r="C682" s="13"/>
      <c r="D682" s="8"/>
      <c r="E682" s="8"/>
      <c r="F682" s="7"/>
      <c r="G682" s="9"/>
      <c r="H682" s="8"/>
      <c r="I682" s="9"/>
      <c r="J682" s="10"/>
      <c r="K682" s="10"/>
    </row>
    <row r="683" spans="1:11" x14ac:dyDescent="0.2">
      <c r="A683" s="85"/>
      <c r="B683" s="8"/>
      <c r="C683" s="13"/>
      <c r="D683" s="8"/>
      <c r="E683" s="8"/>
      <c r="F683" s="7"/>
      <c r="G683" s="9"/>
      <c r="H683" s="8"/>
      <c r="I683" s="9"/>
      <c r="J683" s="10"/>
      <c r="K683" s="10"/>
    </row>
    <row r="684" spans="1:11" x14ac:dyDescent="0.2">
      <c r="A684" s="85"/>
      <c r="B684" s="8"/>
      <c r="C684" s="13"/>
      <c r="D684" s="8"/>
      <c r="E684" s="8"/>
      <c r="F684" s="7"/>
      <c r="G684" s="9"/>
      <c r="H684" s="8"/>
      <c r="I684" s="9"/>
      <c r="J684" s="10"/>
      <c r="K684" s="10"/>
    </row>
    <row r="685" spans="1:11" x14ac:dyDescent="0.2">
      <c r="A685" s="85"/>
      <c r="B685" s="8"/>
      <c r="C685" s="13"/>
      <c r="D685" s="8"/>
      <c r="E685" s="8"/>
      <c r="F685" s="7"/>
      <c r="G685" s="9"/>
      <c r="H685" s="8"/>
      <c r="I685" s="9"/>
      <c r="J685" s="10"/>
      <c r="K685" s="10"/>
    </row>
    <row r="686" spans="1:11" x14ac:dyDescent="0.2">
      <c r="A686" s="85"/>
      <c r="B686" s="8"/>
      <c r="C686" s="13"/>
      <c r="D686" s="8"/>
      <c r="E686" s="8"/>
      <c r="F686" s="7"/>
      <c r="G686" s="9"/>
      <c r="H686" s="8"/>
      <c r="I686" s="9"/>
      <c r="J686" s="10"/>
      <c r="K686" s="10"/>
    </row>
    <row r="687" spans="1:11" x14ac:dyDescent="0.2">
      <c r="A687" s="85"/>
      <c r="B687" s="8"/>
      <c r="C687" s="13"/>
      <c r="D687" s="8"/>
      <c r="E687" s="8"/>
      <c r="F687" s="7"/>
      <c r="G687" s="9"/>
      <c r="H687" s="8"/>
      <c r="I687" s="9"/>
      <c r="J687" s="10"/>
      <c r="K687" s="10"/>
    </row>
    <row r="688" spans="1:11" x14ac:dyDescent="0.2">
      <c r="A688" s="85"/>
      <c r="B688" s="8"/>
      <c r="C688" s="13"/>
      <c r="D688" s="8"/>
      <c r="E688" s="8"/>
      <c r="F688" s="7"/>
      <c r="G688" s="9"/>
      <c r="H688" s="8"/>
      <c r="I688" s="9"/>
      <c r="J688" s="10"/>
      <c r="K688" s="10"/>
    </row>
    <row r="689" spans="1:11" x14ac:dyDescent="0.2">
      <c r="A689" s="85"/>
      <c r="B689" s="8"/>
      <c r="C689" s="13"/>
      <c r="D689" s="8"/>
      <c r="E689" s="8"/>
      <c r="F689" s="7"/>
      <c r="G689" s="9"/>
      <c r="H689" s="8"/>
      <c r="I689" s="9"/>
      <c r="J689" s="10"/>
      <c r="K689" s="10"/>
    </row>
    <row r="690" spans="1:11" x14ac:dyDescent="0.2">
      <c r="A690" s="85"/>
      <c r="B690" s="8"/>
      <c r="C690" s="13"/>
      <c r="D690" s="8"/>
      <c r="E690" s="8"/>
      <c r="F690" s="7"/>
      <c r="G690" s="9"/>
      <c r="H690" s="8"/>
      <c r="I690" s="9"/>
      <c r="J690" s="10"/>
      <c r="K690" s="10"/>
    </row>
    <row r="691" spans="1:11" x14ac:dyDescent="0.2">
      <c r="A691" s="85"/>
      <c r="B691" s="8"/>
      <c r="C691" s="13"/>
      <c r="D691" s="8"/>
      <c r="E691" s="8"/>
      <c r="F691" s="7"/>
      <c r="G691" s="9"/>
      <c r="H691" s="8"/>
      <c r="I691" s="9"/>
      <c r="J691" s="10"/>
      <c r="K691" s="10"/>
    </row>
    <row r="692" spans="1:11" x14ac:dyDescent="0.2">
      <c r="A692" s="85"/>
      <c r="B692" s="8"/>
      <c r="C692" s="13"/>
      <c r="D692" s="8"/>
      <c r="E692" s="8"/>
      <c r="F692" s="7"/>
      <c r="G692" s="9"/>
      <c r="H692" s="8"/>
      <c r="I692" s="9"/>
      <c r="J692" s="10"/>
      <c r="K692" s="10"/>
    </row>
    <row r="693" spans="1:11" x14ac:dyDescent="0.2">
      <c r="A693" s="85"/>
      <c r="B693" s="8"/>
      <c r="C693" s="13"/>
      <c r="D693" s="8"/>
      <c r="E693" s="8"/>
      <c r="F693" s="7"/>
      <c r="G693" s="9"/>
      <c r="H693" s="8"/>
      <c r="I693" s="9"/>
      <c r="J693" s="10"/>
      <c r="K693" s="10"/>
    </row>
    <row r="694" spans="1:11" x14ac:dyDescent="0.2">
      <c r="A694" s="85"/>
      <c r="B694" s="8"/>
      <c r="C694" s="13"/>
      <c r="D694" s="8"/>
      <c r="E694" s="8"/>
      <c r="F694" s="7"/>
      <c r="G694" s="9"/>
      <c r="H694" s="8"/>
      <c r="I694" s="9"/>
      <c r="J694" s="10"/>
      <c r="K694" s="10"/>
    </row>
    <row r="695" spans="1:11" x14ac:dyDescent="0.2">
      <c r="A695" s="85"/>
      <c r="B695" s="8"/>
      <c r="C695" s="13"/>
      <c r="D695" s="8"/>
      <c r="E695" s="8"/>
      <c r="F695" s="7"/>
      <c r="G695" s="9"/>
      <c r="H695" s="8"/>
      <c r="I695" s="9"/>
      <c r="J695" s="10"/>
      <c r="K695" s="10"/>
    </row>
    <row r="696" spans="1:11" x14ac:dyDescent="0.2">
      <c r="A696" s="85"/>
      <c r="B696" s="8"/>
      <c r="C696" s="13"/>
      <c r="D696" s="8"/>
      <c r="E696" s="8"/>
      <c r="F696" s="7"/>
      <c r="G696" s="9"/>
      <c r="H696" s="8"/>
      <c r="I696" s="9"/>
      <c r="J696" s="10"/>
      <c r="K696" s="10"/>
    </row>
    <row r="697" spans="1:11" x14ac:dyDescent="0.2">
      <c r="A697" s="85"/>
      <c r="B697" s="8"/>
      <c r="C697" s="13"/>
      <c r="D697" s="8"/>
      <c r="E697" s="8"/>
      <c r="F697" s="7"/>
      <c r="G697" s="9"/>
      <c r="H697" s="8"/>
      <c r="I697" s="9"/>
      <c r="J697" s="10"/>
      <c r="K697" s="10"/>
    </row>
    <row r="698" spans="1:11" x14ac:dyDescent="0.2">
      <c r="A698" s="85"/>
      <c r="B698" s="8"/>
      <c r="C698" s="13"/>
      <c r="D698" s="8"/>
      <c r="E698" s="8"/>
      <c r="F698" s="7"/>
      <c r="G698" s="9"/>
      <c r="H698" s="8"/>
      <c r="I698" s="9"/>
      <c r="J698" s="10"/>
      <c r="K698" s="10"/>
    </row>
    <row r="699" spans="1:11" x14ac:dyDescent="0.2">
      <c r="A699" s="85"/>
      <c r="B699" s="8"/>
      <c r="C699" s="13"/>
      <c r="D699" s="8"/>
      <c r="E699" s="8"/>
      <c r="F699" s="7"/>
      <c r="G699" s="9"/>
      <c r="H699" s="8"/>
      <c r="I699" s="9"/>
      <c r="J699" s="10"/>
      <c r="K699" s="10"/>
    </row>
    <row r="700" spans="1:11" x14ac:dyDescent="0.2">
      <c r="A700" s="85"/>
      <c r="B700" s="8"/>
      <c r="C700" s="13"/>
      <c r="D700" s="8"/>
      <c r="E700" s="8"/>
      <c r="F700" s="7"/>
      <c r="G700" s="9"/>
      <c r="H700" s="8"/>
      <c r="I700" s="9"/>
      <c r="J700" s="10"/>
      <c r="K700" s="10"/>
    </row>
    <row r="701" spans="1:11" x14ac:dyDescent="0.2">
      <c r="A701" s="85"/>
      <c r="B701" s="8"/>
      <c r="C701" s="13"/>
      <c r="D701" s="8"/>
      <c r="E701" s="8"/>
      <c r="F701" s="7"/>
      <c r="G701" s="9"/>
      <c r="H701" s="8"/>
      <c r="I701" s="9"/>
      <c r="J701" s="10"/>
      <c r="K701" s="10"/>
    </row>
    <row r="702" spans="1:11" x14ac:dyDescent="0.2">
      <c r="A702" s="85"/>
      <c r="B702" s="8"/>
      <c r="C702" s="13"/>
      <c r="D702" s="8"/>
      <c r="E702" s="8"/>
      <c r="F702" s="7"/>
      <c r="G702" s="9"/>
      <c r="H702" s="8"/>
      <c r="I702" s="9"/>
      <c r="J702" s="10"/>
      <c r="K702" s="10"/>
    </row>
    <row r="703" spans="1:11" x14ac:dyDescent="0.2">
      <c r="A703" s="85"/>
      <c r="B703" s="8"/>
      <c r="C703" s="13"/>
      <c r="D703" s="8"/>
      <c r="E703" s="8"/>
      <c r="F703" s="7"/>
      <c r="G703" s="9"/>
      <c r="H703" s="8"/>
      <c r="I703" s="9"/>
      <c r="J703" s="10"/>
      <c r="K703" s="10"/>
    </row>
    <row r="704" spans="1:11" x14ac:dyDescent="0.2">
      <c r="A704" s="85"/>
      <c r="B704" s="8"/>
      <c r="C704" s="13"/>
      <c r="D704" s="8"/>
      <c r="E704" s="8"/>
      <c r="F704" s="7"/>
      <c r="G704" s="9"/>
      <c r="H704" s="8"/>
      <c r="I704" s="9"/>
      <c r="J704" s="10"/>
      <c r="K704" s="10"/>
    </row>
    <row r="705" spans="1:11" x14ac:dyDescent="0.2">
      <c r="A705" s="85"/>
      <c r="B705" s="8"/>
      <c r="C705" s="13"/>
      <c r="D705" s="8"/>
      <c r="E705" s="8"/>
      <c r="F705" s="7"/>
      <c r="G705" s="9"/>
      <c r="H705" s="8"/>
      <c r="I705" s="9"/>
      <c r="J705" s="10"/>
      <c r="K705" s="10"/>
    </row>
    <row r="706" spans="1:11" x14ac:dyDescent="0.2">
      <c r="A706" s="85"/>
      <c r="B706" s="8"/>
      <c r="C706" s="13"/>
      <c r="D706" s="8"/>
      <c r="E706" s="8"/>
      <c r="F706" s="7"/>
      <c r="G706" s="9"/>
      <c r="H706" s="8"/>
      <c r="I706" s="9"/>
      <c r="J706" s="10"/>
      <c r="K706" s="10"/>
    </row>
    <row r="707" spans="1:11" x14ac:dyDescent="0.2">
      <c r="A707" s="85"/>
      <c r="B707" s="8"/>
      <c r="C707" s="13"/>
      <c r="D707" s="8"/>
      <c r="E707" s="8"/>
      <c r="F707" s="7"/>
      <c r="G707" s="9"/>
      <c r="H707" s="8"/>
      <c r="I707" s="9"/>
      <c r="J707" s="10"/>
      <c r="K707" s="10"/>
    </row>
    <row r="708" spans="1:11" x14ac:dyDescent="0.2">
      <c r="A708" s="85"/>
      <c r="B708" s="8"/>
      <c r="C708" s="13"/>
      <c r="D708" s="8"/>
      <c r="E708" s="8"/>
      <c r="F708" s="7"/>
      <c r="G708" s="9"/>
      <c r="H708" s="8"/>
      <c r="I708" s="9"/>
      <c r="J708" s="10"/>
      <c r="K708" s="10"/>
    </row>
    <row r="709" spans="1:11" x14ac:dyDescent="0.2">
      <c r="A709" s="85"/>
      <c r="B709" s="8"/>
      <c r="C709" s="13"/>
      <c r="D709" s="8"/>
      <c r="E709" s="8"/>
      <c r="F709" s="7"/>
      <c r="G709" s="9"/>
      <c r="H709" s="8"/>
      <c r="I709" s="9"/>
      <c r="J709" s="10"/>
      <c r="K709" s="10"/>
    </row>
    <row r="710" spans="1:11" x14ac:dyDescent="0.2">
      <c r="A710" s="85"/>
      <c r="B710" s="8"/>
      <c r="C710" s="13"/>
      <c r="D710" s="8"/>
      <c r="E710" s="8"/>
      <c r="F710" s="7"/>
      <c r="G710" s="9"/>
      <c r="H710" s="8"/>
      <c r="I710" s="9"/>
      <c r="J710" s="10"/>
      <c r="K710" s="10"/>
    </row>
    <row r="711" spans="1:11" x14ac:dyDescent="0.2">
      <c r="A711" s="85"/>
      <c r="B711" s="8"/>
      <c r="C711" s="13"/>
      <c r="D711" s="8"/>
      <c r="E711" s="8"/>
      <c r="F711" s="7"/>
      <c r="G711" s="9"/>
      <c r="H711" s="8"/>
      <c r="I711" s="9"/>
      <c r="J711" s="10"/>
      <c r="K711" s="10"/>
    </row>
    <row r="712" spans="1:11" x14ac:dyDescent="0.2">
      <c r="A712" s="85"/>
      <c r="B712" s="8"/>
      <c r="C712" s="13"/>
      <c r="D712" s="8"/>
      <c r="E712" s="8"/>
      <c r="F712" s="7"/>
      <c r="G712" s="9"/>
      <c r="H712" s="8"/>
      <c r="I712" s="9"/>
      <c r="J712" s="10"/>
      <c r="K712" s="10"/>
    </row>
    <row r="713" spans="1:11" x14ac:dyDescent="0.2">
      <c r="A713" s="85"/>
      <c r="B713" s="8"/>
      <c r="C713" s="13"/>
      <c r="D713" s="8"/>
      <c r="E713" s="8"/>
      <c r="F713" s="7"/>
      <c r="G713" s="9"/>
      <c r="H713" s="8"/>
      <c r="I713" s="9"/>
      <c r="J713" s="10"/>
      <c r="K713" s="10"/>
    </row>
    <row r="714" spans="1:11" x14ac:dyDescent="0.2">
      <c r="A714" s="85"/>
      <c r="B714" s="8"/>
      <c r="C714" s="13"/>
      <c r="D714" s="8"/>
      <c r="E714" s="8"/>
      <c r="F714" s="7"/>
      <c r="G714" s="9"/>
      <c r="H714" s="8"/>
      <c r="I714" s="9"/>
      <c r="J714" s="10"/>
      <c r="K714" s="10"/>
    </row>
    <row r="715" spans="1:11" x14ac:dyDescent="0.2">
      <c r="A715" s="85"/>
      <c r="B715" s="8"/>
      <c r="C715" s="13"/>
      <c r="D715" s="8"/>
      <c r="E715" s="8"/>
      <c r="F715" s="7"/>
      <c r="G715" s="9"/>
      <c r="H715" s="8"/>
      <c r="I715" s="9"/>
      <c r="J715" s="10"/>
      <c r="K715" s="10"/>
    </row>
    <row r="716" spans="1:11" x14ac:dyDescent="0.2">
      <c r="A716" s="85"/>
      <c r="B716" s="8"/>
      <c r="C716" s="13"/>
      <c r="D716" s="8"/>
      <c r="E716" s="8"/>
      <c r="F716" s="7"/>
      <c r="G716" s="9"/>
      <c r="H716" s="8"/>
      <c r="I716" s="9"/>
      <c r="J716" s="10"/>
      <c r="K716" s="10"/>
    </row>
    <row r="717" spans="1:11" x14ac:dyDescent="0.2">
      <c r="A717" s="85"/>
      <c r="B717" s="8"/>
      <c r="C717" s="13"/>
      <c r="D717" s="8"/>
      <c r="E717" s="8"/>
      <c r="F717" s="7"/>
      <c r="G717" s="9"/>
      <c r="H717" s="8"/>
      <c r="I717" s="9"/>
      <c r="J717" s="10"/>
      <c r="K717" s="10"/>
    </row>
    <row r="718" spans="1:11" x14ac:dyDescent="0.2">
      <c r="A718" s="85"/>
      <c r="B718" s="8"/>
      <c r="C718" s="13"/>
      <c r="D718" s="8"/>
      <c r="E718" s="8"/>
      <c r="F718" s="7"/>
      <c r="G718" s="9"/>
      <c r="H718" s="8"/>
      <c r="I718" s="9"/>
      <c r="J718" s="10"/>
      <c r="K718" s="10"/>
    </row>
    <row r="719" spans="1:11" x14ac:dyDescent="0.2">
      <c r="A719" s="85"/>
      <c r="B719" s="8"/>
      <c r="C719" s="13"/>
      <c r="D719" s="8"/>
      <c r="E719" s="8"/>
      <c r="F719" s="7"/>
      <c r="G719" s="9"/>
      <c r="H719" s="8"/>
      <c r="I719" s="9"/>
      <c r="J719" s="10"/>
      <c r="K719" s="10"/>
    </row>
    <row r="720" spans="1:11" x14ac:dyDescent="0.2">
      <c r="A720" s="85"/>
      <c r="B720" s="8"/>
      <c r="C720" s="13"/>
      <c r="D720" s="8"/>
      <c r="E720" s="8"/>
      <c r="F720" s="7"/>
      <c r="G720" s="9"/>
      <c r="H720" s="8"/>
      <c r="I720" s="9"/>
      <c r="J720" s="10"/>
      <c r="K720" s="10"/>
    </row>
    <row r="721" spans="1:11" x14ac:dyDescent="0.2">
      <c r="A721" s="85"/>
      <c r="B721" s="8"/>
      <c r="C721" s="13"/>
      <c r="D721" s="8"/>
      <c r="E721" s="8"/>
      <c r="F721" s="7"/>
      <c r="G721" s="9"/>
      <c r="H721" s="8"/>
      <c r="I721" s="9"/>
      <c r="J721" s="10"/>
      <c r="K721" s="10"/>
    </row>
    <row r="722" spans="1:11" x14ac:dyDescent="0.2">
      <c r="A722" s="85"/>
      <c r="B722" s="8"/>
      <c r="C722" s="13"/>
      <c r="D722" s="8"/>
      <c r="E722" s="8"/>
      <c r="F722" s="7"/>
      <c r="G722" s="9"/>
      <c r="H722" s="8"/>
      <c r="I722" s="9"/>
      <c r="J722" s="10"/>
      <c r="K722" s="10"/>
    </row>
    <row r="723" spans="1:11" x14ac:dyDescent="0.2">
      <c r="A723" s="85"/>
      <c r="B723" s="8"/>
      <c r="C723" s="13"/>
      <c r="D723" s="8"/>
      <c r="E723" s="8"/>
      <c r="F723" s="7"/>
      <c r="G723" s="9"/>
      <c r="H723" s="8"/>
      <c r="I723" s="9"/>
      <c r="J723" s="10"/>
      <c r="K723" s="10"/>
    </row>
    <row r="724" spans="1:11" x14ac:dyDescent="0.2">
      <c r="A724" s="85"/>
      <c r="B724" s="8"/>
      <c r="C724" s="13"/>
      <c r="D724" s="8"/>
      <c r="E724" s="8"/>
      <c r="F724" s="7"/>
      <c r="G724" s="9"/>
      <c r="H724" s="8"/>
      <c r="I724" s="9"/>
      <c r="J724" s="10"/>
      <c r="K724" s="10"/>
    </row>
    <row r="725" spans="1:11" x14ac:dyDescent="0.2">
      <c r="A725" s="85"/>
      <c r="B725" s="8"/>
      <c r="C725" s="13"/>
      <c r="D725" s="8"/>
      <c r="E725" s="8"/>
      <c r="F725" s="7"/>
      <c r="G725" s="9"/>
      <c r="H725" s="8"/>
      <c r="I725" s="9"/>
      <c r="J725" s="10"/>
      <c r="K725" s="10"/>
    </row>
    <row r="726" spans="1:11" x14ac:dyDescent="0.2">
      <c r="A726" s="85"/>
      <c r="B726" s="8"/>
      <c r="C726" s="13"/>
      <c r="D726" s="8"/>
      <c r="E726" s="8"/>
      <c r="F726" s="7"/>
      <c r="G726" s="9"/>
      <c r="H726" s="8"/>
      <c r="I726" s="9"/>
      <c r="J726" s="10"/>
      <c r="K726" s="10"/>
    </row>
    <row r="727" spans="1:11" x14ac:dyDescent="0.2">
      <c r="A727" s="85"/>
      <c r="B727" s="8"/>
      <c r="C727" s="13"/>
      <c r="D727" s="8"/>
      <c r="E727" s="8"/>
      <c r="F727" s="7"/>
      <c r="G727" s="9"/>
      <c r="H727" s="8"/>
      <c r="I727" s="9"/>
      <c r="J727" s="10"/>
      <c r="K727" s="10"/>
    </row>
    <row r="728" spans="1:11" x14ac:dyDescent="0.2">
      <c r="A728" s="85"/>
      <c r="B728" s="8"/>
      <c r="C728" s="13"/>
      <c r="D728" s="8"/>
      <c r="E728" s="8"/>
      <c r="F728" s="7"/>
      <c r="G728" s="9"/>
      <c r="H728" s="8"/>
      <c r="I728" s="9"/>
      <c r="J728" s="10"/>
      <c r="K728" s="10"/>
    </row>
    <row r="729" spans="1:11" x14ac:dyDescent="0.2">
      <c r="A729" s="85"/>
      <c r="B729" s="8"/>
      <c r="C729" s="13"/>
      <c r="D729" s="8"/>
      <c r="E729" s="8"/>
      <c r="F729" s="7"/>
      <c r="G729" s="9"/>
      <c r="H729" s="8"/>
      <c r="I729" s="9"/>
      <c r="J729" s="10"/>
      <c r="K729" s="10"/>
    </row>
    <row r="730" spans="1:11" x14ac:dyDescent="0.2">
      <c r="A730" s="85"/>
      <c r="B730" s="8"/>
      <c r="C730" s="13"/>
      <c r="D730" s="8"/>
      <c r="E730" s="8"/>
      <c r="F730" s="7"/>
      <c r="G730" s="9"/>
      <c r="H730" s="8"/>
      <c r="I730" s="9"/>
      <c r="J730" s="10"/>
      <c r="K730" s="10"/>
    </row>
    <row r="731" spans="1:11" x14ac:dyDescent="0.2">
      <c r="A731" s="85"/>
      <c r="B731" s="8"/>
      <c r="C731" s="13"/>
      <c r="D731" s="8"/>
      <c r="E731" s="8"/>
      <c r="F731" s="7"/>
      <c r="G731" s="9"/>
      <c r="H731" s="8"/>
      <c r="I731" s="9"/>
      <c r="J731" s="10"/>
      <c r="K731" s="10"/>
    </row>
    <row r="732" spans="1:11" x14ac:dyDescent="0.2">
      <c r="A732" s="85"/>
      <c r="B732" s="8"/>
      <c r="C732" s="13"/>
      <c r="D732" s="8"/>
      <c r="E732" s="8"/>
      <c r="F732" s="7"/>
      <c r="G732" s="9"/>
      <c r="H732" s="8"/>
      <c r="I732" s="9"/>
      <c r="J732" s="10"/>
      <c r="K732" s="10"/>
    </row>
    <row r="733" spans="1:11" x14ac:dyDescent="0.2">
      <c r="A733" s="85"/>
      <c r="B733" s="8"/>
      <c r="C733" s="13"/>
      <c r="D733" s="8"/>
      <c r="E733" s="8"/>
      <c r="F733" s="7"/>
      <c r="G733" s="9"/>
      <c r="H733" s="8"/>
      <c r="I733" s="9"/>
      <c r="J733" s="10"/>
      <c r="K733" s="10"/>
    </row>
    <row r="734" spans="1:11" x14ac:dyDescent="0.2">
      <c r="A734" s="85"/>
      <c r="B734" s="8"/>
      <c r="C734" s="13"/>
      <c r="D734" s="8"/>
      <c r="E734" s="8"/>
      <c r="F734" s="7"/>
      <c r="G734" s="9"/>
      <c r="H734" s="8"/>
      <c r="I734" s="9"/>
      <c r="J734" s="10"/>
      <c r="K734" s="10"/>
    </row>
    <row r="735" spans="1:11" x14ac:dyDescent="0.2">
      <c r="A735" s="85"/>
      <c r="B735" s="8"/>
      <c r="C735" s="13"/>
      <c r="D735" s="8"/>
      <c r="E735" s="8"/>
      <c r="F735" s="7"/>
      <c r="G735" s="9"/>
      <c r="H735" s="8"/>
      <c r="I735" s="9"/>
      <c r="J735" s="10"/>
      <c r="K735" s="10"/>
    </row>
    <row r="736" spans="1:11" x14ac:dyDescent="0.2">
      <c r="A736" s="85"/>
      <c r="B736" s="8"/>
      <c r="C736" s="13"/>
      <c r="D736" s="8"/>
      <c r="E736" s="8"/>
      <c r="F736" s="7"/>
      <c r="G736" s="9"/>
      <c r="H736" s="8"/>
      <c r="I736" s="9"/>
      <c r="J736" s="10"/>
      <c r="K736" s="10"/>
    </row>
    <row r="737" spans="1:11" x14ac:dyDescent="0.2">
      <c r="A737" s="85"/>
      <c r="B737" s="8"/>
      <c r="C737" s="13"/>
      <c r="D737" s="8"/>
      <c r="E737" s="8"/>
      <c r="F737" s="7"/>
      <c r="G737" s="9"/>
      <c r="H737" s="8"/>
      <c r="I737" s="9"/>
      <c r="J737" s="10"/>
      <c r="K737" s="10"/>
    </row>
    <row r="738" spans="1:11" x14ac:dyDescent="0.2">
      <c r="A738" s="85"/>
      <c r="B738" s="8"/>
      <c r="C738" s="13"/>
      <c r="D738" s="8"/>
      <c r="E738" s="8"/>
      <c r="F738" s="7"/>
      <c r="G738" s="9"/>
      <c r="H738" s="8"/>
      <c r="I738" s="9"/>
      <c r="J738" s="10"/>
      <c r="K738" s="10"/>
    </row>
    <row r="739" spans="1:11" x14ac:dyDescent="0.2">
      <c r="A739" s="85"/>
      <c r="B739" s="8"/>
      <c r="C739" s="13"/>
      <c r="D739" s="8"/>
      <c r="E739" s="8"/>
      <c r="F739" s="7"/>
      <c r="G739" s="9"/>
      <c r="H739" s="8"/>
      <c r="I739" s="9"/>
      <c r="J739" s="10"/>
      <c r="K739" s="10"/>
    </row>
    <row r="740" spans="1:11" x14ac:dyDescent="0.2">
      <c r="A740" s="85"/>
      <c r="B740" s="8"/>
      <c r="C740" s="13"/>
      <c r="D740" s="8"/>
      <c r="E740" s="8"/>
      <c r="F740" s="7"/>
      <c r="G740" s="9"/>
      <c r="H740" s="8"/>
      <c r="I740" s="9"/>
      <c r="J740" s="10"/>
      <c r="K740" s="10"/>
    </row>
    <row r="741" spans="1:11" x14ac:dyDescent="0.2">
      <c r="A741" s="85"/>
      <c r="B741" s="8"/>
      <c r="C741" s="13"/>
      <c r="D741" s="8"/>
      <c r="E741" s="8"/>
      <c r="F741" s="7"/>
      <c r="G741" s="9"/>
      <c r="H741" s="8"/>
      <c r="I741" s="9"/>
      <c r="J741" s="10"/>
      <c r="K741" s="10"/>
    </row>
    <row r="742" spans="1:11" x14ac:dyDescent="0.2">
      <c r="A742" s="85"/>
      <c r="B742" s="8"/>
      <c r="C742" s="13"/>
      <c r="D742" s="8"/>
      <c r="E742" s="8"/>
      <c r="F742" s="7"/>
      <c r="G742" s="9"/>
      <c r="H742" s="8"/>
      <c r="I742" s="9"/>
      <c r="J742" s="10"/>
      <c r="K742" s="10"/>
    </row>
    <row r="743" spans="1:11" x14ac:dyDescent="0.2">
      <c r="A743" s="85"/>
      <c r="B743" s="8"/>
      <c r="C743" s="13"/>
      <c r="D743" s="8"/>
      <c r="E743" s="8"/>
      <c r="F743" s="7"/>
      <c r="G743" s="9"/>
      <c r="H743" s="8"/>
      <c r="I743" s="9"/>
      <c r="J743" s="10"/>
      <c r="K743" s="10"/>
    </row>
    <row r="744" spans="1:11" x14ac:dyDescent="0.2">
      <c r="A744" s="85"/>
      <c r="B744" s="8"/>
      <c r="C744" s="13"/>
      <c r="D744" s="8"/>
      <c r="E744" s="8"/>
      <c r="F744" s="7"/>
      <c r="G744" s="9"/>
      <c r="H744" s="8"/>
      <c r="I744" s="9"/>
      <c r="J744" s="10"/>
      <c r="K744" s="10"/>
    </row>
    <row r="745" spans="1:11" x14ac:dyDescent="0.2">
      <c r="A745" s="85"/>
      <c r="B745" s="8"/>
      <c r="C745" s="13"/>
      <c r="D745" s="8"/>
      <c r="E745" s="8"/>
      <c r="F745" s="7"/>
      <c r="G745" s="9"/>
      <c r="H745" s="8"/>
      <c r="I745" s="9"/>
      <c r="J745" s="10"/>
      <c r="K745" s="10"/>
    </row>
    <row r="746" spans="1:11" x14ac:dyDescent="0.2">
      <c r="A746" s="85"/>
      <c r="B746" s="8"/>
      <c r="C746" s="13"/>
      <c r="D746" s="8"/>
      <c r="E746" s="8"/>
      <c r="F746" s="7"/>
      <c r="G746" s="9"/>
      <c r="H746" s="8"/>
      <c r="I746" s="9"/>
      <c r="J746" s="10"/>
      <c r="K746" s="10"/>
    </row>
    <row r="747" spans="1:11" x14ac:dyDescent="0.2">
      <c r="A747" s="85"/>
      <c r="B747" s="8"/>
      <c r="C747" s="13"/>
      <c r="D747" s="8"/>
      <c r="E747" s="8"/>
      <c r="F747" s="7"/>
      <c r="G747" s="9"/>
      <c r="H747" s="8"/>
      <c r="I747" s="9"/>
      <c r="J747" s="10"/>
      <c r="K747" s="10"/>
    </row>
    <row r="748" spans="1:11" x14ac:dyDescent="0.2">
      <c r="A748" s="85"/>
      <c r="B748" s="8"/>
      <c r="C748" s="13"/>
      <c r="D748" s="8"/>
      <c r="E748" s="8"/>
      <c r="F748" s="7"/>
      <c r="G748" s="9"/>
      <c r="H748" s="8"/>
      <c r="I748" s="9"/>
      <c r="J748" s="10"/>
      <c r="K748" s="10"/>
    </row>
    <row r="749" spans="1:11" x14ac:dyDescent="0.2">
      <c r="A749" s="85"/>
      <c r="B749" s="8"/>
      <c r="C749" s="13"/>
      <c r="D749" s="8"/>
      <c r="E749" s="8"/>
      <c r="F749" s="7"/>
      <c r="G749" s="9"/>
      <c r="H749" s="8"/>
      <c r="I749" s="9"/>
      <c r="J749" s="10"/>
      <c r="K749" s="10"/>
    </row>
    <row r="750" spans="1:11" x14ac:dyDescent="0.2">
      <c r="A750" s="85"/>
      <c r="B750" s="8"/>
      <c r="C750" s="13"/>
      <c r="D750" s="8"/>
      <c r="E750" s="8"/>
      <c r="F750" s="7"/>
      <c r="G750" s="9"/>
      <c r="H750" s="8"/>
      <c r="I750" s="9"/>
      <c r="J750" s="10"/>
      <c r="K750" s="10"/>
    </row>
    <row r="751" spans="1:11" x14ac:dyDescent="0.2">
      <c r="A751" s="85"/>
      <c r="B751" s="8"/>
      <c r="C751" s="13"/>
      <c r="D751" s="8"/>
      <c r="E751" s="8"/>
      <c r="F751" s="7"/>
      <c r="G751" s="9"/>
      <c r="H751" s="8"/>
      <c r="I751" s="9"/>
      <c r="J751" s="10"/>
      <c r="K751" s="10"/>
    </row>
    <row r="752" spans="1:11" x14ac:dyDescent="0.2">
      <c r="A752" s="85"/>
      <c r="B752" s="8"/>
      <c r="C752" s="13"/>
      <c r="D752" s="8"/>
      <c r="E752" s="8"/>
      <c r="F752" s="7"/>
      <c r="G752" s="9"/>
      <c r="H752" s="8"/>
      <c r="I752" s="9"/>
      <c r="J752" s="10"/>
      <c r="K752" s="10"/>
    </row>
    <row r="753" spans="1:11" x14ac:dyDescent="0.2">
      <c r="A753" s="85"/>
      <c r="B753" s="8"/>
      <c r="C753" s="13"/>
      <c r="D753" s="8"/>
      <c r="E753" s="8"/>
      <c r="F753" s="7"/>
      <c r="G753" s="9"/>
      <c r="H753" s="8"/>
      <c r="I753" s="9"/>
      <c r="J753" s="10"/>
      <c r="K753" s="10"/>
    </row>
    <row r="754" spans="1:11" x14ac:dyDescent="0.2">
      <c r="A754" s="85"/>
      <c r="B754" s="8"/>
      <c r="C754" s="13"/>
      <c r="D754" s="8"/>
      <c r="E754" s="8"/>
      <c r="F754" s="7"/>
      <c r="G754" s="9"/>
      <c r="H754" s="8"/>
      <c r="I754" s="9"/>
      <c r="J754" s="10"/>
      <c r="K754" s="10"/>
    </row>
    <row r="755" spans="1:11" x14ac:dyDescent="0.2">
      <c r="A755" s="85"/>
      <c r="B755" s="8"/>
      <c r="C755" s="13"/>
      <c r="D755" s="8"/>
      <c r="E755" s="8"/>
      <c r="F755" s="7"/>
      <c r="G755" s="9"/>
      <c r="H755" s="8"/>
      <c r="I755" s="9"/>
      <c r="J755" s="10"/>
      <c r="K755" s="10"/>
    </row>
    <row r="756" spans="1:11" x14ac:dyDescent="0.2">
      <c r="A756" s="85"/>
      <c r="B756" s="8"/>
      <c r="C756" s="13"/>
      <c r="D756" s="8"/>
      <c r="E756" s="8"/>
      <c r="F756" s="7"/>
      <c r="G756" s="9"/>
      <c r="H756" s="8"/>
      <c r="I756" s="9"/>
      <c r="J756" s="10"/>
      <c r="K756" s="10"/>
    </row>
    <row r="757" spans="1:11" x14ac:dyDescent="0.2">
      <c r="A757" s="85"/>
      <c r="B757" s="8"/>
      <c r="C757" s="13"/>
      <c r="D757" s="8"/>
      <c r="E757" s="8"/>
      <c r="F757" s="7"/>
      <c r="G757" s="9"/>
      <c r="H757" s="8"/>
      <c r="I757" s="9"/>
      <c r="J757" s="10"/>
      <c r="K757" s="10"/>
    </row>
    <row r="758" spans="1:11" x14ac:dyDescent="0.2">
      <c r="A758" s="85"/>
      <c r="B758" s="8"/>
      <c r="C758" s="13"/>
      <c r="D758" s="8"/>
      <c r="E758" s="8"/>
      <c r="F758" s="7"/>
      <c r="G758" s="9"/>
      <c r="H758" s="8"/>
      <c r="I758" s="9"/>
      <c r="J758" s="10"/>
      <c r="K758" s="10"/>
    </row>
    <row r="759" spans="1:11" x14ac:dyDescent="0.2">
      <c r="A759" s="85"/>
      <c r="B759" s="8"/>
      <c r="C759" s="13"/>
      <c r="D759" s="8"/>
      <c r="E759" s="8"/>
      <c r="F759" s="7"/>
      <c r="G759" s="9"/>
      <c r="H759" s="8"/>
      <c r="I759" s="9"/>
      <c r="J759" s="10"/>
      <c r="K759" s="10"/>
    </row>
    <row r="760" spans="1:11" x14ac:dyDescent="0.2">
      <c r="A760" s="85"/>
      <c r="B760" s="8"/>
      <c r="C760" s="13"/>
      <c r="D760" s="8"/>
      <c r="E760" s="8"/>
      <c r="F760" s="7"/>
      <c r="G760" s="9"/>
      <c r="H760" s="8"/>
      <c r="I760" s="9"/>
      <c r="J760" s="10"/>
      <c r="K760" s="10"/>
    </row>
    <row r="761" spans="1:11" x14ac:dyDescent="0.2">
      <c r="A761" s="85"/>
      <c r="B761" s="8"/>
      <c r="C761" s="13"/>
      <c r="D761" s="8"/>
      <c r="E761" s="8"/>
      <c r="F761" s="7"/>
      <c r="G761" s="9"/>
      <c r="H761" s="8"/>
      <c r="I761" s="9"/>
      <c r="J761" s="10"/>
      <c r="K761" s="10"/>
    </row>
    <row r="762" spans="1:11" x14ac:dyDescent="0.2">
      <c r="A762" s="85"/>
      <c r="B762" s="8"/>
      <c r="C762" s="13"/>
      <c r="D762" s="8"/>
      <c r="E762" s="8"/>
      <c r="F762" s="7"/>
      <c r="G762" s="9"/>
      <c r="H762" s="8"/>
      <c r="I762" s="9"/>
      <c r="J762" s="10"/>
      <c r="K762" s="10"/>
    </row>
    <row r="763" spans="1:11" x14ac:dyDescent="0.2">
      <c r="A763" s="85"/>
      <c r="B763" s="8"/>
      <c r="C763" s="13"/>
      <c r="D763" s="8"/>
      <c r="E763" s="8"/>
      <c r="F763" s="7"/>
      <c r="G763" s="9"/>
      <c r="H763" s="8"/>
      <c r="I763" s="9"/>
      <c r="J763" s="10"/>
      <c r="K763" s="10"/>
    </row>
    <row r="764" spans="1:11" x14ac:dyDescent="0.2">
      <c r="A764" s="85"/>
      <c r="B764" s="8"/>
      <c r="C764" s="13"/>
      <c r="D764" s="8"/>
      <c r="E764" s="8"/>
      <c r="F764" s="7"/>
      <c r="G764" s="9"/>
      <c r="H764" s="8"/>
      <c r="I764" s="9"/>
      <c r="J764" s="10"/>
      <c r="K764" s="10"/>
    </row>
    <row r="765" spans="1:11" x14ac:dyDescent="0.2">
      <c r="A765" s="85"/>
      <c r="B765" s="8"/>
      <c r="C765" s="13"/>
      <c r="D765" s="8"/>
      <c r="E765" s="8"/>
      <c r="F765" s="7"/>
      <c r="G765" s="9"/>
      <c r="H765" s="8"/>
      <c r="I765" s="9"/>
      <c r="J765" s="10"/>
      <c r="K765" s="10"/>
    </row>
    <row r="766" spans="1:11" x14ac:dyDescent="0.2">
      <c r="A766" s="85"/>
      <c r="B766" s="8"/>
      <c r="C766" s="13"/>
      <c r="D766" s="8"/>
      <c r="E766" s="8"/>
      <c r="F766" s="7"/>
      <c r="G766" s="9"/>
      <c r="H766" s="8"/>
      <c r="I766" s="9"/>
      <c r="J766" s="10"/>
      <c r="K766" s="10"/>
    </row>
    <row r="767" spans="1:11" x14ac:dyDescent="0.2">
      <c r="A767" s="85"/>
      <c r="B767" s="8"/>
      <c r="C767" s="13"/>
      <c r="D767" s="8"/>
      <c r="E767" s="8"/>
      <c r="F767" s="7"/>
      <c r="G767" s="9"/>
      <c r="H767" s="8"/>
      <c r="I767" s="9"/>
      <c r="J767" s="10"/>
      <c r="K767" s="10"/>
    </row>
    <row r="768" spans="1:11" x14ac:dyDescent="0.2">
      <c r="A768" s="85"/>
      <c r="B768" s="8"/>
      <c r="C768" s="13"/>
      <c r="D768" s="8"/>
      <c r="E768" s="8"/>
      <c r="F768" s="7"/>
      <c r="G768" s="9"/>
      <c r="H768" s="8"/>
      <c r="I768" s="9"/>
      <c r="J768" s="10"/>
      <c r="K768" s="10"/>
    </row>
    <row r="769" spans="1:11" x14ac:dyDescent="0.2">
      <c r="A769" s="85"/>
      <c r="B769" s="8"/>
      <c r="C769" s="13"/>
      <c r="D769" s="8"/>
      <c r="E769" s="8"/>
      <c r="F769" s="7"/>
      <c r="G769" s="9"/>
      <c r="H769" s="8"/>
      <c r="I769" s="9"/>
      <c r="J769" s="10"/>
      <c r="K769" s="10"/>
    </row>
    <row r="770" spans="1:11" x14ac:dyDescent="0.2">
      <c r="A770" s="85"/>
      <c r="B770" s="8"/>
      <c r="C770" s="13"/>
      <c r="D770" s="8"/>
      <c r="E770" s="8"/>
      <c r="F770" s="7"/>
      <c r="G770" s="9"/>
      <c r="H770" s="8"/>
      <c r="I770" s="9"/>
      <c r="J770" s="10"/>
      <c r="K770" s="10"/>
    </row>
    <row r="771" spans="1:11" x14ac:dyDescent="0.2">
      <c r="A771" s="85"/>
      <c r="B771" s="8"/>
      <c r="C771" s="13"/>
      <c r="D771" s="8"/>
      <c r="E771" s="8"/>
      <c r="F771" s="7"/>
      <c r="G771" s="9"/>
      <c r="H771" s="8"/>
      <c r="I771" s="9"/>
      <c r="J771" s="10"/>
      <c r="K771" s="10"/>
    </row>
    <row r="772" spans="1:11" x14ac:dyDescent="0.2">
      <c r="A772" s="85"/>
      <c r="B772" s="8"/>
      <c r="C772" s="13"/>
      <c r="D772" s="8"/>
      <c r="E772" s="8"/>
      <c r="F772" s="7"/>
      <c r="G772" s="9"/>
      <c r="H772" s="8"/>
      <c r="I772" s="9"/>
      <c r="J772" s="10"/>
      <c r="K772" s="10"/>
    </row>
    <row r="773" spans="1:11" x14ac:dyDescent="0.2">
      <c r="A773" s="85"/>
      <c r="B773" s="8"/>
      <c r="C773" s="13"/>
      <c r="D773" s="8"/>
      <c r="E773" s="8"/>
      <c r="F773" s="7"/>
      <c r="G773" s="9"/>
      <c r="H773" s="8"/>
      <c r="I773" s="9"/>
      <c r="J773" s="10"/>
      <c r="K773" s="10"/>
    </row>
    <row r="774" spans="1:11" x14ac:dyDescent="0.2">
      <c r="A774" s="85"/>
      <c r="B774" s="8"/>
      <c r="C774" s="13"/>
      <c r="D774" s="8"/>
      <c r="E774" s="8"/>
      <c r="F774" s="7"/>
      <c r="G774" s="9"/>
      <c r="H774" s="8"/>
      <c r="I774" s="9"/>
      <c r="J774" s="10"/>
      <c r="K774" s="10"/>
    </row>
    <row r="775" spans="1:11" x14ac:dyDescent="0.2">
      <c r="A775" s="85"/>
      <c r="B775" s="8"/>
      <c r="C775" s="13"/>
      <c r="D775" s="8"/>
      <c r="E775" s="8"/>
      <c r="F775" s="7"/>
      <c r="G775" s="9"/>
      <c r="H775" s="8"/>
      <c r="I775" s="9"/>
      <c r="J775" s="10"/>
      <c r="K775" s="10"/>
    </row>
    <row r="776" spans="1:11" x14ac:dyDescent="0.2">
      <c r="A776" s="85"/>
      <c r="B776" s="8"/>
      <c r="C776" s="13"/>
      <c r="D776" s="8"/>
      <c r="E776" s="8"/>
      <c r="F776" s="7"/>
      <c r="G776" s="9"/>
      <c r="H776" s="8"/>
      <c r="I776" s="9"/>
      <c r="J776" s="10"/>
      <c r="K776" s="10"/>
    </row>
    <row r="777" spans="1:11" x14ac:dyDescent="0.2">
      <c r="A777" s="85"/>
      <c r="B777" s="8"/>
      <c r="C777" s="13"/>
      <c r="D777" s="8"/>
      <c r="E777" s="8"/>
      <c r="F777" s="7"/>
      <c r="G777" s="9"/>
      <c r="H777" s="8"/>
      <c r="I777" s="9"/>
      <c r="J777" s="10"/>
      <c r="K777" s="10"/>
    </row>
    <row r="778" spans="1:11" x14ac:dyDescent="0.2">
      <c r="A778" s="85"/>
      <c r="B778" s="8"/>
      <c r="C778" s="13"/>
      <c r="D778" s="8"/>
      <c r="E778" s="8"/>
      <c r="F778" s="7"/>
      <c r="G778" s="9"/>
      <c r="H778" s="8"/>
      <c r="I778" s="9"/>
      <c r="J778" s="10"/>
      <c r="K778" s="10"/>
    </row>
    <row r="779" spans="1:11" x14ac:dyDescent="0.2">
      <c r="A779" s="85"/>
      <c r="B779" s="8"/>
      <c r="C779" s="13"/>
      <c r="D779" s="8"/>
      <c r="E779" s="8"/>
      <c r="F779" s="7"/>
      <c r="G779" s="9"/>
      <c r="H779" s="8"/>
      <c r="I779" s="9"/>
      <c r="J779" s="10"/>
      <c r="K779" s="10"/>
    </row>
    <row r="780" spans="1:11" x14ac:dyDescent="0.2">
      <c r="A780" s="85"/>
      <c r="B780" s="8"/>
      <c r="C780" s="13"/>
      <c r="D780" s="8"/>
      <c r="E780" s="8"/>
      <c r="F780" s="7"/>
      <c r="G780" s="9"/>
      <c r="H780" s="8"/>
      <c r="I780" s="9"/>
      <c r="J780" s="10"/>
      <c r="K780" s="10"/>
    </row>
    <row r="781" spans="1:11" x14ac:dyDescent="0.2">
      <c r="A781" s="85"/>
      <c r="B781" s="8"/>
      <c r="C781" s="13"/>
      <c r="D781" s="8"/>
      <c r="E781" s="8"/>
      <c r="F781" s="7"/>
      <c r="G781" s="9"/>
      <c r="H781" s="8"/>
      <c r="I781" s="9"/>
      <c r="J781" s="10"/>
      <c r="K781" s="10"/>
    </row>
    <row r="782" spans="1:11" x14ac:dyDescent="0.2">
      <c r="A782" s="85"/>
      <c r="B782" s="8"/>
      <c r="C782" s="13"/>
      <c r="D782" s="8"/>
      <c r="E782" s="8"/>
      <c r="F782" s="7"/>
      <c r="G782" s="9"/>
      <c r="H782" s="8"/>
      <c r="I782" s="9"/>
      <c r="J782" s="10"/>
      <c r="K782" s="10"/>
    </row>
    <row r="783" spans="1:11" x14ac:dyDescent="0.2">
      <c r="A783" s="85"/>
      <c r="B783" s="8"/>
      <c r="C783" s="13"/>
      <c r="D783" s="8"/>
      <c r="E783" s="8"/>
      <c r="F783" s="7"/>
      <c r="G783" s="9"/>
      <c r="H783" s="8"/>
      <c r="I783" s="9"/>
      <c r="J783" s="10"/>
      <c r="K783" s="10"/>
    </row>
    <row r="784" spans="1:11" x14ac:dyDescent="0.2">
      <c r="A784" s="85"/>
      <c r="B784" s="8"/>
      <c r="C784" s="13"/>
      <c r="D784" s="8"/>
      <c r="E784" s="8"/>
      <c r="F784" s="7"/>
      <c r="G784" s="9"/>
      <c r="H784" s="8"/>
      <c r="I784" s="9"/>
      <c r="J784" s="10"/>
      <c r="K784" s="10"/>
    </row>
    <row r="785" spans="1:11" x14ac:dyDescent="0.2">
      <c r="A785" s="85"/>
      <c r="B785" s="8"/>
      <c r="C785" s="13"/>
      <c r="D785" s="8"/>
      <c r="E785" s="8"/>
      <c r="F785" s="7"/>
      <c r="G785" s="9"/>
      <c r="H785" s="8"/>
      <c r="I785" s="9"/>
      <c r="J785" s="10"/>
      <c r="K785" s="10"/>
    </row>
    <row r="786" spans="1:11" x14ac:dyDescent="0.2">
      <c r="A786" s="85"/>
      <c r="B786" s="8"/>
      <c r="C786" s="13"/>
      <c r="D786" s="8"/>
      <c r="E786" s="8"/>
      <c r="F786" s="7"/>
      <c r="G786" s="9"/>
      <c r="H786" s="8"/>
      <c r="I786" s="9"/>
      <c r="J786" s="10"/>
      <c r="K786" s="10"/>
    </row>
    <row r="787" spans="1:11" x14ac:dyDescent="0.2">
      <c r="A787" s="85"/>
      <c r="B787" s="8"/>
      <c r="C787" s="13"/>
      <c r="D787" s="8"/>
      <c r="E787" s="8"/>
      <c r="F787" s="7"/>
      <c r="G787" s="9"/>
      <c r="H787" s="8"/>
      <c r="I787" s="9"/>
      <c r="J787" s="10"/>
      <c r="K787" s="10"/>
    </row>
    <row r="788" spans="1:11" x14ac:dyDescent="0.2">
      <c r="A788" s="85"/>
      <c r="B788" s="8"/>
      <c r="C788" s="13"/>
      <c r="D788" s="8"/>
      <c r="E788" s="8"/>
      <c r="F788" s="7"/>
      <c r="G788" s="9"/>
      <c r="H788" s="8"/>
      <c r="I788" s="9"/>
      <c r="J788" s="10"/>
      <c r="K788" s="10"/>
    </row>
    <row r="789" spans="1:11" x14ac:dyDescent="0.2">
      <c r="A789" s="85"/>
      <c r="B789" s="8"/>
      <c r="C789" s="13"/>
      <c r="D789" s="8"/>
      <c r="E789" s="8"/>
      <c r="F789" s="7"/>
      <c r="G789" s="9"/>
      <c r="H789" s="8"/>
      <c r="I789" s="9"/>
      <c r="J789" s="10"/>
      <c r="K789" s="10"/>
    </row>
    <row r="790" spans="1:11" x14ac:dyDescent="0.2">
      <c r="A790" s="85"/>
      <c r="B790" s="8"/>
      <c r="C790" s="13"/>
      <c r="D790" s="8"/>
      <c r="E790" s="8"/>
      <c r="F790" s="7"/>
      <c r="G790" s="9"/>
      <c r="H790" s="8"/>
      <c r="I790" s="9"/>
      <c r="J790" s="10"/>
      <c r="K790" s="10"/>
    </row>
    <row r="791" spans="1:11" x14ac:dyDescent="0.2">
      <c r="A791" s="85"/>
      <c r="B791" s="8"/>
      <c r="C791" s="13"/>
      <c r="D791" s="8"/>
      <c r="E791" s="8"/>
      <c r="F791" s="7"/>
      <c r="G791" s="9"/>
      <c r="H791" s="8"/>
      <c r="I791" s="9"/>
      <c r="J791" s="10"/>
      <c r="K791" s="10"/>
    </row>
    <row r="792" spans="1:11" x14ac:dyDescent="0.2">
      <c r="A792" s="85"/>
      <c r="B792" s="8"/>
      <c r="C792" s="13"/>
      <c r="D792" s="8"/>
      <c r="E792" s="8"/>
      <c r="F792" s="7"/>
      <c r="G792" s="9"/>
      <c r="H792" s="8"/>
      <c r="I792" s="9"/>
      <c r="J792" s="10"/>
      <c r="K792" s="10"/>
    </row>
    <row r="793" spans="1:11" x14ac:dyDescent="0.2">
      <c r="A793" s="85"/>
      <c r="B793" s="8"/>
      <c r="C793" s="13"/>
      <c r="D793" s="8"/>
      <c r="E793" s="8"/>
      <c r="F793" s="7"/>
      <c r="G793" s="9"/>
      <c r="H793" s="8"/>
      <c r="I793" s="9"/>
      <c r="J793" s="10"/>
      <c r="K793" s="10"/>
    </row>
    <row r="794" spans="1:11" x14ac:dyDescent="0.2">
      <c r="A794" s="85"/>
      <c r="B794" s="8"/>
      <c r="C794" s="13"/>
      <c r="D794" s="8"/>
      <c r="E794" s="8"/>
      <c r="F794" s="7"/>
      <c r="G794" s="9"/>
      <c r="H794" s="8"/>
      <c r="I794" s="9"/>
      <c r="J794" s="10"/>
      <c r="K794" s="10"/>
    </row>
    <row r="795" spans="1:11" x14ac:dyDescent="0.2">
      <c r="A795" s="85"/>
      <c r="B795" s="8"/>
      <c r="C795" s="13"/>
      <c r="D795" s="8"/>
      <c r="E795" s="8"/>
      <c r="F795" s="7"/>
      <c r="G795" s="9"/>
      <c r="H795" s="8"/>
      <c r="I795" s="9"/>
      <c r="J795" s="10"/>
      <c r="K795" s="10"/>
    </row>
    <row r="796" spans="1:11" x14ac:dyDescent="0.2">
      <c r="A796" s="85"/>
      <c r="B796" s="8"/>
      <c r="C796" s="13"/>
      <c r="D796" s="8"/>
      <c r="E796" s="8"/>
      <c r="F796" s="7"/>
      <c r="G796" s="9"/>
      <c r="H796" s="8"/>
      <c r="I796" s="9"/>
      <c r="J796" s="10"/>
      <c r="K796" s="10"/>
    </row>
    <row r="797" spans="1:11" x14ac:dyDescent="0.2">
      <c r="A797" s="85"/>
      <c r="B797" s="8"/>
      <c r="C797" s="13"/>
      <c r="D797" s="8"/>
      <c r="E797" s="8"/>
      <c r="F797" s="7"/>
      <c r="G797" s="9"/>
      <c r="H797" s="8"/>
      <c r="I797" s="9"/>
      <c r="J797" s="10"/>
      <c r="K797" s="10"/>
    </row>
    <row r="798" spans="1:11" x14ac:dyDescent="0.2">
      <c r="A798" s="85"/>
      <c r="B798" s="8"/>
      <c r="C798" s="13"/>
      <c r="D798" s="8"/>
      <c r="E798" s="8"/>
      <c r="F798" s="7"/>
      <c r="G798" s="9"/>
      <c r="H798" s="8"/>
      <c r="I798" s="9"/>
      <c r="J798" s="10"/>
      <c r="K798" s="10"/>
    </row>
    <row r="799" spans="1:11" x14ac:dyDescent="0.2">
      <c r="A799" s="85"/>
      <c r="B799" s="8"/>
      <c r="C799" s="13"/>
      <c r="D799" s="8"/>
      <c r="E799" s="8"/>
      <c r="F799" s="7"/>
      <c r="G799" s="9"/>
      <c r="H799" s="8"/>
      <c r="I799" s="9"/>
      <c r="J799" s="10"/>
      <c r="K799" s="10"/>
    </row>
    <row r="800" spans="1:11" x14ac:dyDescent="0.2">
      <c r="A800" s="85"/>
      <c r="B800" s="8"/>
      <c r="C800" s="13"/>
      <c r="D800" s="8"/>
      <c r="E800" s="8"/>
      <c r="F800" s="7"/>
      <c r="G800" s="9"/>
      <c r="H800" s="8"/>
      <c r="I800" s="9"/>
      <c r="J800" s="10"/>
      <c r="K800" s="10"/>
    </row>
    <row r="801" spans="1:11" x14ac:dyDescent="0.2">
      <c r="A801" s="85"/>
      <c r="B801" s="8"/>
      <c r="C801" s="13"/>
      <c r="D801" s="8"/>
      <c r="E801" s="8"/>
      <c r="F801" s="7"/>
      <c r="G801" s="9"/>
      <c r="H801" s="8"/>
      <c r="I801" s="9"/>
      <c r="J801" s="10"/>
      <c r="K801" s="10"/>
    </row>
    <row r="802" spans="1:11" x14ac:dyDescent="0.2">
      <c r="A802" s="85"/>
      <c r="B802" s="8"/>
      <c r="C802" s="13"/>
      <c r="D802" s="8"/>
      <c r="E802" s="8"/>
      <c r="F802" s="7"/>
      <c r="G802" s="9"/>
      <c r="H802" s="8"/>
      <c r="I802" s="9"/>
      <c r="J802" s="10"/>
      <c r="K802" s="10"/>
    </row>
    <row r="803" spans="1:11" x14ac:dyDescent="0.2">
      <c r="A803" s="85"/>
      <c r="B803" s="8"/>
      <c r="C803" s="13"/>
      <c r="D803" s="8"/>
      <c r="E803" s="8"/>
      <c r="F803" s="7"/>
      <c r="G803" s="9"/>
      <c r="H803" s="8"/>
      <c r="I803" s="9"/>
      <c r="J803" s="10"/>
      <c r="K803" s="10"/>
    </row>
    <row r="804" spans="1:11" x14ac:dyDescent="0.2">
      <c r="A804" s="85"/>
      <c r="B804" s="8"/>
      <c r="C804" s="13"/>
      <c r="D804" s="8"/>
      <c r="E804" s="8"/>
      <c r="F804" s="7"/>
      <c r="G804" s="9"/>
      <c r="H804" s="8"/>
      <c r="I804" s="9"/>
      <c r="J804" s="10"/>
      <c r="K804" s="10"/>
    </row>
    <row r="805" spans="1:11" x14ac:dyDescent="0.2">
      <c r="A805" s="85"/>
      <c r="B805" s="8"/>
      <c r="C805" s="13"/>
      <c r="D805" s="8"/>
      <c r="E805" s="8"/>
      <c r="F805" s="7"/>
      <c r="G805" s="9"/>
      <c r="H805" s="8"/>
      <c r="I805" s="9"/>
      <c r="J805" s="10"/>
      <c r="K805" s="10"/>
    </row>
    <row r="806" spans="1:11" x14ac:dyDescent="0.2">
      <c r="A806" s="85"/>
      <c r="B806" s="8"/>
      <c r="C806" s="13"/>
      <c r="D806" s="8"/>
      <c r="E806" s="8"/>
      <c r="F806" s="7"/>
      <c r="G806" s="9"/>
      <c r="H806" s="8"/>
      <c r="I806" s="9"/>
      <c r="J806" s="10"/>
      <c r="K806" s="10"/>
    </row>
    <row r="807" spans="1:11" x14ac:dyDescent="0.2">
      <c r="A807" s="85"/>
      <c r="B807" s="8"/>
      <c r="C807" s="13"/>
      <c r="D807" s="8"/>
      <c r="E807" s="8"/>
      <c r="F807" s="7"/>
      <c r="G807" s="9"/>
      <c r="H807" s="8"/>
      <c r="I807" s="9"/>
      <c r="J807" s="10"/>
      <c r="K807" s="10"/>
    </row>
    <row r="808" spans="1:11" x14ac:dyDescent="0.2">
      <c r="A808" s="85"/>
      <c r="B808" s="8"/>
      <c r="C808" s="13"/>
      <c r="D808" s="8"/>
      <c r="E808" s="8"/>
      <c r="F808" s="7"/>
      <c r="G808" s="9"/>
      <c r="H808" s="8"/>
      <c r="I808" s="9"/>
      <c r="J808" s="10"/>
      <c r="K808" s="10"/>
    </row>
    <row r="809" spans="1:11" x14ac:dyDescent="0.2">
      <c r="A809" s="85"/>
      <c r="B809" s="8"/>
      <c r="C809" s="13"/>
      <c r="D809" s="8"/>
      <c r="E809" s="8"/>
      <c r="F809" s="7"/>
      <c r="G809" s="9"/>
      <c r="H809" s="8"/>
      <c r="I809" s="9"/>
      <c r="J809" s="10"/>
      <c r="K809" s="10"/>
    </row>
    <row r="810" spans="1:11" x14ac:dyDescent="0.2">
      <c r="A810" s="85"/>
      <c r="B810" s="8"/>
      <c r="C810" s="13"/>
      <c r="D810" s="8"/>
      <c r="E810" s="8"/>
      <c r="F810" s="7"/>
      <c r="G810" s="9"/>
      <c r="H810" s="8"/>
      <c r="I810" s="9"/>
      <c r="J810" s="10"/>
      <c r="K810" s="10"/>
    </row>
    <row r="811" spans="1:11" x14ac:dyDescent="0.2">
      <c r="A811" s="85"/>
      <c r="B811" s="8"/>
      <c r="C811" s="13"/>
      <c r="D811" s="8"/>
      <c r="E811" s="8"/>
      <c r="F811" s="7"/>
      <c r="G811" s="9"/>
      <c r="H811" s="8"/>
      <c r="I811" s="9"/>
      <c r="J811" s="10"/>
      <c r="K811" s="10"/>
    </row>
    <row r="812" spans="1:11" x14ac:dyDescent="0.2">
      <c r="A812" s="85"/>
      <c r="B812" s="8"/>
      <c r="C812" s="13"/>
      <c r="D812" s="8"/>
      <c r="E812" s="8"/>
      <c r="F812" s="7"/>
      <c r="G812" s="9"/>
      <c r="H812" s="8"/>
      <c r="I812" s="9"/>
      <c r="J812" s="10"/>
      <c r="K812" s="10"/>
    </row>
    <row r="813" spans="1:11" x14ac:dyDescent="0.2">
      <c r="A813" s="85"/>
      <c r="B813" s="8"/>
      <c r="C813" s="13"/>
      <c r="D813" s="8"/>
      <c r="E813" s="8"/>
      <c r="F813" s="7"/>
      <c r="G813" s="9"/>
      <c r="H813" s="8"/>
      <c r="I813" s="9"/>
      <c r="J813" s="10"/>
      <c r="K813" s="10"/>
    </row>
    <row r="814" spans="1:11" x14ac:dyDescent="0.2">
      <c r="A814" s="85"/>
      <c r="B814" s="8"/>
      <c r="C814" s="13"/>
      <c r="D814" s="8"/>
      <c r="E814" s="8"/>
      <c r="F814" s="7"/>
      <c r="G814" s="9"/>
      <c r="H814" s="8"/>
      <c r="I814" s="9"/>
      <c r="J814" s="10"/>
      <c r="K814" s="10"/>
    </row>
    <row r="815" spans="1:11" x14ac:dyDescent="0.2">
      <c r="A815" s="85"/>
      <c r="B815" s="8"/>
      <c r="C815" s="13"/>
      <c r="D815" s="8"/>
      <c r="E815" s="8"/>
      <c r="F815" s="7"/>
      <c r="G815" s="9"/>
      <c r="H815" s="8"/>
      <c r="I815" s="9"/>
      <c r="J815" s="10"/>
      <c r="K815" s="10"/>
    </row>
    <row r="816" spans="1:11" x14ac:dyDescent="0.2">
      <c r="A816" s="85"/>
      <c r="B816" s="8"/>
      <c r="C816" s="13"/>
      <c r="D816" s="8"/>
      <c r="E816" s="8"/>
      <c r="F816" s="7"/>
      <c r="G816" s="9"/>
      <c r="H816" s="8"/>
      <c r="I816" s="9"/>
      <c r="J816" s="10"/>
      <c r="K816" s="10"/>
    </row>
    <row r="817" spans="1:11" x14ac:dyDescent="0.2">
      <c r="A817" s="85"/>
      <c r="B817" s="8"/>
      <c r="C817" s="13"/>
      <c r="D817" s="8"/>
      <c r="E817" s="8"/>
      <c r="F817" s="7"/>
      <c r="G817" s="9"/>
      <c r="H817" s="8"/>
      <c r="I817" s="9"/>
      <c r="J817" s="10"/>
      <c r="K817" s="10"/>
    </row>
    <row r="818" spans="1:11" x14ac:dyDescent="0.2">
      <c r="A818" s="85"/>
      <c r="B818" s="8"/>
      <c r="C818" s="13"/>
      <c r="D818" s="8"/>
      <c r="E818" s="8"/>
      <c r="F818" s="7"/>
      <c r="G818" s="9"/>
      <c r="H818" s="8"/>
      <c r="I818" s="9"/>
      <c r="J818" s="10"/>
      <c r="K818" s="10"/>
    </row>
    <row r="819" spans="1:11" x14ac:dyDescent="0.2">
      <c r="A819" s="85"/>
      <c r="B819" s="8"/>
      <c r="C819" s="13"/>
      <c r="D819" s="8"/>
      <c r="E819" s="8"/>
      <c r="F819" s="7"/>
      <c r="G819" s="9"/>
      <c r="H819" s="8"/>
      <c r="I819" s="9"/>
      <c r="J819" s="10"/>
      <c r="K819" s="10"/>
    </row>
    <row r="820" spans="1:11" x14ac:dyDescent="0.2">
      <c r="A820" s="85"/>
      <c r="B820" s="8"/>
      <c r="C820" s="13"/>
      <c r="D820" s="8"/>
      <c r="E820" s="8"/>
      <c r="F820" s="7"/>
      <c r="G820" s="9"/>
      <c r="H820" s="8"/>
      <c r="I820" s="9"/>
      <c r="J820" s="10"/>
      <c r="K820" s="10"/>
    </row>
    <row r="821" spans="1:11" x14ac:dyDescent="0.2">
      <c r="A821" s="85"/>
      <c r="B821" s="8"/>
      <c r="C821" s="13"/>
      <c r="D821" s="8"/>
      <c r="E821" s="8"/>
      <c r="F821" s="7"/>
      <c r="G821" s="9"/>
      <c r="H821" s="8"/>
      <c r="I821" s="9"/>
      <c r="J821" s="10"/>
      <c r="K821" s="10"/>
    </row>
    <row r="822" spans="1:11" x14ac:dyDescent="0.2">
      <c r="A822" s="85"/>
      <c r="B822" s="8"/>
      <c r="C822" s="13"/>
      <c r="D822" s="8"/>
      <c r="E822" s="8"/>
      <c r="F822" s="7"/>
      <c r="G822" s="9"/>
      <c r="H822" s="8"/>
      <c r="I822" s="9"/>
      <c r="J822" s="10"/>
      <c r="K822" s="10"/>
    </row>
    <row r="823" spans="1:11" x14ac:dyDescent="0.2">
      <c r="A823" s="85"/>
      <c r="B823" s="8"/>
      <c r="C823" s="13"/>
      <c r="D823" s="8"/>
      <c r="E823" s="8"/>
      <c r="F823" s="7"/>
      <c r="G823" s="9"/>
      <c r="H823" s="8"/>
      <c r="I823" s="9"/>
      <c r="J823" s="10"/>
      <c r="K823" s="10"/>
    </row>
    <row r="824" spans="1:11" x14ac:dyDescent="0.2">
      <c r="A824" s="85"/>
      <c r="B824" s="8"/>
      <c r="C824" s="13"/>
      <c r="D824" s="8"/>
      <c r="E824" s="8"/>
      <c r="F824" s="7"/>
      <c r="G824" s="9"/>
      <c r="H824" s="8"/>
      <c r="I824" s="9"/>
      <c r="J824" s="10"/>
      <c r="K824" s="10"/>
    </row>
    <row r="825" spans="1:11" x14ac:dyDescent="0.2">
      <c r="A825" s="85"/>
      <c r="B825" s="8"/>
      <c r="C825" s="13"/>
      <c r="D825" s="8"/>
      <c r="E825" s="8"/>
      <c r="F825" s="7"/>
      <c r="G825" s="9"/>
      <c r="H825" s="8"/>
      <c r="I825" s="9"/>
      <c r="J825" s="10"/>
      <c r="K825" s="10"/>
    </row>
    <row r="826" spans="1:11" x14ac:dyDescent="0.2">
      <c r="A826" s="85"/>
      <c r="B826" s="8"/>
      <c r="C826" s="13"/>
      <c r="D826" s="8"/>
      <c r="E826" s="8"/>
      <c r="F826" s="7"/>
      <c r="G826" s="9"/>
      <c r="H826" s="8"/>
      <c r="I826" s="9"/>
      <c r="J826" s="10"/>
      <c r="K826" s="10"/>
    </row>
    <row r="827" spans="1:11" x14ac:dyDescent="0.2">
      <c r="A827" s="85"/>
      <c r="B827" s="8"/>
      <c r="C827" s="13"/>
      <c r="D827" s="8"/>
      <c r="E827" s="8"/>
      <c r="F827" s="7"/>
      <c r="G827" s="9"/>
      <c r="H827" s="8"/>
      <c r="I827" s="9"/>
      <c r="J827" s="10"/>
      <c r="K827" s="10"/>
    </row>
    <row r="828" spans="1:11" x14ac:dyDescent="0.2">
      <c r="A828" s="85"/>
      <c r="B828" s="8"/>
      <c r="C828" s="13"/>
      <c r="D828" s="8"/>
      <c r="E828" s="8"/>
      <c r="F828" s="7"/>
      <c r="G828" s="9"/>
      <c r="H828" s="8"/>
      <c r="I828" s="9"/>
      <c r="J828" s="10"/>
      <c r="K828" s="10"/>
    </row>
    <row r="829" spans="1:11" x14ac:dyDescent="0.2">
      <c r="A829" s="85"/>
      <c r="B829" s="8"/>
      <c r="C829" s="13"/>
      <c r="D829" s="8"/>
      <c r="E829" s="8"/>
      <c r="F829" s="7"/>
      <c r="G829" s="9"/>
      <c r="H829" s="8"/>
      <c r="I829" s="9"/>
      <c r="J829" s="10"/>
      <c r="K829" s="10"/>
    </row>
    <row r="830" spans="1:11" x14ac:dyDescent="0.2">
      <c r="A830" s="85"/>
      <c r="B830" s="8"/>
      <c r="C830" s="13"/>
      <c r="D830" s="8"/>
      <c r="E830" s="8"/>
      <c r="F830" s="7"/>
      <c r="G830" s="9"/>
      <c r="H830" s="8"/>
      <c r="I830" s="9"/>
      <c r="J830" s="10"/>
      <c r="K830" s="10"/>
    </row>
    <row r="831" spans="1:11" x14ac:dyDescent="0.2">
      <c r="A831" s="85"/>
      <c r="B831" s="8"/>
      <c r="C831" s="13"/>
      <c r="D831" s="8"/>
      <c r="E831" s="8"/>
      <c r="F831" s="7"/>
      <c r="G831" s="9"/>
      <c r="H831" s="8"/>
      <c r="I831" s="9"/>
      <c r="J831" s="10"/>
      <c r="K831" s="10"/>
    </row>
    <row r="832" spans="1:11" x14ac:dyDescent="0.2">
      <c r="A832" s="85"/>
      <c r="B832" s="8"/>
      <c r="C832" s="13"/>
      <c r="D832" s="8"/>
      <c r="E832" s="8"/>
      <c r="F832" s="7"/>
      <c r="G832" s="9"/>
      <c r="H832" s="8"/>
      <c r="I832" s="9"/>
      <c r="J832" s="10"/>
      <c r="K832" s="10"/>
    </row>
    <row r="833" spans="1:11" x14ac:dyDescent="0.2">
      <c r="A833" s="85"/>
      <c r="B833" s="8"/>
      <c r="C833" s="13"/>
      <c r="D833" s="8"/>
      <c r="E833" s="8"/>
      <c r="F833" s="7"/>
      <c r="G833" s="9"/>
      <c r="H833" s="8"/>
      <c r="I833" s="9"/>
      <c r="J833" s="10"/>
      <c r="K833" s="10"/>
    </row>
    <row r="834" spans="1:11" x14ac:dyDescent="0.2">
      <c r="A834" s="85"/>
      <c r="B834" s="8"/>
      <c r="C834" s="13"/>
      <c r="D834" s="8"/>
      <c r="E834" s="8"/>
      <c r="F834" s="7"/>
      <c r="G834" s="9"/>
      <c r="H834" s="8"/>
      <c r="I834" s="9"/>
      <c r="J834" s="10"/>
      <c r="K834" s="10"/>
    </row>
    <row r="835" spans="1:11" x14ac:dyDescent="0.2">
      <c r="A835" s="85"/>
      <c r="B835" s="8"/>
      <c r="C835" s="13"/>
      <c r="D835" s="8"/>
      <c r="E835" s="8"/>
      <c r="F835" s="7"/>
      <c r="G835" s="9"/>
      <c r="H835" s="8"/>
      <c r="I835" s="9"/>
      <c r="J835" s="10"/>
      <c r="K835" s="10"/>
    </row>
    <row r="836" spans="1:11" x14ac:dyDescent="0.2">
      <c r="A836" s="85"/>
      <c r="B836" s="8"/>
      <c r="C836" s="13"/>
      <c r="D836" s="8"/>
      <c r="E836" s="8"/>
      <c r="F836" s="7"/>
      <c r="G836" s="9"/>
      <c r="H836" s="8"/>
      <c r="I836" s="9"/>
      <c r="J836" s="10"/>
      <c r="K836" s="10"/>
    </row>
    <row r="837" spans="1:11" x14ac:dyDescent="0.2">
      <c r="A837" s="85"/>
      <c r="B837" s="8"/>
      <c r="C837" s="13"/>
      <c r="D837" s="8"/>
      <c r="E837" s="8"/>
      <c r="F837" s="7"/>
      <c r="G837" s="9"/>
      <c r="H837" s="8"/>
      <c r="I837" s="9"/>
      <c r="J837" s="10"/>
      <c r="K837" s="10"/>
    </row>
    <row r="838" spans="1:11" x14ac:dyDescent="0.2">
      <c r="A838" s="85"/>
      <c r="B838" s="8"/>
      <c r="C838" s="13"/>
      <c r="D838" s="8"/>
      <c r="E838" s="8"/>
      <c r="F838" s="7"/>
      <c r="G838" s="9"/>
      <c r="H838" s="8"/>
      <c r="I838" s="9"/>
      <c r="J838" s="10"/>
      <c r="K838" s="10"/>
    </row>
    <row r="839" spans="1:11" x14ac:dyDescent="0.2">
      <c r="A839" s="85"/>
      <c r="B839" s="8"/>
      <c r="C839" s="13"/>
      <c r="D839" s="8"/>
      <c r="E839" s="8"/>
      <c r="F839" s="7"/>
      <c r="G839" s="9"/>
      <c r="H839" s="8"/>
      <c r="I839" s="9"/>
      <c r="J839" s="10"/>
      <c r="K839" s="10"/>
    </row>
    <row r="840" spans="1:11" x14ac:dyDescent="0.2">
      <c r="A840" s="85"/>
      <c r="B840" s="8"/>
      <c r="C840" s="13"/>
      <c r="D840" s="8"/>
      <c r="E840" s="8"/>
      <c r="F840" s="7"/>
      <c r="G840" s="9"/>
      <c r="H840" s="8"/>
      <c r="I840" s="9"/>
      <c r="J840" s="10"/>
      <c r="K840" s="10"/>
    </row>
    <row r="841" spans="1:11" x14ac:dyDescent="0.2">
      <c r="A841" s="85"/>
      <c r="B841" s="8"/>
      <c r="C841" s="13"/>
      <c r="D841" s="8"/>
      <c r="E841" s="8"/>
      <c r="F841" s="7"/>
      <c r="G841" s="9"/>
      <c r="H841" s="8"/>
      <c r="I841" s="9"/>
      <c r="J841" s="10"/>
      <c r="K841" s="10"/>
    </row>
    <row r="842" spans="1:11" x14ac:dyDescent="0.2">
      <c r="A842" s="85"/>
      <c r="B842" s="8"/>
      <c r="C842" s="13"/>
      <c r="D842" s="8"/>
      <c r="E842" s="8"/>
      <c r="F842" s="7"/>
      <c r="G842" s="9"/>
      <c r="H842" s="8"/>
      <c r="I842" s="9"/>
      <c r="J842" s="10"/>
      <c r="K842" s="10"/>
    </row>
    <row r="843" spans="1:11" x14ac:dyDescent="0.2">
      <c r="A843" s="85"/>
      <c r="B843" s="8"/>
      <c r="C843" s="13"/>
      <c r="D843" s="8"/>
      <c r="E843" s="8"/>
      <c r="F843" s="7"/>
      <c r="G843" s="9"/>
      <c r="H843" s="8"/>
      <c r="I843" s="9"/>
      <c r="J843" s="10"/>
      <c r="K843" s="10"/>
    </row>
    <row r="844" spans="1:11" x14ac:dyDescent="0.2">
      <c r="A844" s="85"/>
      <c r="B844" s="8"/>
      <c r="C844" s="13"/>
      <c r="D844" s="8"/>
      <c r="E844" s="8"/>
      <c r="F844" s="7"/>
      <c r="G844" s="9"/>
      <c r="H844" s="8"/>
      <c r="I844" s="9"/>
      <c r="J844" s="10"/>
      <c r="K844" s="10"/>
    </row>
    <row r="845" spans="1:11" x14ac:dyDescent="0.2">
      <c r="A845" s="85"/>
      <c r="B845" s="8"/>
      <c r="C845" s="13"/>
      <c r="D845" s="8"/>
      <c r="E845" s="8"/>
      <c r="F845" s="7"/>
      <c r="G845" s="9"/>
      <c r="H845" s="8"/>
      <c r="I845" s="9"/>
      <c r="J845" s="10"/>
      <c r="K845" s="10"/>
    </row>
    <row r="846" spans="1:11" x14ac:dyDescent="0.2">
      <c r="A846" s="85"/>
      <c r="B846" s="8"/>
      <c r="C846" s="13"/>
      <c r="D846" s="8"/>
      <c r="E846" s="8"/>
      <c r="F846" s="7"/>
      <c r="G846" s="9"/>
      <c r="H846" s="8"/>
      <c r="I846" s="9"/>
      <c r="J846" s="10"/>
      <c r="K846" s="10"/>
    </row>
    <row r="847" spans="1:11" x14ac:dyDescent="0.2">
      <c r="A847" s="85"/>
      <c r="B847" s="8"/>
      <c r="C847" s="13"/>
      <c r="D847" s="8"/>
      <c r="E847" s="8"/>
      <c r="F847" s="7"/>
      <c r="G847" s="9"/>
      <c r="H847" s="8"/>
      <c r="I847" s="9"/>
      <c r="J847" s="10"/>
      <c r="K847" s="10"/>
    </row>
    <row r="848" spans="1:11" x14ac:dyDescent="0.2">
      <c r="A848" s="85"/>
      <c r="B848" s="8"/>
      <c r="C848" s="13"/>
      <c r="D848" s="8"/>
      <c r="E848" s="8"/>
      <c r="F848" s="7"/>
      <c r="G848" s="9"/>
      <c r="H848" s="8"/>
      <c r="I848" s="9"/>
      <c r="J848" s="10"/>
      <c r="K848" s="10"/>
    </row>
    <row r="849" spans="1:11" x14ac:dyDescent="0.2">
      <c r="A849" s="85"/>
      <c r="B849" s="8"/>
      <c r="C849" s="13"/>
      <c r="D849" s="8"/>
      <c r="E849" s="8"/>
      <c r="F849" s="7"/>
      <c r="G849" s="9"/>
      <c r="H849" s="8"/>
      <c r="I849" s="9"/>
      <c r="J849" s="10"/>
      <c r="K849" s="10"/>
    </row>
    <row r="850" spans="1:11" x14ac:dyDescent="0.2">
      <c r="A850" s="85"/>
      <c r="B850" s="8"/>
      <c r="C850" s="13"/>
      <c r="D850" s="8"/>
      <c r="E850" s="8"/>
      <c r="F850" s="7"/>
      <c r="G850" s="9"/>
      <c r="H850" s="8"/>
      <c r="I850" s="9"/>
      <c r="J850" s="10"/>
      <c r="K850" s="10"/>
    </row>
    <row r="851" spans="1:11" x14ac:dyDescent="0.2">
      <c r="A851" s="85"/>
      <c r="B851" s="8"/>
      <c r="C851" s="13"/>
      <c r="D851" s="8"/>
      <c r="E851" s="8"/>
      <c r="F851" s="7"/>
      <c r="G851" s="9"/>
      <c r="H851" s="8"/>
      <c r="I851" s="9"/>
      <c r="J851" s="10"/>
      <c r="K851" s="10"/>
    </row>
    <row r="852" spans="1:11" x14ac:dyDescent="0.2">
      <c r="A852" s="85"/>
      <c r="B852" s="8"/>
      <c r="C852" s="13"/>
      <c r="D852" s="8"/>
      <c r="E852" s="8"/>
      <c r="F852" s="7"/>
      <c r="G852" s="9"/>
      <c r="H852" s="8"/>
      <c r="I852" s="9"/>
      <c r="J852" s="10"/>
      <c r="K852" s="10"/>
    </row>
    <row r="853" spans="1:11" x14ac:dyDescent="0.2">
      <c r="A853" s="85"/>
      <c r="B853" s="8"/>
      <c r="C853" s="13"/>
      <c r="D853" s="8"/>
      <c r="E853" s="8"/>
      <c r="F853" s="7"/>
      <c r="G853" s="9"/>
      <c r="H853" s="8"/>
      <c r="I853" s="9"/>
      <c r="J853" s="10"/>
      <c r="K853" s="10"/>
    </row>
    <row r="854" spans="1:11" x14ac:dyDescent="0.2">
      <c r="A854" s="85"/>
      <c r="B854" s="8"/>
      <c r="C854" s="13"/>
      <c r="D854" s="8"/>
      <c r="E854" s="8"/>
      <c r="F854" s="7"/>
      <c r="G854" s="9"/>
      <c r="H854" s="8"/>
      <c r="I854" s="9"/>
      <c r="J854" s="10"/>
      <c r="K854" s="10"/>
    </row>
    <row r="855" spans="1:11" x14ac:dyDescent="0.2">
      <c r="A855" s="85"/>
      <c r="B855" s="8"/>
      <c r="C855" s="13"/>
      <c r="D855" s="8"/>
      <c r="E855" s="8"/>
      <c r="F855" s="7"/>
      <c r="G855" s="9"/>
      <c r="H855" s="8"/>
      <c r="I855" s="9"/>
      <c r="J855" s="10"/>
      <c r="K855" s="10"/>
    </row>
    <row r="856" spans="1:11" x14ac:dyDescent="0.2">
      <c r="A856" s="85"/>
      <c r="B856" s="8"/>
      <c r="C856" s="13"/>
      <c r="D856" s="8"/>
      <c r="E856" s="8"/>
      <c r="F856" s="7"/>
      <c r="G856" s="9"/>
      <c r="H856" s="8"/>
      <c r="I856" s="9"/>
      <c r="J856" s="10"/>
      <c r="K856" s="10"/>
    </row>
    <row r="857" spans="1:11" x14ac:dyDescent="0.2">
      <c r="A857" s="85"/>
      <c r="B857" s="8"/>
      <c r="C857" s="13"/>
      <c r="D857" s="8"/>
      <c r="E857" s="8"/>
      <c r="F857" s="7"/>
      <c r="G857" s="9"/>
      <c r="H857" s="8"/>
      <c r="I857" s="9"/>
      <c r="J857" s="10"/>
      <c r="K857" s="10"/>
    </row>
    <row r="858" spans="1:11" x14ac:dyDescent="0.2">
      <c r="A858" s="85"/>
      <c r="B858" s="8"/>
      <c r="C858" s="13"/>
      <c r="D858" s="8"/>
      <c r="E858" s="8"/>
      <c r="F858" s="7"/>
      <c r="G858" s="9"/>
      <c r="H858" s="8"/>
      <c r="I858" s="9"/>
      <c r="J858" s="10"/>
      <c r="K858" s="10"/>
    </row>
    <row r="859" spans="1:11" x14ac:dyDescent="0.2">
      <c r="A859" s="85"/>
      <c r="B859" s="8"/>
      <c r="C859" s="13"/>
      <c r="D859" s="8"/>
      <c r="E859" s="8"/>
      <c r="F859" s="7"/>
      <c r="G859" s="9"/>
      <c r="H859" s="8"/>
      <c r="I859" s="9"/>
      <c r="J859" s="10"/>
      <c r="K859" s="10"/>
    </row>
    <row r="860" spans="1:11" x14ac:dyDescent="0.2">
      <c r="A860" s="85"/>
      <c r="B860" s="8"/>
      <c r="C860" s="13"/>
      <c r="D860" s="8"/>
      <c r="E860" s="8"/>
      <c r="F860" s="7"/>
      <c r="G860" s="9"/>
      <c r="H860" s="8"/>
      <c r="I860" s="9"/>
      <c r="J860" s="10"/>
      <c r="K860" s="10"/>
    </row>
    <row r="861" spans="1:11" x14ac:dyDescent="0.2">
      <c r="A861" s="85"/>
      <c r="B861" s="8"/>
      <c r="C861" s="13"/>
      <c r="D861" s="8"/>
      <c r="E861" s="8"/>
      <c r="F861" s="7"/>
      <c r="G861" s="9"/>
      <c r="H861" s="8"/>
      <c r="I861" s="9"/>
      <c r="J861" s="10"/>
      <c r="K861" s="10"/>
    </row>
    <row r="862" spans="1:11" x14ac:dyDescent="0.2">
      <c r="A862" s="85"/>
      <c r="B862" s="8"/>
      <c r="C862" s="13"/>
      <c r="D862" s="8"/>
      <c r="E862" s="8"/>
      <c r="F862" s="7"/>
      <c r="G862" s="9"/>
      <c r="H862" s="8"/>
      <c r="I862" s="9"/>
      <c r="J862" s="10"/>
      <c r="K862" s="10"/>
    </row>
    <row r="863" spans="1:11" x14ac:dyDescent="0.2">
      <c r="A863" s="85"/>
      <c r="B863" s="8"/>
      <c r="C863" s="13"/>
      <c r="D863" s="8"/>
      <c r="E863" s="8"/>
      <c r="F863" s="7"/>
      <c r="G863" s="9"/>
      <c r="H863" s="8"/>
      <c r="I863" s="9"/>
      <c r="J863" s="10"/>
      <c r="K863" s="10"/>
    </row>
    <row r="864" spans="1:11" x14ac:dyDescent="0.2">
      <c r="A864" s="85"/>
      <c r="B864" s="8"/>
      <c r="C864" s="13"/>
      <c r="D864" s="8"/>
      <c r="E864" s="8"/>
      <c r="F864" s="7"/>
      <c r="G864" s="9"/>
      <c r="H864" s="8"/>
      <c r="I864" s="9"/>
      <c r="J864" s="10"/>
      <c r="K864" s="10"/>
    </row>
    <row r="865" spans="1:11" x14ac:dyDescent="0.2">
      <c r="A865" s="85"/>
      <c r="B865" s="8"/>
      <c r="C865" s="13"/>
      <c r="D865" s="8"/>
      <c r="E865" s="8"/>
      <c r="F865" s="7"/>
      <c r="G865" s="9"/>
      <c r="H865" s="8"/>
      <c r="I865" s="9"/>
      <c r="J865" s="10"/>
      <c r="K865" s="10"/>
    </row>
    <row r="866" spans="1:11" x14ac:dyDescent="0.2">
      <c r="A866" s="85"/>
      <c r="B866" s="8"/>
      <c r="C866" s="13"/>
      <c r="D866" s="8"/>
      <c r="E866" s="8"/>
      <c r="F866" s="7"/>
      <c r="G866" s="9"/>
      <c r="H866" s="8"/>
      <c r="I866" s="9"/>
      <c r="J866" s="10"/>
      <c r="K866" s="10"/>
    </row>
    <row r="867" spans="1:11" x14ac:dyDescent="0.2">
      <c r="A867" s="85"/>
      <c r="B867" s="8"/>
      <c r="C867" s="13"/>
      <c r="D867" s="8"/>
      <c r="E867" s="8"/>
      <c r="F867" s="7"/>
      <c r="G867" s="9"/>
      <c r="H867" s="8"/>
      <c r="I867" s="9"/>
      <c r="J867" s="10"/>
      <c r="K867" s="10"/>
    </row>
    <row r="868" spans="1:11" x14ac:dyDescent="0.2">
      <c r="A868" s="85"/>
      <c r="B868" s="8"/>
      <c r="C868" s="13"/>
      <c r="D868" s="8"/>
      <c r="E868" s="8"/>
      <c r="F868" s="7"/>
      <c r="G868" s="9"/>
      <c r="H868" s="8"/>
      <c r="I868" s="9"/>
      <c r="J868" s="10"/>
      <c r="K868" s="10"/>
    </row>
    <row r="869" spans="1:11" x14ac:dyDescent="0.2">
      <c r="A869" s="85"/>
      <c r="B869" s="8"/>
      <c r="C869" s="13"/>
      <c r="D869" s="8"/>
      <c r="E869" s="8"/>
      <c r="F869" s="7"/>
      <c r="G869" s="9"/>
      <c r="H869" s="8"/>
      <c r="I869" s="9"/>
      <c r="J869" s="10"/>
      <c r="K869" s="10"/>
    </row>
    <row r="870" spans="1:11" x14ac:dyDescent="0.2">
      <c r="A870" s="85"/>
      <c r="B870" s="8"/>
      <c r="C870" s="13"/>
      <c r="D870" s="8"/>
      <c r="E870" s="8"/>
      <c r="F870" s="7"/>
      <c r="G870" s="9"/>
      <c r="H870" s="8"/>
      <c r="I870" s="9"/>
      <c r="J870" s="10"/>
      <c r="K870" s="10"/>
    </row>
    <row r="871" spans="1:11" x14ac:dyDescent="0.2">
      <c r="A871" s="85"/>
      <c r="B871" s="8"/>
      <c r="C871" s="13"/>
      <c r="D871" s="8"/>
      <c r="E871" s="8"/>
      <c r="F871" s="7"/>
      <c r="G871" s="9"/>
      <c r="H871" s="8"/>
      <c r="I871" s="9"/>
      <c r="J871" s="10"/>
      <c r="K871" s="10"/>
    </row>
    <row r="872" spans="1:11" x14ac:dyDescent="0.2">
      <c r="A872" s="85"/>
      <c r="B872" s="8"/>
      <c r="C872" s="13"/>
      <c r="D872" s="8"/>
      <c r="E872" s="8"/>
      <c r="F872" s="7"/>
      <c r="G872" s="9"/>
      <c r="H872" s="8"/>
      <c r="I872" s="9"/>
      <c r="J872" s="10"/>
      <c r="K872" s="10"/>
    </row>
    <row r="873" spans="1:11" x14ac:dyDescent="0.2">
      <c r="A873" s="85"/>
      <c r="B873" s="8"/>
      <c r="C873" s="13"/>
      <c r="D873" s="8"/>
      <c r="E873" s="8"/>
      <c r="F873" s="7"/>
      <c r="G873" s="9"/>
      <c r="H873" s="8"/>
      <c r="I873" s="9"/>
      <c r="J873" s="10"/>
      <c r="K873" s="10"/>
    </row>
    <row r="874" spans="1:11" x14ac:dyDescent="0.2">
      <c r="A874" s="85"/>
      <c r="B874" s="8"/>
      <c r="C874" s="13"/>
      <c r="D874" s="8"/>
      <c r="E874" s="8"/>
      <c r="F874" s="7"/>
      <c r="G874" s="9"/>
      <c r="H874" s="8"/>
      <c r="I874" s="9"/>
      <c r="J874" s="10"/>
      <c r="K874" s="10"/>
    </row>
    <row r="875" spans="1:11" x14ac:dyDescent="0.2">
      <c r="A875" s="85"/>
      <c r="B875" s="8"/>
      <c r="C875" s="13"/>
      <c r="D875" s="8"/>
      <c r="E875" s="8"/>
      <c r="F875" s="7"/>
      <c r="G875" s="9"/>
      <c r="H875" s="8"/>
      <c r="I875" s="9"/>
      <c r="J875" s="10"/>
      <c r="K875" s="10"/>
    </row>
    <row r="876" spans="1:11" x14ac:dyDescent="0.2">
      <c r="A876" s="85"/>
      <c r="B876" s="8"/>
      <c r="C876" s="13"/>
      <c r="D876" s="8"/>
      <c r="E876" s="8"/>
      <c r="F876" s="7"/>
      <c r="G876" s="9"/>
      <c r="H876" s="8"/>
      <c r="I876" s="9"/>
      <c r="J876" s="10"/>
      <c r="K876" s="10"/>
    </row>
    <row r="877" spans="1:11" x14ac:dyDescent="0.2">
      <c r="A877" s="85"/>
      <c r="B877" s="8"/>
      <c r="C877" s="13"/>
      <c r="D877" s="8"/>
      <c r="E877" s="8"/>
      <c r="F877" s="7"/>
      <c r="G877" s="9"/>
      <c r="H877" s="8"/>
      <c r="I877" s="9"/>
      <c r="J877" s="10"/>
      <c r="K877" s="10"/>
    </row>
    <row r="878" spans="1:11" x14ac:dyDescent="0.2">
      <c r="A878" s="85"/>
      <c r="B878" s="8"/>
      <c r="C878" s="13"/>
      <c r="D878" s="8"/>
      <c r="E878" s="8"/>
      <c r="F878" s="7"/>
      <c r="G878" s="9"/>
      <c r="H878" s="8"/>
      <c r="I878" s="9"/>
      <c r="J878" s="10"/>
      <c r="K878" s="10"/>
    </row>
    <row r="879" spans="1:11" x14ac:dyDescent="0.2">
      <c r="A879" s="85"/>
      <c r="B879" s="8"/>
      <c r="C879" s="13"/>
      <c r="D879" s="8"/>
      <c r="E879" s="8"/>
      <c r="F879" s="7"/>
      <c r="G879" s="9"/>
      <c r="H879" s="8"/>
      <c r="I879" s="9"/>
      <c r="J879" s="10"/>
      <c r="K879" s="10"/>
    </row>
    <row r="880" spans="1:11" x14ac:dyDescent="0.2">
      <c r="A880" s="85"/>
      <c r="B880" s="8"/>
      <c r="C880" s="13"/>
      <c r="D880" s="8"/>
      <c r="E880" s="8"/>
      <c r="F880" s="7"/>
      <c r="G880" s="9"/>
      <c r="H880" s="8"/>
      <c r="I880" s="9"/>
      <c r="J880" s="10"/>
      <c r="K880" s="10"/>
    </row>
    <row r="881" spans="1:11" x14ac:dyDescent="0.2">
      <c r="A881" s="85"/>
      <c r="B881" s="8"/>
      <c r="C881" s="13"/>
      <c r="D881" s="8"/>
      <c r="E881" s="8"/>
      <c r="F881" s="7"/>
      <c r="G881" s="9"/>
      <c r="H881" s="8"/>
      <c r="I881" s="9"/>
      <c r="J881" s="10"/>
      <c r="K881" s="10"/>
    </row>
    <row r="882" spans="1:11" x14ac:dyDescent="0.2">
      <c r="A882" s="85"/>
      <c r="B882" s="8"/>
      <c r="C882" s="13"/>
      <c r="D882" s="8"/>
      <c r="E882" s="8"/>
      <c r="F882" s="7"/>
      <c r="G882" s="9"/>
      <c r="H882" s="8"/>
      <c r="I882" s="9"/>
      <c r="J882" s="10"/>
      <c r="K882" s="10"/>
    </row>
    <row r="883" spans="1:11" x14ac:dyDescent="0.2">
      <c r="A883" s="85"/>
      <c r="B883" s="8"/>
      <c r="C883" s="13"/>
      <c r="D883" s="8"/>
      <c r="E883" s="8"/>
      <c r="F883" s="7"/>
      <c r="G883" s="9"/>
      <c r="H883" s="8"/>
      <c r="I883" s="9"/>
      <c r="J883" s="10"/>
      <c r="K883" s="10"/>
    </row>
    <row r="884" spans="1:11" x14ac:dyDescent="0.2">
      <c r="A884" s="85"/>
      <c r="B884" s="8"/>
      <c r="C884" s="13"/>
      <c r="D884" s="8"/>
      <c r="E884" s="8"/>
      <c r="F884" s="7"/>
      <c r="G884" s="9"/>
      <c r="H884" s="8"/>
      <c r="I884" s="9"/>
      <c r="J884" s="10"/>
      <c r="K884" s="10"/>
    </row>
    <row r="885" spans="1:11" x14ac:dyDescent="0.2">
      <c r="A885" s="85"/>
      <c r="B885" s="8"/>
      <c r="C885" s="13"/>
      <c r="D885" s="8"/>
      <c r="E885" s="8"/>
      <c r="F885" s="7"/>
      <c r="G885" s="9"/>
      <c r="H885" s="8"/>
      <c r="I885" s="9"/>
      <c r="J885" s="10"/>
      <c r="K885" s="10"/>
    </row>
    <row r="886" spans="1:11" x14ac:dyDescent="0.2">
      <c r="A886" s="85"/>
      <c r="B886" s="8"/>
      <c r="C886" s="13"/>
      <c r="D886" s="8"/>
      <c r="E886" s="8"/>
      <c r="F886" s="7"/>
      <c r="G886" s="9"/>
      <c r="H886" s="8"/>
      <c r="I886" s="9"/>
      <c r="J886" s="10"/>
      <c r="K886" s="10"/>
    </row>
    <row r="887" spans="1:11" x14ac:dyDescent="0.2">
      <c r="A887" s="85"/>
      <c r="B887" s="8"/>
      <c r="C887" s="13"/>
      <c r="D887" s="8"/>
      <c r="E887" s="8"/>
      <c r="F887" s="7"/>
      <c r="G887" s="9"/>
      <c r="H887" s="8"/>
      <c r="I887" s="9"/>
      <c r="J887" s="10"/>
      <c r="K887" s="10"/>
    </row>
    <row r="888" spans="1:11" x14ac:dyDescent="0.2">
      <c r="A888" s="85"/>
      <c r="B888" s="8"/>
      <c r="C888" s="13"/>
      <c r="D888" s="8"/>
      <c r="E888" s="8"/>
      <c r="F888" s="7"/>
      <c r="G888" s="9"/>
      <c r="H888" s="8"/>
      <c r="I888" s="9"/>
      <c r="J888" s="10"/>
      <c r="K888" s="10"/>
    </row>
    <row r="889" spans="1:11" x14ac:dyDescent="0.2">
      <c r="A889" s="85"/>
      <c r="B889" s="8"/>
      <c r="C889" s="13"/>
      <c r="D889" s="8"/>
      <c r="E889" s="8"/>
      <c r="F889" s="7"/>
      <c r="G889" s="9"/>
      <c r="H889" s="8"/>
      <c r="I889" s="9"/>
      <c r="J889" s="10"/>
      <c r="K889" s="10"/>
    </row>
    <row r="890" spans="1:11" x14ac:dyDescent="0.2">
      <c r="A890" s="85"/>
      <c r="B890" s="8"/>
      <c r="C890" s="13"/>
      <c r="D890" s="8"/>
      <c r="E890" s="8"/>
      <c r="F890" s="7"/>
      <c r="G890" s="9"/>
      <c r="H890" s="8"/>
      <c r="I890" s="9"/>
      <c r="J890" s="10"/>
      <c r="K890" s="10"/>
    </row>
    <row r="891" spans="1:11" x14ac:dyDescent="0.2">
      <c r="A891" s="85"/>
      <c r="B891" s="8"/>
      <c r="C891" s="13"/>
      <c r="D891" s="8"/>
      <c r="E891" s="8"/>
      <c r="F891" s="7"/>
      <c r="G891" s="9"/>
      <c r="H891" s="8"/>
      <c r="I891" s="9"/>
      <c r="J891" s="10"/>
      <c r="K891" s="10"/>
    </row>
    <row r="892" spans="1:11" x14ac:dyDescent="0.2">
      <c r="A892" s="85"/>
      <c r="B892" s="8"/>
      <c r="C892" s="13"/>
      <c r="D892" s="8"/>
      <c r="E892" s="8"/>
      <c r="F892" s="7"/>
      <c r="G892" s="9"/>
      <c r="H892" s="8"/>
      <c r="I892" s="9"/>
      <c r="J892" s="10"/>
      <c r="K892" s="10"/>
    </row>
    <row r="893" spans="1:11" x14ac:dyDescent="0.2">
      <c r="A893" s="85"/>
      <c r="B893" s="8"/>
      <c r="C893" s="13"/>
      <c r="D893" s="8"/>
      <c r="E893" s="8"/>
      <c r="F893" s="7"/>
      <c r="G893" s="9"/>
      <c r="H893" s="8"/>
      <c r="I893" s="9"/>
      <c r="J893" s="10"/>
      <c r="K893" s="10"/>
    </row>
    <row r="894" spans="1:11" x14ac:dyDescent="0.2">
      <c r="A894" s="85"/>
      <c r="B894" s="8"/>
      <c r="C894" s="13"/>
      <c r="D894" s="8"/>
      <c r="E894" s="8"/>
      <c r="F894" s="7"/>
      <c r="G894" s="9"/>
      <c r="H894" s="8"/>
      <c r="I894" s="9"/>
      <c r="J894" s="10"/>
      <c r="K894" s="10"/>
    </row>
    <row r="895" spans="1:11" x14ac:dyDescent="0.2">
      <c r="A895" s="85"/>
      <c r="B895" s="8"/>
      <c r="C895" s="13"/>
      <c r="D895" s="8"/>
      <c r="E895" s="8"/>
      <c r="F895" s="7"/>
      <c r="G895" s="9"/>
      <c r="H895" s="8"/>
      <c r="I895" s="9"/>
      <c r="J895" s="10"/>
      <c r="K895" s="10"/>
    </row>
    <row r="896" spans="1:11" x14ac:dyDescent="0.2">
      <c r="A896" s="85"/>
      <c r="B896" s="8"/>
      <c r="C896" s="13"/>
      <c r="D896" s="8"/>
      <c r="E896" s="8"/>
      <c r="F896" s="7"/>
      <c r="G896" s="9"/>
      <c r="H896" s="8"/>
      <c r="I896" s="9"/>
      <c r="J896" s="10"/>
      <c r="K896" s="10"/>
    </row>
    <row r="897" spans="1:11" x14ac:dyDescent="0.2">
      <c r="A897" s="85"/>
      <c r="B897" s="8"/>
      <c r="C897" s="13"/>
      <c r="D897" s="8"/>
      <c r="E897" s="8"/>
      <c r="F897" s="7"/>
      <c r="G897" s="9"/>
      <c r="H897" s="8"/>
      <c r="I897" s="9"/>
      <c r="J897" s="10"/>
      <c r="K897" s="10"/>
    </row>
    <row r="898" spans="1:11" x14ac:dyDescent="0.2">
      <c r="A898" s="85"/>
      <c r="B898" s="8"/>
      <c r="C898" s="13"/>
      <c r="D898" s="8"/>
      <c r="E898" s="8"/>
      <c r="F898" s="7"/>
      <c r="G898" s="9"/>
      <c r="H898" s="8"/>
      <c r="I898" s="9"/>
      <c r="J898" s="10"/>
      <c r="K898" s="10"/>
    </row>
    <row r="899" spans="1:11" x14ac:dyDescent="0.2">
      <c r="A899" s="85"/>
      <c r="B899" s="8"/>
      <c r="C899" s="13"/>
      <c r="D899" s="8"/>
      <c r="E899" s="8"/>
      <c r="F899" s="7"/>
      <c r="G899" s="9"/>
      <c r="H899" s="8"/>
      <c r="I899" s="9"/>
      <c r="J899" s="10"/>
      <c r="K899" s="10"/>
    </row>
    <row r="900" spans="1:11" x14ac:dyDescent="0.2">
      <c r="A900" s="85"/>
      <c r="B900" s="8"/>
      <c r="C900" s="13"/>
      <c r="D900" s="8"/>
      <c r="E900" s="8"/>
      <c r="F900" s="7"/>
      <c r="G900" s="9"/>
      <c r="H900" s="8"/>
      <c r="I900" s="9"/>
      <c r="J900" s="10"/>
      <c r="K900" s="10"/>
    </row>
    <row r="901" spans="1:11" x14ac:dyDescent="0.2">
      <c r="A901" s="85"/>
      <c r="B901" s="8"/>
      <c r="C901" s="13"/>
      <c r="D901" s="8"/>
      <c r="E901" s="8"/>
      <c r="F901" s="7"/>
      <c r="G901" s="9"/>
      <c r="H901" s="8"/>
      <c r="I901" s="9"/>
      <c r="J901" s="10"/>
      <c r="K901" s="10"/>
    </row>
    <row r="902" spans="1:11" x14ac:dyDescent="0.2">
      <c r="A902" s="85"/>
      <c r="B902" s="8"/>
      <c r="C902" s="13"/>
      <c r="D902" s="8"/>
      <c r="E902" s="8"/>
      <c r="F902" s="7"/>
      <c r="G902" s="9"/>
      <c r="H902" s="8"/>
      <c r="I902" s="9"/>
      <c r="J902" s="10"/>
      <c r="K902" s="10"/>
    </row>
    <row r="903" spans="1:11" x14ac:dyDescent="0.2">
      <c r="A903" s="85"/>
      <c r="B903" s="8"/>
      <c r="C903" s="13"/>
      <c r="D903" s="8"/>
      <c r="E903" s="8"/>
      <c r="F903" s="7"/>
      <c r="G903" s="9"/>
      <c r="H903" s="8"/>
      <c r="I903" s="9"/>
      <c r="J903" s="10"/>
      <c r="K903" s="10"/>
    </row>
    <row r="904" spans="1:11" x14ac:dyDescent="0.2">
      <c r="A904" s="85"/>
      <c r="B904" s="8"/>
      <c r="C904" s="13"/>
      <c r="D904" s="8"/>
      <c r="E904" s="8"/>
      <c r="F904" s="7"/>
      <c r="G904" s="9"/>
      <c r="H904" s="8"/>
      <c r="I904" s="9"/>
      <c r="J904" s="10"/>
      <c r="K904" s="10"/>
    </row>
    <row r="905" spans="1:11" x14ac:dyDescent="0.2">
      <c r="A905" s="85"/>
      <c r="B905" s="8"/>
      <c r="C905" s="13"/>
      <c r="D905" s="8"/>
      <c r="E905" s="8"/>
      <c r="F905" s="7"/>
      <c r="G905" s="9"/>
      <c r="H905" s="8"/>
      <c r="I905" s="9"/>
      <c r="J905" s="10"/>
      <c r="K905" s="10"/>
    </row>
    <row r="906" spans="1:11" x14ac:dyDescent="0.2">
      <c r="A906" s="85"/>
      <c r="B906" s="8"/>
      <c r="C906" s="13"/>
      <c r="D906" s="8"/>
      <c r="E906" s="8"/>
      <c r="F906" s="7"/>
      <c r="G906" s="9"/>
      <c r="H906" s="8"/>
      <c r="I906" s="9"/>
      <c r="J906" s="10"/>
      <c r="K906" s="10"/>
    </row>
    <row r="907" spans="1:11" x14ac:dyDescent="0.2">
      <c r="A907" s="85"/>
      <c r="B907" s="8"/>
      <c r="C907" s="13"/>
      <c r="D907" s="8"/>
      <c r="E907" s="8"/>
      <c r="F907" s="7"/>
      <c r="G907" s="9"/>
      <c r="H907" s="8"/>
      <c r="I907" s="9"/>
      <c r="J907" s="10"/>
      <c r="K907" s="10"/>
    </row>
    <row r="908" spans="1:11" x14ac:dyDescent="0.2">
      <c r="A908" s="85"/>
      <c r="B908" s="8"/>
      <c r="C908" s="13"/>
      <c r="D908" s="8"/>
      <c r="E908" s="8"/>
      <c r="F908" s="7"/>
      <c r="G908" s="9"/>
      <c r="H908" s="8"/>
      <c r="I908" s="9"/>
      <c r="J908" s="10"/>
      <c r="K908" s="10"/>
    </row>
    <row r="909" spans="1:11" x14ac:dyDescent="0.2">
      <c r="A909" s="85"/>
      <c r="B909" s="8"/>
      <c r="C909" s="13"/>
      <c r="D909" s="8"/>
      <c r="E909" s="8"/>
      <c r="F909" s="7"/>
      <c r="G909" s="9"/>
      <c r="H909" s="8"/>
      <c r="I909" s="9"/>
      <c r="J909" s="10"/>
      <c r="K909" s="10"/>
    </row>
    <row r="910" spans="1:11" x14ac:dyDescent="0.2">
      <c r="A910" s="85"/>
      <c r="B910" s="8"/>
      <c r="C910" s="13"/>
      <c r="D910" s="8"/>
      <c r="E910" s="8"/>
      <c r="F910" s="7"/>
      <c r="G910" s="9"/>
      <c r="H910" s="8"/>
      <c r="I910" s="9"/>
      <c r="J910" s="10"/>
      <c r="K910" s="10"/>
    </row>
    <row r="911" spans="1:11" x14ac:dyDescent="0.2">
      <c r="A911" s="85"/>
      <c r="B911" s="8"/>
      <c r="C911" s="13"/>
      <c r="D911" s="8"/>
      <c r="E911" s="8"/>
      <c r="F911" s="7"/>
      <c r="G911" s="9"/>
      <c r="H911" s="8"/>
      <c r="I911" s="9"/>
      <c r="J911" s="10"/>
      <c r="K911" s="10"/>
    </row>
    <row r="912" spans="1:11" x14ac:dyDescent="0.2">
      <c r="A912" s="85"/>
      <c r="B912" s="8"/>
      <c r="C912" s="13"/>
      <c r="D912" s="8"/>
      <c r="E912" s="8"/>
      <c r="F912" s="7"/>
      <c r="G912" s="9"/>
      <c r="H912" s="8"/>
      <c r="I912" s="9"/>
      <c r="J912" s="10"/>
      <c r="K912" s="10"/>
    </row>
    <row r="913" spans="1:11" x14ac:dyDescent="0.2">
      <c r="A913" s="85"/>
      <c r="B913" s="8"/>
      <c r="C913" s="13"/>
      <c r="D913" s="8"/>
      <c r="E913" s="8"/>
      <c r="F913" s="7"/>
      <c r="G913" s="9"/>
      <c r="H913" s="8"/>
      <c r="I913" s="9"/>
      <c r="J913" s="10"/>
      <c r="K913" s="10"/>
    </row>
    <row r="914" spans="1:11" x14ac:dyDescent="0.2">
      <c r="A914" s="85"/>
      <c r="B914" s="8"/>
      <c r="C914" s="13"/>
      <c r="D914" s="8"/>
      <c r="E914" s="8"/>
      <c r="F914" s="7"/>
      <c r="G914" s="9"/>
      <c r="H914" s="8"/>
      <c r="I914" s="9"/>
      <c r="J914" s="10"/>
      <c r="K914" s="10"/>
    </row>
    <row r="915" spans="1:11" x14ac:dyDescent="0.2">
      <c r="A915" s="85"/>
      <c r="B915" s="8"/>
      <c r="C915" s="13"/>
      <c r="D915" s="8"/>
      <c r="E915" s="8"/>
      <c r="F915" s="7"/>
      <c r="G915" s="9"/>
      <c r="H915" s="8"/>
      <c r="I915" s="9"/>
      <c r="J915" s="10"/>
      <c r="K915" s="10"/>
    </row>
    <row r="916" spans="1:11" x14ac:dyDescent="0.2">
      <c r="A916" s="85"/>
      <c r="B916" s="8"/>
      <c r="C916" s="13"/>
      <c r="D916" s="8"/>
      <c r="E916" s="8"/>
      <c r="F916" s="7"/>
      <c r="G916" s="9"/>
      <c r="H916" s="8"/>
      <c r="I916" s="9"/>
      <c r="J916" s="10"/>
      <c r="K916" s="10"/>
    </row>
    <row r="917" spans="1:11" x14ac:dyDescent="0.2">
      <c r="A917" s="85"/>
      <c r="B917" s="8"/>
      <c r="C917" s="13"/>
      <c r="D917" s="8"/>
      <c r="E917" s="8"/>
      <c r="F917" s="7"/>
      <c r="G917" s="9"/>
      <c r="H917" s="8"/>
      <c r="I917" s="9"/>
      <c r="J917" s="10"/>
      <c r="K917" s="10"/>
    </row>
    <row r="918" spans="1:11" x14ac:dyDescent="0.2">
      <c r="A918" s="85"/>
      <c r="B918" s="8"/>
      <c r="C918" s="13"/>
      <c r="D918" s="8"/>
      <c r="E918" s="8"/>
      <c r="F918" s="7"/>
      <c r="G918" s="9"/>
      <c r="H918" s="8"/>
      <c r="I918" s="9"/>
      <c r="J918" s="10"/>
      <c r="K918" s="10"/>
    </row>
    <row r="919" spans="1:11" x14ac:dyDescent="0.2">
      <c r="A919" s="85"/>
      <c r="B919" s="8"/>
      <c r="C919" s="13"/>
      <c r="D919" s="8"/>
      <c r="E919" s="8"/>
      <c r="F919" s="7"/>
      <c r="G919" s="9"/>
      <c r="H919" s="8"/>
      <c r="I919" s="9"/>
      <c r="J919" s="10"/>
      <c r="K919" s="10"/>
    </row>
    <row r="920" spans="1:11" x14ac:dyDescent="0.2">
      <c r="A920" s="85"/>
      <c r="B920" s="8"/>
      <c r="C920" s="13"/>
      <c r="D920" s="8"/>
      <c r="E920" s="8"/>
      <c r="F920" s="7"/>
      <c r="G920" s="9"/>
      <c r="H920" s="8"/>
      <c r="I920" s="9"/>
      <c r="J920" s="10"/>
      <c r="K920" s="10"/>
    </row>
    <row r="921" spans="1:11" x14ac:dyDescent="0.2">
      <c r="A921" s="85"/>
      <c r="B921" s="8"/>
      <c r="C921" s="13"/>
      <c r="D921" s="8"/>
      <c r="E921" s="8"/>
      <c r="F921" s="7"/>
      <c r="G921" s="9"/>
      <c r="H921" s="8"/>
      <c r="I921" s="9"/>
      <c r="J921" s="10"/>
      <c r="K921" s="10"/>
    </row>
    <row r="922" spans="1:11" x14ac:dyDescent="0.2">
      <c r="A922" s="85"/>
      <c r="B922" s="8"/>
      <c r="C922" s="13"/>
      <c r="D922" s="8"/>
      <c r="E922" s="8"/>
      <c r="F922" s="7"/>
      <c r="G922" s="9"/>
      <c r="H922" s="8"/>
      <c r="I922" s="9"/>
      <c r="J922" s="10"/>
      <c r="K922" s="10"/>
    </row>
    <row r="923" spans="1:11" x14ac:dyDescent="0.2">
      <c r="A923" s="85"/>
      <c r="B923" s="8"/>
      <c r="C923" s="13"/>
      <c r="D923" s="8"/>
      <c r="E923" s="8"/>
      <c r="F923" s="7"/>
      <c r="G923" s="9"/>
      <c r="H923" s="8"/>
      <c r="I923" s="9"/>
      <c r="J923" s="10"/>
      <c r="K923" s="10"/>
    </row>
    <row r="924" spans="1:11" x14ac:dyDescent="0.2">
      <c r="A924" s="85"/>
      <c r="B924" s="8"/>
      <c r="C924" s="13"/>
      <c r="D924" s="8"/>
      <c r="E924" s="8"/>
      <c r="F924" s="7"/>
      <c r="G924" s="9"/>
      <c r="H924" s="8"/>
      <c r="I924" s="9"/>
      <c r="J924" s="10"/>
      <c r="K924" s="10"/>
    </row>
    <row r="925" spans="1:11" x14ac:dyDescent="0.2">
      <c r="A925" s="85"/>
      <c r="B925" s="8"/>
      <c r="C925" s="13"/>
      <c r="D925" s="8"/>
      <c r="E925" s="8"/>
      <c r="F925" s="7"/>
      <c r="G925" s="9"/>
      <c r="H925" s="8"/>
      <c r="I925" s="9"/>
      <c r="J925" s="10"/>
      <c r="K925" s="10"/>
    </row>
    <row r="926" spans="1:11" x14ac:dyDescent="0.2">
      <c r="A926" s="85"/>
      <c r="B926" s="8"/>
      <c r="C926" s="13"/>
      <c r="D926" s="8"/>
      <c r="E926" s="8"/>
      <c r="F926" s="7"/>
      <c r="G926" s="9"/>
      <c r="H926" s="8"/>
      <c r="I926" s="9"/>
      <c r="J926" s="10"/>
      <c r="K926" s="10"/>
    </row>
    <row r="927" spans="1:11" x14ac:dyDescent="0.2">
      <c r="A927" s="85"/>
      <c r="B927" s="8"/>
      <c r="C927" s="13"/>
      <c r="D927" s="8"/>
      <c r="E927" s="8"/>
      <c r="F927" s="7"/>
      <c r="G927" s="9"/>
      <c r="H927" s="8"/>
      <c r="I927" s="9"/>
      <c r="J927" s="10"/>
      <c r="K927" s="10"/>
    </row>
    <row r="928" spans="1:11" x14ac:dyDescent="0.2">
      <c r="A928" s="85"/>
      <c r="B928" s="8"/>
      <c r="C928" s="13"/>
      <c r="D928" s="8"/>
      <c r="E928" s="8"/>
      <c r="F928" s="7"/>
      <c r="G928" s="9"/>
      <c r="H928" s="8"/>
      <c r="I928" s="9"/>
      <c r="J928" s="10"/>
      <c r="K928" s="10"/>
    </row>
    <row r="929" spans="1:11" x14ac:dyDescent="0.2">
      <c r="A929" s="85"/>
      <c r="B929" s="8"/>
      <c r="C929" s="13"/>
      <c r="D929" s="8"/>
      <c r="E929" s="8"/>
      <c r="F929" s="7"/>
      <c r="G929" s="9"/>
      <c r="H929" s="8"/>
      <c r="I929" s="9"/>
      <c r="J929" s="10"/>
      <c r="K929" s="10"/>
    </row>
    <row r="930" spans="1:11" x14ac:dyDescent="0.2">
      <c r="A930" s="85"/>
      <c r="B930" s="8"/>
      <c r="C930" s="13"/>
      <c r="D930" s="8"/>
      <c r="E930" s="8"/>
      <c r="F930" s="7"/>
      <c r="G930" s="9"/>
      <c r="H930" s="8"/>
      <c r="I930" s="9"/>
      <c r="J930" s="10"/>
      <c r="K930" s="10"/>
    </row>
    <row r="931" spans="1:11" x14ac:dyDescent="0.2">
      <c r="A931" s="85"/>
      <c r="B931" s="8"/>
      <c r="C931" s="13"/>
      <c r="D931" s="8"/>
      <c r="E931" s="8"/>
      <c r="F931" s="7"/>
      <c r="G931" s="9"/>
      <c r="H931" s="8"/>
      <c r="I931" s="9"/>
      <c r="J931" s="10"/>
      <c r="K931" s="10"/>
    </row>
    <row r="932" spans="1:11" x14ac:dyDescent="0.2">
      <c r="A932" s="85"/>
      <c r="B932" s="8"/>
      <c r="C932" s="13"/>
      <c r="D932" s="8"/>
      <c r="E932" s="8"/>
      <c r="F932" s="7"/>
      <c r="G932" s="9"/>
      <c r="H932" s="8"/>
      <c r="I932" s="9"/>
      <c r="J932" s="10"/>
      <c r="K932" s="10"/>
    </row>
    <row r="933" spans="1:11" x14ac:dyDescent="0.2">
      <c r="A933" s="85"/>
      <c r="B933" s="8"/>
      <c r="C933" s="13"/>
      <c r="D933" s="8"/>
      <c r="E933" s="8"/>
      <c r="F933" s="7"/>
      <c r="G933" s="9"/>
      <c r="H933" s="8"/>
      <c r="I933" s="9"/>
      <c r="J933" s="10"/>
      <c r="K933" s="10"/>
    </row>
    <row r="934" spans="1:11" x14ac:dyDescent="0.2">
      <c r="A934" s="85"/>
      <c r="B934" s="8"/>
      <c r="C934" s="13"/>
      <c r="D934" s="8"/>
      <c r="E934" s="8"/>
      <c r="F934" s="7"/>
      <c r="G934" s="9"/>
      <c r="H934" s="8"/>
      <c r="I934" s="9"/>
      <c r="J934" s="10"/>
      <c r="K934" s="10"/>
    </row>
    <row r="935" spans="1:11" x14ac:dyDescent="0.2">
      <c r="A935" s="85"/>
      <c r="B935" s="8"/>
      <c r="C935" s="13"/>
      <c r="D935" s="8"/>
      <c r="E935" s="8"/>
      <c r="F935" s="7"/>
      <c r="G935" s="9"/>
      <c r="H935" s="8"/>
      <c r="I935" s="9"/>
      <c r="J935" s="10"/>
      <c r="K935" s="10"/>
    </row>
    <row r="936" spans="1:11" x14ac:dyDescent="0.2">
      <c r="A936" s="85"/>
      <c r="B936" s="8"/>
      <c r="C936" s="13"/>
      <c r="D936" s="8"/>
      <c r="E936" s="8"/>
      <c r="F936" s="7"/>
      <c r="G936" s="9"/>
      <c r="H936" s="8"/>
      <c r="I936" s="9"/>
      <c r="J936" s="10"/>
      <c r="K936" s="10"/>
    </row>
    <row r="937" spans="1:11" x14ac:dyDescent="0.2">
      <c r="A937" s="85"/>
      <c r="B937" s="8"/>
      <c r="C937" s="13"/>
      <c r="D937" s="8"/>
      <c r="E937" s="8"/>
      <c r="F937" s="7"/>
      <c r="G937" s="9"/>
      <c r="H937" s="8"/>
      <c r="I937" s="9"/>
      <c r="J937" s="10"/>
      <c r="K937" s="10"/>
    </row>
    <row r="938" spans="1:11" x14ac:dyDescent="0.2">
      <c r="A938" s="85"/>
      <c r="B938" s="8"/>
      <c r="C938" s="13"/>
      <c r="D938" s="8"/>
      <c r="E938" s="8"/>
      <c r="F938" s="7"/>
      <c r="G938" s="9"/>
      <c r="H938" s="8"/>
      <c r="I938" s="9"/>
      <c r="J938" s="10"/>
      <c r="K938" s="10"/>
    </row>
    <row r="939" spans="1:11" x14ac:dyDescent="0.2">
      <c r="A939" s="85"/>
      <c r="B939" s="8"/>
      <c r="C939" s="13"/>
      <c r="D939" s="8"/>
      <c r="E939" s="8"/>
      <c r="F939" s="7"/>
      <c r="G939" s="9"/>
      <c r="H939" s="8"/>
      <c r="I939" s="9"/>
      <c r="J939" s="10"/>
      <c r="K939" s="10"/>
    </row>
    <row r="940" spans="1:11" x14ac:dyDescent="0.2">
      <c r="A940" s="85"/>
      <c r="B940" s="8"/>
      <c r="C940" s="13"/>
      <c r="D940" s="8"/>
      <c r="E940" s="8"/>
      <c r="F940" s="7"/>
      <c r="G940" s="9"/>
      <c r="H940" s="8"/>
      <c r="I940" s="9"/>
      <c r="J940" s="10"/>
      <c r="K940" s="10"/>
    </row>
    <row r="941" spans="1:11" x14ac:dyDescent="0.2">
      <c r="A941" s="85"/>
      <c r="B941" s="8"/>
      <c r="C941" s="13"/>
      <c r="D941" s="8"/>
      <c r="E941" s="8"/>
      <c r="F941" s="7"/>
      <c r="G941" s="9"/>
      <c r="H941" s="8"/>
      <c r="I941" s="9"/>
      <c r="J941" s="10"/>
      <c r="K941" s="10"/>
    </row>
    <row r="942" spans="1:11" x14ac:dyDescent="0.2">
      <c r="A942" s="85"/>
      <c r="B942" s="8"/>
      <c r="C942" s="13"/>
      <c r="D942" s="8"/>
      <c r="E942" s="8"/>
      <c r="F942" s="7"/>
      <c r="G942" s="9"/>
      <c r="H942" s="8"/>
      <c r="I942" s="9"/>
      <c r="J942" s="10"/>
      <c r="K942" s="10"/>
    </row>
    <row r="943" spans="1:11" x14ac:dyDescent="0.2">
      <c r="A943" s="85"/>
      <c r="B943" s="8"/>
      <c r="C943" s="13"/>
      <c r="D943" s="8"/>
      <c r="E943" s="8"/>
      <c r="F943" s="7"/>
      <c r="G943" s="9"/>
      <c r="H943" s="8"/>
      <c r="I943" s="9"/>
      <c r="J943" s="10"/>
      <c r="K943" s="10"/>
    </row>
    <row r="944" spans="1:11" x14ac:dyDescent="0.2">
      <c r="A944" s="85"/>
      <c r="B944" s="8"/>
      <c r="C944" s="13"/>
      <c r="D944" s="8"/>
      <c r="E944" s="8"/>
      <c r="F944" s="7"/>
      <c r="G944" s="9"/>
      <c r="H944" s="8"/>
      <c r="I944" s="9"/>
      <c r="J944" s="10"/>
      <c r="K944" s="10"/>
    </row>
    <row r="945" spans="1:11" x14ac:dyDescent="0.2">
      <c r="A945" s="85"/>
      <c r="B945" s="8"/>
      <c r="C945" s="13"/>
      <c r="D945" s="8"/>
      <c r="E945" s="8"/>
      <c r="F945" s="7"/>
      <c r="G945" s="9"/>
      <c r="H945" s="8"/>
      <c r="I945" s="9"/>
      <c r="J945" s="10"/>
      <c r="K945" s="10"/>
    </row>
    <row r="946" spans="1:11" x14ac:dyDescent="0.2">
      <c r="A946" s="85"/>
      <c r="B946" s="8"/>
      <c r="C946" s="13"/>
      <c r="D946" s="8"/>
      <c r="E946" s="8"/>
      <c r="F946" s="7"/>
      <c r="G946" s="9"/>
      <c r="H946" s="8"/>
      <c r="I946" s="9"/>
      <c r="J946" s="10"/>
      <c r="K946" s="10"/>
    </row>
    <row r="947" spans="1:11" x14ac:dyDescent="0.2">
      <c r="A947" s="85"/>
      <c r="B947" s="8"/>
      <c r="C947" s="13"/>
      <c r="D947" s="8"/>
      <c r="E947" s="8"/>
      <c r="F947" s="7"/>
      <c r="G947" s="9"/>
      <c r="H947" s="8"/>
      <c r="I947" s="9"/>
      <c r="J947" s="10"/>
      <c r="K947" s="10"/>
    </row>
    <row r="948" spans="1:11" x14ac:dyDescent="0.2">
      <c r="A948" s="85"/>
      <c r="B948" s="8"/>
      <c r="C948" s="13"/>
      <c r="D948" s="8"/>
      <c r="E948" s="8"/>
      <c r="F948" s="7"/>
      <c r="G948" s="9"/>
      <c r="H948" s="8"/>
      <c r="I948" s="9"/>
      <c r="J948" s="10"/>
      <c r="K948" s="10"/>
    </row>
    <row r="949" spans="1:11" x14ac:dyDescent="0.2">
      <c r="A949" s="85"/>
      <c r="B949" s="8"/>
      <c r="C949" s="13"/>
      <c r="D949" s="8"/>
      <c r="E949" s="8"/>
      <c r="F949" s="7"/>
      <c r="G949" s="9"/>
      <c r="H949" s="8"/>
      <c r="I949" s="9"/>
      <c r="J949" s="10"/>
      <c r="K949" s="10"/>
    </row>
    <row r="950" spans="1:11" x14ac:dyDescent="0.2">
      <c r="A950" s="85"/>
      <c r="B950" s="8"/>
      <c r="C950" s="13"/>
      <c r="D950" s="8"/>
      <c r="E950" s="8"/>
      <c r="F950" s="7"/>
      <c r="G950" s="9"/>
      <c r="H950" s="8"/>
      <c r="I950" s="9"/>
      <c r="J950" s="10"/>
      <c r="K950" s="10"/>
    </row>
    <row r="951" spans="1:11" x14ac:dyDescent="0.2">
      <c r="A951" s="85"/>
      <c r="B951" s="8"/>
      <c r="C951" s="13"/>
      <c r="D951" s="8"/>
      <c r="E951" s="8"/>
      <c r="F951" s="7"/>
      <c r="G951" s="9"/>
      <c r="H951" s="8"/>
      <c r="I951" s="9"/>
      <c r="J951" s="10"/>
      <c r="K951" s="10"/>
    </row>
    <row r="952" spans="1:11" x14ac:dyDescent="0.2">
      <c r="A952" s="85"/>
      <c r="B952" s="8"/>
      <c r="C952" s="13"/>
      <c r="D952" s="8"/>
      <c r="E952" s="8"/>
      <c r="F952" s="7"/>
      <c r="G952" s="9"/>
      <c r="H952" s="8"/>
      <c r="I952" s="9"/>
      <c r="J952" s="10"/>
      <c r="K952" s="10"/>
    </row>
    <row r="953" spans="1:11" x14ac:dyDescent="0.2">
      <c r="A953" s="85"/>
      <c r="B953" s="8"/>
      <c r="C953" s="13"/>
      <c r="D953" s="8"/>
      <c r="E953" s="8"/>
      <c r="F953" s="7"/>
      <c r="G953" s="9"/>
      <c r="H953" s="8"/>
      <c r="I953" s="9"/>
      <c r="J953" s="10"/>
      <c r="K953" s="10"/>
    </row>
    <row r="954" spans="1:11" x14ac:dyDescent="0.2">
      <c r="A954" s="85"/>
      <c r="B954" s="8"/>
      <c r="C954" s="13"/>
      <c r="D954" s="8"/>
      <c r="E954" s="8"/>
      <c r="F954" s="7"/>
      <c r="G954" s="9"/>
      <c r="H954" s="8"/>
      <c r="I954" s="9"/>
      <c r="J954" s="10"/>
      <c r="K954" s="10"/>
    </row>
    <row r="955" spans="1:11" x14ac:dyDescent="0.2">
      <c r="A955" s="85"/>
      <c r="B955" s="8"/>
      <c r="C955" s="13"/>
      <c r="D955" s="8"/>
      <c r="E955" s="8"/>
      <c r="F955" s="7"/>
      <c r="G955" s="9"/>
      <c r="H955" s="8"/>
      <c r="I955" s="9"/>
      <c r="J955" s="10"/>
      <c r="K955" s="10"/>
    </row>
    <row r="956" spans="1:11" x14ac:dyDescent="0.2">
      <c r="A956" s="85"/>
      <c r="B956" s="8"/>
      <c r="C956" s="13"/>
      <c r="D956" s="8"/>
      <c r="E956" s="8"/>
      <c r="F956" s="7"/>
      <c r="G956" s="9"/>
      <c r="H956" s="8"/>
      <c r="I956" s="9"/>
      <c r="J956" s="10"/>
      <c r="K956" s="10"/>
    </row>
    <row r="957" spans="1:11" x14ac:dyDescent="0.2">
      <c r="A957" s="85"/>
      <c r="B957" s="8"/>
      <c r="C957" s="13"/>
      <c r="D957" s="8"/>
      <c r="E957" s="8"/>
      <c r="F957" s="7"/>
      <c r="G957" s="9"/>
      <c r="H957" s="8"/>
      <c r="I957" s="9"/>
      <c r="J957" s="10"/>
      <c r="K957" s="10"/>
    </row>
    <row r="958" spans="1:11" x14ac:dyDescent="0.2">
      <c r="A958" s="85"/>
      <c r="B958" s="8"/>
      <c r="C958" s="13"/>
      <c r="D958" s="8"/>
      <c r="E958" s="8"/>
      <c r="F958" s="7"/>
      <c r="G958" s="9"/>
      <c r="H958" s="8"/>
      <c r="I958" s="9"/>
      <c r="J958" s="10"/>
      <c r="K958" s="10"/>
    </row>
    <row r="959" spans="1:11" x14ac:dyDescent="0.2">
      <c r="A959" s="85"/>
      <c r="B959" s="8"/>
      <c r="C959" s="13"/>
      <c r="D959" s="8"/>
      <c r="E959" s="8"/>
      <c r="F959" s="7"/>
      <c r="G959" s="9"/>
      <c r="H959" s="8"/>
      <c r="I959" s="9"/>
      <c r="J959" s="10"/>
      <c r="K959" s="10"/>
    </row>
    <row r="960" spans="1:11" x14ac:dyDescent="0.2">
      <c r="A960" s="85"/>
      <c r="B960" s="8"/>
      <c r="C960" s="13"/>
      <c r="D960" s="8"/>
      <c r="E960" s="8"/>
      <c r="F960" s="7"/>
      <c r="G960" s="9"/>
      <c r="H960" s="8"/>
      <c r="I960" s="9"/>
      <c r="J960" s="10"/>
      <c r="K960" s="10"/>
    </row>
    <row r="961" spans="1:11" x14ac:dyDescent="0.2">
      <c r="A961" s="85"/>
      <c r="B961" s="8"/>
      <c r="C961" s="13"/>
      <c r="D961" s="8"/>
      <c r="E961" s="8"/>
      <c r="F961" s="7"/>
      <c r="G961" s="9"/>
      <c r="H961" s="8"/>
      <c r="I961" s="9"/>
      <c r="J961" s="10"/>
      <c r="K961" s="10"/>
    </row>
    <row r="962" spans="1:11" x14ac:dyDescent="0.2">
      <c r="A962" s="85"/>
      <c r="B962" s="8"/>
      <c r="C962" s="13"/>
      <c r="D962" s="8"/>
      <c r="E962" s="8"/>
      <c r="F962" s="7"/>
      <c r="G962" s="9"/>
      <c r="H962" s="8"/>
      <c r="I962" s="9"/>
      <c r="J962" s="10"/>
      <c r="K962" s="10"/>
    </row>
    <row r="963" spans="1:11" x14ac:dyDescent="0.2">
      <c r="A963" s="85"/>
      <c r="B963" s="8"/>
      <c r="C963" s="13"/>
      <c r="D963" s="8"/>
      <c r="E963" s="8"/>
      <c r="F963" s="7"/>
      <c r="G963" s="9"/>
      <c r="H963" s="8"/>
      <c r="I963" s="9"/>
      <c r="J963" s="10"/>
      <c r="K963" s="10"/>
    </row>
    <row r="964" spans="1:11" x14ac:dyDescent="0.2">
      <c r="A964" s="85"/>
      <c r="B964" s="8"/>
      <c r="C964" s="13"/>
      <c r="D964" s="8"/>
      <c r="E964" s="8"/>
      <c r="F964" s="7"/>
      <c r="G964" s="9"/>
      <c r="H964" s="8"/>
      <c r="I964" s="9"/>
      <c r="J964" s="10"/>
      <c r="K964" s="10"/>
    </row>
    <row r="965" spans="1:11" x14ac:dyDescent="0.2">
      <c r="A965" s="85"/>
      <c r="B965" s="8"/>
      <c r="C965" s="13"/>
      <c r="D965" s="8"/>
      <c r="E965" s="8"/>
      <c r="F965" s="7"/>
      <c r="G965" s="9"/>
      <c r="H965" s="8"/>
      <c r="I965" s="9"/>
      <c r="J965" s="10"/>
      <c r="K965" s="10"/>
    </row>
    <row r="966" spans="1:11" x14ac:dyDescent="0.2">
      <c r="A966" s="85"/>
      <c r="B966" s="8"/>
      <c r="C966" s="13"/>
      <c r="D966" s="8"/>
      <c r="E966" s="8"/>
      <c r="F966" s="7"/>
      <c r="G966" s="9"/>
      <c r="H966" s="8"/>
      <c r="I966" s="9"/>
      <c r="J966" s="10"/>
      <c r="K966" s="10"/>
    </row>
    <row r="967" spans="1:11" x14ac:dyDescent="0.2">
      <c r="A967" s="85"/>
      <c r="B967" s="8"/>
      <c r="C967" s="13"/>
      <c r="D967" s="8"/>
      <c r="E967" s="8"/>
      <c r="F967" s="7"/>
      <c r="G967" s="9"/>
      <c r="H967" s="8"/>
      <c r="I967" s="9"/>
      <c r="J967" s="10"/>
      <c r="K967" s="10"/>
    </row>
    <row r="968" spans="1:11" x14ac:dyDescent="0.2">
      <c r="A968" s="85"/>
      <c r="B968" s="8"/>
      <c r="C968" s="13"/>
      <c r="D968" s="8"/>
      <c r="E968" s="8"/>
      <c r="F968" s="7"/>
      <c r="G968" s="9"/>
      <c r="H968" s="8"/>
      <c r="I968" s="9"/>
      <c r="J968" s="10"/>
      <c r="K968" s="10"/>
    </row>
    <row r="969" spans="1:11" x14ac:dyDescent="0.2">
      <c r="A969" s="85"/>
      <c r="B969" s="8"/>
      <c r="C969" s="13"/>
      <c r="D969" s="8"/>
      <c r="E969" s="8"/>
      <c r="F969" s="7"/>
      <c r="G969" s="9"/>
      <c r="H969" s="8"/>
      <c r="I969" s="9"/>
      <c r="J969" s="10"/>
      <c r="K969" s="10"/>
    </row>
    <row r="970" spans="1:11" x14ac:dyDescent="0.2">
      <c r="A970" s="85"/>
      <c r="B970" s="8"/>
      <c r="C970" s="13"/>
      <c r="D970" s="8"/>
      <c r="E970" s="8"/>
      <c r="F970" s="7"/>
      <c r="G970" s="9"/>
      <c r="H970" s="8"/>
      <c r="I970" s="9"/>
      <c r="J970" s="10"/>
      <c r="K970" s="10"/>
    </row>
    <row r="971" spans="1:11" x14ac:dyDescent="0.2">
      <c r="A971" s="85"/>
      <c r="B971" s="8"/>
      <c r="C971" s="13"/>
      <c r="D971" s="8"/>
      <c r="E971" s="8"/>
      <c r="F971" s="7"/>
      <c r="G971" s="9"/>
      <c r="H971" s="8"/>
      <c r="I971" s="9"/>
      <c r="J971" s="10"/>
      <c r="K971" s="10"/>
    </row>
    <row r="972" spans="1:11" x14ac:dyDescent="0.2">
      <c r="A972" s="85"/>
      <c r="B972" s="8"/>
      <c r="C972" s="13"/>
      <c r="D972" s="8"/>
      <c r="E972" s="8"/>
      <c r="F972" s="7"/>
      <c r="G972" s="9"/>
      <c r="H972" s="8"/>
      <c r="I972" s="9"/>
      <c r="J972" s="10"/>
      <c r="K972" s="10"/>
    </row>
    <row r="973" spans="1:11" x14ac:dyDescent="0.2">
      <c r="A973" s="85"/>
      <c r="B973" s="8"/>
      <c r="C973" s="13"/>
      <c r="D973" s="8"/>
      <c r="E973" s="8"/>
      <c r="F973" s="7"/>
      <c r="G973" s="9"/>
      <c r="H973" s="8"/>
      <c r="I973" s="9"/>
      <c r="J973" s="10"/>
      <c r="K973" s="10"/>
    </row>
    <row r="974" spans="1:11" x14ac:dyDescent="0.2">
      <c r="A974" s="85"/>
      <c r="B974" s="8"/>
      <c r="C974" s="13"/>
      <c r="D974" s="8"/>
      <c r="E974" s="8"/>
      <c r="F974" s="7"/>
      <c r="G974" s="9"/>
      <c r="H974" s="8"/>
      <c r="I974" s="9"/>
      <c r="J974" s="10"/>
      <c r="K974" s="10"/>
    </row>
    <row r="975" spans="1:11" x14ac:dyDescent="0.2">
      <c r="A975" s="85"/>
      <c r="B975" s="8"/>
      <c r="C975" s="13"/>
      <c r="D975" s="8"/>
      <c r="E975" s="8"/>
      <c r="F975" s="7"/>
      <c r="G975" s="9"/>
      <c r="H975" s="8"/>
      <c r="I975" s="9"/>
      <c r="J975" s="10"/>
      <c r="K975" s="10"/>
    </row>
    <row r="976" spans="1:11" x14ac:dyDescent="0.2">
      <c r="A976" s="85"/>
      <c r="B976" s="8"/>
      <c r="C976" s="13"/>
      <c r="D976" s="8"/>
      <c r="E976" s="8"/>
      <c r="F976" s="7"/>
      <c r="G976" s="9"/>
      <c r="H976" s="8"/>
      <c r="I976" s="9"/>
      <c r="J976" s="10"/>
      <c r="K976" s="10"/>
    </row>
    <row r="977" spans="1:11" x14ac:dyDescent="0.2">
      <c r="A977" s="85"/>
      <c r="B977" s="8"/>
      <c r="C977" s="13"/>
      <c r="D977" s="8"/>
      <c r="E977" s="8"/>
      <c r="F977" s="7"/>
      <c r="G977" s="9"/>
      <c r="H977" s="8"/>
      <c r="I977" s="9"/>
      <c r="J977" s="10"/>
      <c r="K977" s="10"/>
    </row>
    <row r="978" spans="1:11" x14ac:dyDescent="0.2">
      <c r="A978" s="85"/>
      <c r="B978" s="8"/>
      <c r="C978" s="13"/>
      <c r="D978" s="8"/>
      <c r="E978" s="8"/>
      <c r="F978" s="7"/>
      <c r="G978" s="9"/>
      <c r="H978" s="8"/>
      <c r="I978" s="9"/>
      <c r="J978" s="10"/>
      <c r="K978" s="10"/>
    </row>
    <row r="979" spans="1:11" x14ac:dyDescent="0.2">
      <c r="A979" s="85"/>
      <c r="B979" s="8"/>
      <c r="C979" s="13"/>
      <c r="D979" s="8"/>
      <c r="E979" s="8"/>
      <c r="F979" s="7"/>
      <c r="G979" s="9"/>
      <c r="H979" s="8"/>
      <c r="I979" s="9"/>
      <c r="J979" s="10"/>
      <c r="K979" s="10"/>
    </row>
    <row r="980" spans="1:11" x14ac:dyDescent="0.2">
      <c r="A980" s="85"/>
      <c r="B980" s="8"/>
      <c r="C980" s="13"/>
      <c r="D980" s="8"/>
      <c r="E980" s="8"/>
      <c r="F980" s="7"/>
      <c r="G980" s="9"/>
      <c r="H980" s="8"/>
      <c r="I980" s="9"/>
      <c r="J980" s="10"/>
      <c r="K980" s="10"/>
    </row>
    <row r="981" spans="1:11" x14ac:dyDescent="0.2">
      <c r="A981" s="85"/>
      <c r="B981" s="8"/>
      <c r="C981" s="13"/>
      <c r="D981" s="8"/>
      <c r="E981" s="8"/>
      <c r="F981" s="7"/>
      <c r="G981" s="9"/>
      <c r="H981" s="8"/>
      <c r="I981" s="9"/>
      <c r="J981" s="10"/>
      <c r="K981" s="10"/>
    </row>
    <row r="982" spans="1:11" x14ac:dyDescent="0.2">
      <c r="A982" s="85"/>
      <c r="B982" s="8"/>
      <c r="C982" s="13"/>
      <c r="D982" s="8"/>
      <c r="E982" s="8"/>
      <c r="F982" s="7"/>
      <c r="G982" s="9"/>
      <c r="H982" s="8"/>
      <c r="I982" s="9"/>
      <c r="J982" s="10"/>
      <c r="K982" s="10"/>
    </row>
    <row r="983" spans="1:11" x14ac:dyDescent="0.2">
      <c r="A983" s="85"/>
      <c r="B983" s="8"/>
      <c r="C983" s="13"/>
      <c r="D983" s="8"/>
      <c r="E983" s="8"/>
      <c r="F983" s="7"/>
      <c r="G983" s="9"/>
      <c r="H983" s="8"/>
      <c r="I983" s="9"/>
      <c r="J983" s="10"/>
      <c r="K983" s="10"/>
    </row>
    <row r="984" spans="1:11" x14ac:dyDescent="0.2">
      <c r="A984" s="85"/>
      <c r="B984" s="8"/>
      <c r="C984" s="13"/>
      <c r="D984" s="8"/>
      <c r="E984" s="8"/>
      <c r="F984" s="7"/>
      <c r="G984" s="9"/>
      <c r="H984" s="8"/>
      <c r="I984" s="9"/>
      <c r="J984" s="10"/>
      <c r="K984" s="10"/>
    </row>
    <row r="985" spans="1:11" x14ac:dyDescent="0.2">
      <c r="A985" s="85"/>
      <c r="B985" s="8"/>
      <c r="C985" s="13"/>
      <c r="D985" s="8"/>
      <c r="E985" s="8"/>
      <c r="F985" s="7"/>
      <c r="G985" s="9"/>
      <c r="H985" s="8"/>
      <c r="I985" s="9"/>
      <c r="J985" s="10"/>
      <c r="K985" s="10"/>
    </row>
    <row r="986" spans="1:11" x14ac:dyDescent="0.2">
      <c r="A986" s="85"/>
      <c r="B986" s="8"/>
      <c r="C986" s="13"/>
      <c r="D986" s="8"/>
      <c r="E986" s="8"/>
      <c r="F986" s="7"/>
      <c r="G986" s="9"/>
      <c r="H986" s="8"/>
      <c r="I986" s="9"/>
      <c r="J986" s="10"/>
      <c r="K986" s="10"/>
    </row>
    <row r="987" spans="1:11" x14ac:dyDescent="0.2">
      <c r="A987" s="85"/>
      <c r="B987" s="8"/>
      <c r="C987" s="13"/>
      <c r="D987" s="8"/>
      <c r="E987" s="8"/>
      <c r="F987" s="7"/>
      <c r="G987" s="9"/>
      <c r="H987" s="8"/>
      <c r="I987" s="9"/>
      <c r="J987" s="10"/>
      <c r="K987" s="10"/>
    </row>
    <row r="988" spans="1:11" x14ac:dyDescent="0.2">
      <c r="A988" s="85"/>
      <c r="B988" s="8"/>
      <c r="C988" s="13"/>
      <c r="D988" s="8"/>
      <c r="E988" s="8"/>
      <c r="F988" s="7"/>
      <c r="G988" s="9"/>
      <c r="H988" s="8"/>
      <c r="I988" s="9"/>
      <c r="J988" s="10"/>
      <c r="K988" s="10"/>
    </row>
    <row r="989" spans="1:11" x14ac:dyDescent="0.2">
      <c r="A989" s="85"/>
      <c r="B989" s="8"/>
      <c r="C989" s="13"/>
      <c r="D989" s="8"/>
      <c r="E989" s="8"/>
      <c r="F989" s="7"/>
      <c r="G989" s="9"/>
      <c r="H989" s="8"/>
      <c r="I989" s="9"/>
      <c r="J989" s="10"/>
      <c r="K989" s="10"/>
    </row>
    <row r="990" spans="1:11" x14ac:dyDescent="0.2">
      <c r="A990" s="85"/>
      <c r="B990" s="8"/>
      <c r="C990" s="13"/>
      <c r="D990" s="8"/>
      <c r="E990" s="8"/>
      <c r="F990" s="7"/>
      <c r="G990" s="9"/>
      <c r="H990" s="8"/>
      <c r="I990" s="9"/>
      <c r="J990" s="10"/>
      <c r="K990" s="10"/>
    </row>
    <row r="991" spans="1:11" x14ac:dyDescent="0.2">
      <c r="A991" s="85"/>
      <c r="B991" s="8"/>
      <c r="C991" s="13"/>
      <c r="D991" s="8"/>
      <c r="E991" s="8"/>
      <c r="F991" s="7"/>
      <c r="G991" s="9"/>
      <c r="H991" s="8"/>
      <c r="I991" s="9"/>
      <c r="J991" s="10"/>
      <c r="K991" s="10"/>
    </row>
    <row r="992" spans="1:11" x14ac:dyDescent="0.2">
      <c r="A992" s="85"/>
      <c r="B992" s="8"/>
      <c r="C992" s="13"/>
      <c r="D992" s="8"/>
      <c r="E992" s="8"/>
      <c r="F992" s="7"/>
      <c r="G992" s="9"/>
      <c r="H992" s="8"/>
      <c r="I992" s="9"/>
      <c r="J992" s="10"/>
      <c r="K992" s="10"/>
    </row>
    <row r="993" spans="1:11" x14ac:dyDescent="0.2">
      <c r="A993" s="85"/>
      <c r="B993" s="8"/>
      <c r="C993" s="13"/>
      <c r="D993" s="8"/>
      <c r="E993" s="8"/>
      <c r="F993" s="7"/>
      <c r="G993" s="9"/>
      <c r="H993" s="8"/>
      <c r="I993" s="9"/>
      <c r="J993" s="10"/>
      <c r="K993" s="10"/>
    </row>
    <row r="994" spans="1:11" x14ac:dyDescent="0.2">
      <c r="A994" s="85"/>
      <c r="B994" s="8"/>
      <c r="C994" s="13"/>
      <c r="D994" s="8"/>
      <c r="E994" s="8"/>
      <c r="F994" s="7"/>
      <c r="G994" s="9"/>
      <c r="H994" s="8"/>
      <c r="I994" s="9"/>
      <c r="J994" s="10"/>
      <c r="K994" s="10"/>
    </row>
    <row r="995" spans="1:11" x14ac:dyDescent="0.2">
      <c r="A995" s="85"/>
      <c r="B995" s="8"/>
      <c r="C995" s="13"/>
      <c r="D995" s="8"/>
      <c r="E995" s="8"/>
      <c r="F995" s="7"/>
      <c r="G995" s="9"/>
      <c r="H995" s="8"/>
      <c r="I995" s="9"/>
      <c r="J995" s="10"/>
      <c r="K995" s="10"/>
    </row>
    <row r="996" spans="1:11" x14ac:dyDescent="0.2">
      <c r="A996" s="85"/>
      <c r="B996" s="8"/>
      <c r="C996" s="13"/>
      <c r="D996" s="8"/>
      <c r="E996" s="8"/>
      <c r="F996" s="7"/>
      <c r="G996" s="9"/>
      <c r="H996" s="8"/>
      <c r="I996" s="9"/>
      <c r="J996" s="10"/>
      <c r="K996" s="10"/>
    </row>
    <row r="997" spans="1:11" x14ac:dyDescent="0.2">
      <c r="A997" s="85"/>
      <c r="B997" s="8"/>
      <c r="C997" s="13"/>
      <c r="D997" s="8"/>
      <c r="E997" s="8"/>
      <c r="F997" s="7"/>
      <c r="G997" s="9"/>
      <c r="H997" s="8"/>
      <c r="I997" s="9"/>
      <c r="J997" s="10"/>
      <c r="K997" s="10"/>
    </row>
    <row r="998" spans="1:11" x14ac:dyDescent="0.2">
      <c r="A998" s="85"/>
      <c r="B998" s="8"/>
      <c r="C998" s="13"/>
      <c r="D998" s="8"/>
      <c r="E998" s="8"/>
      <c r="F998" s="7"/>
      <c r="G998" s="9"/>
      <c r="H998" s="8"/>
      <c r="I998" s="9"/>
      <c r="J998" s="10"/>
      <c r="K998" s="10"/>
    </row>
    <row r="999" spans="1:11" x14ac:dyDescent="0.2">
      <c r="A999" s="85"/>
      <c r="B999" s="8"/>
      <c r="C999" s="13"/>
      <c r="D999" s="8"/>
      <c r="E999" s="8"/>
      <c r="F999" s="7"/>
      <c r="G999" s="9"/>
      <c r="H999" s="8"/>
      <c r="I999" s="9"/>
      <c r="J999" s="10"/>
      <c r="K999" s="10"/>
    </row>
    <row r="1000" spans="1:11" x14ac:dyDescent="0.2">
      <c r="A1000" s="85"/>
      <c r="B1000" s="8"/>
      <c r="C1000" s="13"/>
      <c r="D1000" s="8"/>
      <c r="E1000" s="8"/>
      <c r="F1000" s="7"/>
      <c r="G1000" s="9"/>
      <c r="H1000" s="8"/>
      <c r="I1000" s="9"/>
      <c r="J1000" s="10"/>
      <c r="K1000" s="10"/>
    </row>
    <row r="1001" spans="1:11" x14ac:dyDescent="0.2">
      <c r="A1001" s="85"/>
      <c r="B1001" s="8"/>
      <c r="C1001" s="13"/>
      <c r="D1001" s="8"/>
      <c r="E1001" s="8"/>
      <c r="F1001" s="7"/>
      <c r="G1001" s="9"/>
      <c r="H1001" s="8"/>
      <c r="I1001" s="9"/>
      <c r="J1001" s="10"/>
      <c r="K1001" s="10"/>
    </row>
    <row r="1002" spans="1:11" x14ac:dyDescent="0.2">
      <c r="A1002" s="85"/>
      <c r="B1002" s="8"/>
      <c r="C1002" s="13"/>
      <c r="D1002" s="8"/>
      <c r="E1002" s="8"/>
      <c r="F1002" s="7"/>
      <c r="G1002" s="9"/>
      <c r="H1002" s="8"/>
      <c r="I1002" s="9"/>
      <c r="J1002" s="10"/>
      <c r="K1002" s="10"/>
    </row>
    <row r="1003" spans="1:11" x14ac:dyDescent="0.2">
      <c r="A1003" s="85"/>
      <c r="B1003" s="8"/>
      <c r="C1003" s="13"/>
      <c r="D1003" s="8"/>
      <c r="E1003" s="8"/>
      <c r="F1003" s="7"/>
      <c r="G1003" s="9"/>
      <c r="H1003" s="8"/>
      <c r="I1003" s="9"/>
      <c r="J1003" s="10"/>
      <c r="K1003" s="10"/>
    </row>
    <row r="1004" spans="1:11" x14ac:dyDescent="0.2">
      <c r="A1004" s="85"/>
      <c r="B1004" s="8"/>
      <c r="C1004" s="13"/>
      <c r="D1004" s="8"/>
      <c r="E1004" s="8"/>
      <c r="F1004" s="7"/>
      <c r="G1004" s="9"/>
      <c r="H1004" s="8"/>
      <c r="I1004" s="9"/>
      <c r="J1004" s="10"/>
      <c r="K1004" s="10"/>
    </row>
    <row r="1005" spans="1:11" x14ac:dyDescent="0.2">
      <c r="A1005" s="85"/>
      <c r="B1005" s="8"/>
      <c r="C1005" s="13"/>
      <c r="D1005" s="8"/>
      <c r="E1005" s="8"/>
      <c r="F1005" s="7"/>
      <c r="G1005" s="9"/>
      <c r="H1005" s="8"/>
      <c r="I1005" s="9"/>
      <c r="J1005" s="10"/>
      <c r="K1005" s="10"/>
    </row>
    <row r="1006" spans="1:11" x14ac:dyDescent="0.2">
      <c r="A1006" s="85"/>
      <c r="B1006" s="8"/>
      <c r="C1006" s="13"/>
      <c r="D1006" s="8"/>
      <c r="E1006" s="8"/>
      <c r="F1006" s="7"/>
      <c r="G1006" s="9"/>
      <c r="H1006" s="8"/>
      <c r="I1006" s="9"/>
      <c r="J1006" s="10"/>
      <c r="K1006" s="10"/>
    </row>
    <row r="1007" spans="1:11" x14ac:dyDescent="0.2">
      <c r="A1007" s="85"/>
      <c r="B1007" s="8"/>
      <c r="C1007" s="13"/>
      <c r="D1007" s="8"/>
      <c r="E1007" s="8"/>
      <c r="F1007" s="7"/>
      <c r="G1007" s="9"/>
      <c r="H1007" s="8"/>
      <c r="I1007" s="9"/>
      <c r="J1007" s="10"/>
      <c r="K1007" s="10"/>
    </row>
    <row r="1008" spans="1:11" x14ac:dyDescent="0.2">
      <c r="A1008" s="85"/>
      <c r="B1008" s="8"/>
      <c r="C1008" s="13"/>
      <c r="D1008" s="8"/>
      <c r="E1008" s="8"/>
      <c r="F1008" s="7"/>
      <c r="G1008" s="9"/>
      <c r="H1008" s="8"/>
      <c r="I1008" s="9"/>
      <c r="J1008" s="10"/>
      <c r="K1008" s="10"/>
    </row>
    <row r="1009" spans="1:11" x14ac:dyDescent="0.2">
      <c r="A1009" s="85"/>
      <c r="B1009" s="8"/>
      <c r="C1009" s="13"/>
      <c r="D1009" s="8"/>
      <c r="E1009" s="8"/>
      <c r="F1009" s="7"/>
      <c r="G1009" s="9"/>
      <c r="H1009" s="8"/>
      <c r="I1009" s="9"/>
      <c r="J1009" s="10"/>
      <c r="K1009" s="10"/>
    </row>
    <row r="1010" spans="1:11" x14ac:dyDescent="0.2">
      <c r="A1010" s="85"/>
      <c r="B1010" s="8"/>
      <c r="C1010" s="13"/>
      <c r="D1010" s="8"/>
      <c r="E1010" s="8"/>
      <c r="F1010" s="7"/>
      <c r="G1010" s="9"/>
      <c r="H1010" s="8"/>
      <c r="I1010" s="9"/>
      <c r="J1010" s="10"/>
      <c r="K1010" s="10"/>
    </row>
    <row r="1011" spans="1:11" x14ac:dyDescent="0.2">
      <c r="A1011" s="85"/>
      <c r="B1011" s="8"/>
      <c r="C1011" s="13"/>
      <c r="D1011" s="8"/>
      <c r="E1011" s="8"/>
      <c r="F1011" s="7"/>
      <c r="G1011" s="9"/>
      <c r="H1011" s="8"/>
      <c r="I1011" s="9"/>
      <c r="J1011" s="10"/>
      <c r="K1011" s="10"/>
    </row>
    <row r="1012" spans="1:11" x14ac:dyDescent="0.2">
      <c r="A1012" s="85"/>
      <c r="B1012" s="8"/>
      <c r="C1012" s="13"/>
      <c r="D1012" s="8"/>
      <c r="E1012" s="8"/>
      <c r="F1012" s="7"/>
      <c r="G1012" s="9"/>
      <c r="H1012" s="8"/>
      <c r="I1012" s="9"/>
      <c r="J1012" s="10"/>
      <c r="K1012" s="10"/>
    </row>
    <row r="1013" spans="1:11" x14ac:dyDescent="0.2">
      <c r="A1013" s="85"/>
      <c r="B1013" s="8"/>
      <c r="C1013" s="13"/>
      <c r="D1013" s="8"/>
      <c r="E1013" s="8"/>
      <c r="F1013" s="7"/>
      <c r="G1013" s="9"/>
      <c r="H1013" s="8"/>
      <c r="I1013" s="9"/>
      <c r="J1013" s="10"/>
      <c r="K1013" s="10"/>
    </row>
    <row r="1014" spans="1:11" x14ac:dyDescent="0.2">
      <c r="A1014" s="85"/>
      <c r="B1014" s="8"/>
      <c r="C1014" s="13"/>
      <c r="D1014" s="8"/>
      <c r="E1014" s="8"/>
      <c r="F1014" s="7"/>
      <c r="G1014" s="9"/>
      <c r="H1014" s="8"/>
      <c r="I1014" s="9"/>
      <c r="J1014" s="10"/>
      <c r="K1014" s="10"/>
    </row>
    <row r="1015" spans="1:11" x14ac:dyDescent="0.2">
      <c r="A1015" s="85"/>
      <c r="B1015" s="8"/>
      <c r="C1015" s="13"/>
      <c r="D1015" s="8"/>
      <c r="E1015" s="8"/>
      <c r="F1015" s="7"/>
      <c r="G1015" s="9"/>
      <c r="H1015" s="8"/>
      <c r="I1015" s="9"/>
      <c r="J1015" s="10"/>
      <c r="K1015" s="10"/>
    </row>
    <row r="1016" spans="1:11" x14ac:dyDescent="0.2">
      <c r="A1016" s="85"/>
      <c r="B1016" s="8"/>
      <c r="C1016" s="13"/>
      <c r="D1016" s="8"/>
      <c r="E1016" s="8"/>
      <c r="F1016" s="7"/>
      <c r="G1016" s="9"/>
      <c r="H1016" s="8"/>
      <c r="I1016" s="9"/>
      <c r="J1016" s="10"/>
      <c r="K1016" s="10"/>
    </row>
    <row r="1017" spans="1:11" x14ac:dyDescent="0.2">
      <c r="A1017" s="85"/>
      <c r="B1017" s="8"/>
      <c r="C1017" s="13"/>
      <c r="D1017" s="8"/>
      <c r="E1017" s="8"/>
      <c r="F1017" s="7"/>
      <c r="G1017" s="9"/>
      <c r="H1017" s="8"/>
      <c r="I1017" s="9"/>
      <c r="J1017" s="10"/>
      <c r="K1017" s="10"/>
    </row>
    <row r="1018" spans="1:11" x14ac:dyDescent="0.2">
      <c r="A1018" s="85"/>
      <c r="B1018" s="8"/>
      <c r="C1018" s="13"/>
      <c r="D1018" s="8"/>
      <c r="E1018" s="8"/>
      <c r="F1018" s="7"/>
      <c r="G1018" s="9"/>
      <c r="H1018" s="8"/>
      <c r="I1018" s="9"/>
      <c r="J1018" s="10"/>
      <c r="K1018" s="10"/>
    </row>
    <row r="1019" spans="1:11" x14ac:dyDescent="0.2">
      <c r="A1019" s="85"/>
      <c r="B1019" s="8"/>
      <c r="C1019" s="13"/>
      <c r="D1019" s="8"/>
      <c r="E1019" s="8"/>
      <c r="F1019" s="7"/>
      <c r="G1019" s="9"/>
      <c r="H1019" s="8"/>
      <c r="I1019" s="9"/>
      <c r="J1019" s="10"/>
      <c r="K1019" s="10"/>
    </row>
    <row r="1020" spans="1:11" x14ac:dyDescent="0.2">
      <c r="A1020" s="85"/>
      <c r="B1020" s="8"/>
      <c r="C1020" s="13"/>
      <c r="D1020" s="8"/>
      <c r="E1020" s="8"/>
      <c r="F1020" s="7"/>
      <c r="G1020" s="9"/>
      <c r="H1020" s="8"/>
      <c r="I1020" s="9"/>
      <c r="J1020" s="10"/>
      <c r="K1020" s="10"/>
    </row>
    <row r="1021" spans="1:11" x14ac:dyDescent="0.2">
      <c r="A1021" s="85"/>
      <c r="B1021" s="8"/>
      <c r="C1021" s="13"/>
      <c r="D1021" s="8"/>
      <c r="E1021" s="8"/>
      <c r="F1021" s="7"/>
      <c r="G1021" s="9"/>
      <c r="H1021" s="8"/>
      <c r="I1021" s="9"/>
      <c r="J1021" s="10"/>
      <c r="K1021" s="10"/>
    </row>
    <row r="1022" spans="1:11" x14ac:dyDescent="0.2">
      <c r="A1022" s="85"/>
      <c r="B1022" s="8"/>
      <c r="C1022" s="13"/>
      <c r="D1022" s="8"/>
      <c r="E1022" s="8"/>
      <c r="F1022" s="7"/>
      <c r="G1022" s="9"/>
      <c r="H1022" s="8"/>
      <c r="I1022" s="9"/>
      <c r="J1022" s="10"/>
      <c r="K1022" s="10"/>
    </row>
    <row r="1023" spans="1:11" x14ac:dyDescent="0.2">
      <c r="A1023" s="85"/>
      <c r="B1023" s="8"/>
      <c r="C1023" s="13"/>
      <c r="D1023" s="8"/>
      <c r="E1023" s="8"/>
      <c r="F1023" s="7"/>
      <c r="G1023" s="9"/>
      <c r="H1023" s="8"/>
      <c r="I1023" s="9"/>
      <c r="J1023" s="10"/>
      <c r="K1023" s="10"/>
    </row>
    <row r="1024" spans="1:11" x14ac:dyDescent="0.2">
      <c r="A1024" s="85"/>
      <c r="B1024" s="8"/>
      <c r="C1024" s="13"/>
      <c r="D1024" s="8"/>
      <c r="E1024" s="8"/>
      <c r="F1024" s="7"/>
      <c r="G1024" s="9"/>
      <c r="H1024" s="8"/>
      <c r="I1024" s="9"/>
      <c r="J1024" s="10"/>
      <c r="K1024" s="10"/>
    </row>
    <row r="1025" spans="1:11" x14ac:dyDescent="0.2">
      <c r="A1025" s="85"/>
      <c r="B1025" s="8"/>
      <c r="C1025" s="13"/>
      <c r="D1025" s="8"/>
      <c r="E1025" s="8"/>
      <c r="F1025" s="7"/>
      <c r="G1025" s="9"/>
      <c r="H1025" s="8"/>
      <c r="I1025" s="9"/>
      <c r="J1025" s="10"/>
      <c r="K1025" s="10"/>
    </row>
    <row r="1026" spans="1:11" x14ac:dyDescent="0.2">
      <c r="A1026" s="85"/>
      <c r="B1026" s="8"/>
      <c r="C1026" s="13"/>
      <c r="D1026" s="8"/>
      <c r="E1026" s="8"/>
      <c r="F1026" s="7"/>
      <c r="G1026" s="9"/>
      <c r="H1026" s="8"/>
      <c r="I1026" s="9"/>
      <c r="J1026" s="10"/>
      <c r="K1026" s="10"/>
    </row>
    <row r="1027" spans="1:11" x14ac:dyDescent="0.2">
      <c r="A1027" s="85"/>
      <c r="B1027" s="8"/>
      <c r="C1027" s="13"/>
      <c r="D1027" s="8"/>
      <c r="E1027" s="8"/>
      <c r="F1027" s="7"/>
      <c r="G1027" s="9"/>
      <c r="H1027" s="8"/>
      <c r="I1027" s="9"/>
      <c r="J1027" s="10"/>
      <c r="K1027" s="10"/>
    </row>
    <row r="1028" spans="1:11" x14ac:dyDescent="0.2">
      <c r="A1028" s="85"/>
      <c r="B1028" s="8"/>
      <c r="C1028" s="13"/>
      <c r="D1028" s="8"/>
      <c r="E1028" s="8"/>
      <c r="F1028" s="7"/>
      <c r="G1028" s="9"/>
      <c r="H1028" s="8"/>
      <c r="I1028" s="9"/>
      <c r="J1028" s="10"/>
      <c r="K1028" s="10"/>
    </row>
    <row r="1029" spans="1:11" x14ac:dyDescent="0.2">
      <c r="A1029" s="85"/>
      <c r="B1029" s="8"/>
      <c r="C1029" s="13"/>
      <c r="D1029" s="8"/>
      <c r="E1029" s="8"/>
      <c r="F1029" s="7"/>
      <c r="G1029" s="9"/>
      <c r="H1029" s="8"/>
      <c r="I1029" s="9"/>
      <c r="J1029" s="10"/>
      <c r="K1029" s="10"/>
    </row>
    <row r="1030" spans="1:11" x14ac:dyDescent="0.2">
      <c r="A1030" s="85"/>
      <c r="B1030" s="8"/>
      <c r="C1030" s="13"/>
      <c r="D1030" s="8"/>
      <c r="E1030" s="8"/>
      <c r="F1030" s="7"/>
      <c r="G1030" s="9"/>
      <c r="H1030" s="8"/>
      <c r="I1030" s="9"/>
      <c r="J1030" s="10"/>
      <c r="K1030" s="10"/>
    </row>
    <row r="1031" spans="1:11" x14ac:dyDescent="0.2">
      <c r="A1031" s="85"/>
      <c r="B1031" s="8"/>
      <c r="C1031" s="13"/>
      <c r="D1031" s="8"/>
      <c r="E1031" s="8"/>
      <c r="F1031" s="7"/>
      <c r="G1031" s="9"/>
      <c r="H1031" s="8"/>
      <c r="I1031" s="9"/>
      <c r="J1031" s="10"/>
      <c r="K1031" s="10"/>
    </row>
    <row r="1032" spans="1:11" x14ac:dyDescent="0.2">
      <c r="A1032" s="85"/>
      <c r="B1032" s="8"/>
      <c r="C1032" s="13"/>
      <c r="D1032" s="8"/>
      <c r="E1032" s="8"/>
      <c r="F1032" s="7"/>
      <c r="G1032" s="9"/>
      <c r="H1032" s="8"/>
      <c r="I1032" s="9"/>
      <c r="J1032" s="10"/>
      <c r="K1032" s="10"/>
    </row>
    <row r="1033" spans="1:11" x14ac:dyDescent="0.2">
      <c r="A1033" s="85"/>
      <c r="B1033" s="8"/>
      <c r="C1033" s="13"/>
      <c r="D1033" s="8"/>
      <c r="E1033" s="8"/>
      <c r="F1033" s="7"/>
      <c r="G1033" s="9"/>
      <c r="H1033" s="8"/>
      <c r="I1033" s="9"/>
      <c r="J1033" s="10"/>
      <c r="K1033" s="10"/>
    </row>
    <row r="1034" spans="1:11" x14ac:dyDescent="0.2">
      <c r="A1034" s="85"/>
      <c r="B1034" s="8"/>
      <c r="C1034" s="13"/>
      <c r="D1034" s="8"/>
      <c r="E1034" s="8"/>
      <c r="F1034" s="7"/>
      <c r="G1034" s="9"/>
      <c r="H1034" s="8"/>
      <c r="I1034" s="9"/>
      <c r="J1034" s="10"/>
      <c r="K1034" s="10"/>
    </row>
    <row r="1035" spans="1:11" x14ac:dyDescent="0.2">
      <c r="A1035" s="85"/>
      <c r="B1035" s="8"/>
      <c r="C1035" s="13"/>
      <c r="D1035" s="8"/>
      <c r="E1035" s="8"/>
      <c r="F1035" s="7"/>
      <c r="G1035" s="9"/>
      <c r="H1035" s="8"/>
      <c r="I1035" s="9"/>
      <c r="J1035" s="10"/>
      <c r="K1035" s="10"/>
    </row>
    <row r="1036" spans="1:11" x14ac:dyDescent="0.2">
      <c r="A1036" s="85"/>
      <c r="B1036" s="8"/>
      <c r="C1036" s="13"/>
      <c r="D1036" s="8"/>
      <c r="E1036" s="8"/>
      <c r="F1036" s="7"/>
      <c r="G1036" s="9"/>
      <c r="H1036" s="8"/>
      <c r="I1036" s="9"/>
      <c r="J1036" s="10"/>
      <c r="K1036" s="10"/>
    </row>
    <row r="1037" spans="1:11" x14ac:dyDescent="0.2">
      <c r="A1037" s="85"/>
      <c r="B1037" s="8"/>
      <c r="C1037" s="13"/>
      <c r="D1037" s="8"/>
      <c r="E1037" s="8"/>
      <c r="F1037" s="7"/>
      <c r="G1037" s="9"/>
      <c r="H1037" s="8"/>
      <c r="I1037" s="9"/>
      <c r="J1037" s="10"/>
      <c r="K1037" s="10"/>
    </row>
    <row r="1038" spans="1:11" x14ac:dyDescent="0.2">
      <c r="A1038" s="85"/>
      <c r="B1038" s="8"/>
      <c r="C1038" s="13"/>
      <c r="D1038" s="8"/>
      <c r="E1038" s="8"/>
      <c r="F1038" s="7"/>
      <c r="G1038" s="9"/>
      <c r="H1038" s="8"/>
      <c r="I1038" s="9"/>
      <c r="J1038" s="10"/>
      <c r="K1038" s="10"/>
    </row>
    <row r="1039" spans="1:11" x14ac:dyDescent="0.2">
      <c r="A1039" s="85"/>
      <c r="B1039" s="8"/>
      <c r="C1039" s="13"/>
      <c r="D1039" s="8"/>
      <c r="E1039" s="8"/>
      <c r="F1039" s="7"/>
      <c r="G1039" s="9"/>
      <c r="H1039" s="8"/>
      <c r="I1039" s="9"/>
      <c r="J1039" s="10"/>
      <c r="K1039" s="10"/>
    </row>
    <row r="1040" spans="1:11" x14ac:dyDescent="0.2">
      <c r="A1040" s="85"/>
      <c r="B1040" s="8"/>
      <c r="C1040" s="13"/>
      <c r="D1040" s="8"/>
      <c r="E1040" s="8"/>
      <c r="F1040" s="7"/>
      <c r="G1040" s="9"/>
      <c r="H1040" s="8"/>
      <c r="I1040" s="9"/>
      <c r="J1040" s="10"/>
      <c r="K1040" s="10"/>
    </row>
    <row r="1041" spans="1:11" x14ac:dyDescent="0.2">
      <c r="A1041" s="85"/>
      <c r="B1041" s="8"/>
      <c r="C1041" s="13"/>
      <c r="D1041" s="8"/>
      <c r="E1041" s="8"/>
      <c r="F1041" s="7"/>
      <c r="G1041" s="9"/>
      <c r="H1041" s="8"/>
      <c r="I1041" s="9"/>
      <c r="J1041" s="10"/>
      <c r="K1041" s="10"/>
    </row>
    <row r="1042" spans="1:11" x14ac:dyDescent="0.2">
      <c r="A1042" s="85"/>
      <c r="B1042" s="8"/>
      <c r="C1042" s="13"/>
      <c r="D1042" s="8"/>
      <c r="E1042" s="8"/>
      <c r="F1042" s="7"/>
      <c r="G1042" s="9"/>
      <c r="H1042" s="8"/>
      <c r="I1042" s="9"/>
      <c r="J1042" s="10"/>
      <c r="K1042" s="10"/>
    </row>
    <row r="1043" spans="1:11" x14ac:dyDescent="0.2">
      <c r="A1043" s="85"/>
      <c r="B1043" s="8"/>
      <c r="C1043" s="13"/>
      <c r="D1043" s="8"/>
      <c r="E1043" s="8"/>
      <c r="F1043" s="7"/>
      <c r="G1043" s="9"/>
      <c r="H1043" s="8"/>
      <c r="I1043" s="9"/>
      <c r="J1043" s="10"/>
      <c r="K1043" s="10"/>
    </row>
    <row r="1044" spans="1:11" x14ac:dyDescent="0.2">
      <c r="A1044" s="85"/>
      <c r="B1044" s="8"/>
      <c r="C1044" s="13"/>
      <c r="D1044" s="8"/>
      <c r="E1044" s="8"/>
      <c r="F1044" s="7"/>
      <c r="G1044" s="9"/>
      <c r="H1044" s="8"/>
      <c r="I1044" s="9"/>
      <c r="J1044" s="10"/>
      <c r="K1044" s="10"/>
    </row>
    <row r="1045" spans="1:11" x14ac:dyDescent="0.2">
      <c r="A1045" s="85"/>
      <c r="B1045" s="8"/>
      <c r="C1045" s="13"/>
      <c r="D1045" s="8"/>
      <c r="E1045" s="8"/>
      <c r="F1045" s="7"/>
      <c r="G1045" s="9"/>
      <c r="H1045" s="8"/>
      <c r="I1045" s="9"/>
      <c r="J1045" s="10"/>
      <c r="K1045" s="10"/>
    </row>
    <row r="1046" spans="1:11" x14ac:dyDescent="0.2">
      <c r="A1046" s="85"/>
      <c r="B1046" s="8"/>
      <c r="C1046" s="13"/>
      <c r="D1046" s="8"/>
      <c r="E1046" s="8"/>
      <c r="F1046" s="7"/>
      <c r="G1046" s="9"/>
      <c r="H1046" s="8"/>
      <c r="I1046" s="9"/>
      <c r="J1046" s="10"/>
      <c r="K1046" s="10"/>
    </row>
    <row r="1047" spans="1:11" x14ac:dyDescent="0.2">
      <c r="A1047" s="85"/>
      <c r="B1047" s="8"/>
      <c r="C1047" s="13"/>
      <c r="D1047" s="8"/>
      <c r="E1047" s="8"/>
      <c r="F1047" s="7"/>
      <c r="G1047" s="9"/>
      <c r="H1047" s="8"/>
      <c r="I1047" s="9"/>
      <c r="J1047" s="10"/>
      <c r="K1047" s="10"/>
    </row>
    <row r="1048" spans="1:11" x14ac:dyDescent="0.2">
      <c r="A1048" s="85"/>
      <c r="B1048" s="8"/>
      <c r="C1048" s="13"/>
      <c r="D1048" s="8"/>
      <c r="E1048" s="8"/>
      <c r="F1048" s="7"/>
      <c r="G1048" s="9"/>
      <c r="H1048" s="8"/>
      <c r="I1048" s="9"/>
      <c r="J1048" s="10"/>
      <c r="K1048" s="10"/>
    </row>
    <row r="1049" spans="1:11" x14ac:dyDescent="0.2">
      <c r="A1049" s="85"/>
      <c r="B1049" s="8"/>
      <c r="C1049" s="13"/>
      <c r="D1049" s="8"/>
      <c r="E1049" s="8"/>
      <c r="F1049" s="7"/>
      <c r="G1049" s="9"/>
      <c r="H1049" s="8"/>
      <c r="I1049" s="9"/>
      <c r="J1049" s="10"/>
      <c r="K1049" s="10"/>
    </row>
    <row r="1050" spans="1:11" x14ac:dyDescent="0.2">
      <c r="A1050" s="85"/>
      <c r="B1050" s="8"/>
      <c r="C1050" s="13"/>
      <c r="D1050" s="8"/>
      <c r="E1050" s="8"/>
      <c r="F1050" s="7"/>
      <c r="G1050" s="9"/>
      <c r="H1050" s="8"/>
      <c r="I1050" s="9"/>
      <c r="J1050" s="10"/>
      <c r="K1050" s="10"/>
    </row>
    <row r="1051" spans="1:11" x14ac:dyDescent="0.2">
      <c r="A1051" s="85"/>
      <c r="B1051" s="8"/>
      <c r="C1051" s="13"/>
      <c r="D1051" s="8"/>
      <c r="E1051" s="8"/>
      <c r="F1051" s="7"/>
      <c r="G1051" s="9"/>
      <c r="H1051" s="8"/>
      <c r="I1051" s="9"/>
      <c r="J1051" s="10"/>
      <c r="K1051" s="10"/>
    </row>
    <row r="1052" spans="1:11" x14ac:dyDescent="0.2">
      <c r="A1052" s="85"/>
      <c r="B1052" s="8"/>
      <c r="C1052" s="13"/>
      <c r="D1052" s="8"/>
      <c r="E1052" s="8"/>
      <c r="F1052" s="7"/>
      <c r="G1052" s="9"/>
      <c r="H1052" s="8"/>
      <c r="I1052" s="9"/>
      <c r="J1052" s="10"/>
      <c r="K1052" s="10"/>
    </row>
    <row r="1053" spans="1:11" x14ac:dyDescent="0.2">
      <c r="A1053" s="85"/>
      <c r="B1053" s="8"/>
      <c r="C1053" s="13"/>
      <c r="D1053" s="8"/>
      <c r="E1053" s="8"/>
      <c r="F1053" s="7"/>
      <c r="G1053" s="9"/>
      <c r="H1053" s="8"/>
      <c r="I1053" s="9"/>
      <c r="J1053" s="10"/>
      <c r="K1053" s="10"/>
    </row>
    <row r="1054" spans="1:11" x14ac:dyDescent="0.2">
      <c r="A1054" s="85"/>
      <c r="B1054" s="8"/>
      <c r="C1054" s="13"/>
      <c r="D1054" s="8"/>
      <c r="E1054" s="8"/>
      <c r="F1054" s="7"/>
      <c r="G1054" s="9"/>
      <c r="H1054" s="8"/>
      <c r="I1054" s="9"/>
      <c r="J1054" s="10"/>
      <c r="K1054" s="10"/>
    </row>
    <row r="1055" spans="1:11" x14ac:dyDescent="0.2">
      <c r="A1055" s="85"/>
      <c r="B1055" s="8"/>
      <c r="C1055" s="13"/>
      <c r="D1055" s="8"/>
      <c r="E1055" s="8"/>
      <c r="F1055" s="7"/>
      <c r="G1055" s="9"/>
      <c r="H1055" s="8"/>
      <c r="I1055" s="9"/>
      <c r="J1055" s="10"/>
      <c r="K1055" s="10"/>
    </row>
    <row r="1056" spans="1:11" x14ac:dyDescent="0.2">
      <c r="A1056" s="85"/>
      <c r="B1056" s="8"/>
      <c r="C1056" s="13"/>
      <c r="D1056" s="8"/>
      <c r="E1056" s="8"/>
      <c r="F1056" s="7"/>
      <c r="G1056" s="9"/>
      <c r="H1056" s="8"/>
      <c r="I1056" s="9"/>
      <c r="J1056" s="10"/>
      <c r="K1056" s="10"/>
    </row>
    <row r="1057" spans="1:11" x14ac:dyDescent="0.2">
      <c r="A1057" s="85"/>
      <c r="B1057" s="8"/>
      <c r="C1057" s="13"/>
      <c r="D1057" s="8"/>
      <c r="E1057" s="8"/>
      <c r="F1057" s="7"/>
      <c r="G1057" s="9"/>
      <c r="H1057" s="8"/>
      <c r="I1057" s="9"/>
      <c r="J1057" s="10"/>
      <c r="K1057" s="10"/>
    </row>
    <row r="1058" spans="1:11" x14ac:dyDescent="0.2">
      <c r="A1058" s="85"/>
      <c r="B1058" s="8"/>
      <c r="C1058" s="13"/>
      <c r="D1058" s="8"/>
      <c r="E1058" s="8"/>
      <c r="F1058" s="7"/>
      <c r="G1058" s="9"/>
      <c r="H1058" s="8"/>
      <c r="I1058" s="9"/>
      <c r="J1058" s="10"/>
      <c r="K1058" s="10"/>
    </row>
    <row r="1059" spans="1:11" x14ac:dyDescent="0.2">
      <c r="A1059" s="85"/>
      <c r="B1059" s="8"/>
      <c r="C1059" s="13"/>
      <c r="D1059" s="8"/>
      <c r="E1059" s="8"/>
      <c r="F1059" s="7"/>
      <c r="G1059" s="9"/>
      <c r="H1059" s="8"/>
      <c r="I1059" s="9"/>
      <c r="J1059" s="10"/>
      <c r="K1059" s="10"/>
    </row>
    <row r="1060" spans="1:11" x14ac:dyDescent="0.2">
      <c r="A1060" s="85"/>
      <c r="B1060" s="8"/>
      <c r="C1060" s="13"/>
      <c r="D1060" s="8"/>
      <c r="E1060" s="8"/>
      <c r="F1060" s="7"/>
      <c r="G1060" s="9"/>
      <c r="H1060" s="8"/>
      <c r="I1060" s="9"/>
      <c r="J1060" s="10"/>
      <c r="K1060" s="10"/>
    </row>
    <row r="1061" spans="1:11" x14ac:dyDescent="0.2">
      <c r="A1061" s="85"/>
      <c r="B1061" s="8"/>
      <c r="C1061" s="13"/>
      <c r="D1061" s="8"/>
      <c r="E1061" s="8"/>
      <c r="F1061" s="7"/>
      <c r="G1061" s="9"/>
      <c r="H1061" s="8"/>
      <c r="I1061" s="9"/>
      <c r="J1061" s="10"/>
      <c r="K1061" s="10"/>
    </row>
    <row r="1062" spans="1:11" x14ac:dyDescent="0.2">
      <c r="A1062" s="85"/>
      <c r="B1062" s="8"/>
      <c r="C1062" s="13"/>
      <c r="D1062" s="8"/>
      <c r="E1062" s="8"/>
      <c r="F1062" s="7"/>
      <c r="G1062" s="9"/>
      <c r="H1062" s="8"/>
      <c r="I1062" s="9"/>
      <c r="J1062" s="10"/>
      <c r="K1062" s="10"/>
    </row>
    <row r="1063" spans="1:11" x14ac:dyDescent="0.2">
      <c r="A1063" s="85"/>
      <c r="B1063" s="8"/>
      <c r="C1063" s="13"/>
      <c r="D1063" s="8"/>
      <c r="E1063" s="8"/>
      <c r="F1063" s="7"/>
      <c r="G1063" s="9"/>
      <c r="H1063" s="8"/>
      <c r="I1063" s="9"/>
      <c r="J1063" s="10"/>
      <c r="K1063" s="10"/>
    </row>
    <row r="1064" spans="1:11" x14ac:dyDescent="0.2">
      <c r="A1064" s="85"/>
      <c r="B1064" s="8"/>
      <c r="C1064" s="13"/>
      <c r="D1064" s="8"/>
      <c r="E1064" s="8"/>
      <c r="F1064" s="7"/>
      <c r="G1064" s="9"/>
      <c r="H1064" s="8"/>
      <c r="I1064" s="9"/>
      <c r="J1064" s="10"/>
      <c r="K1064" s="10"/>
    </row>
    <row r="1065" spans="1:11" x14ac:dyDescent="0.2">
      <c r="A1065" s="85"/>
      <c r="B1065" s="8"/>
      <c r="C1065" s="13"/>
      <c r="D1065" s="8"/>
      <c r="E1065" s="8"/>
      <c r="F1065" s="7"/>
      <c r="G1065" s="9"/>
      <c r="H1065" s="8"/>
      <c r="I1065" s="9"/>
      <c r="J1065" s="10"/>
      <c r="K1065" s="10"/>
    </row>
    <row r="1066" spans="1:11" x14ac:dyDescent="0.2">
      <c r="A1066" s="85"/>
      <c r="B1066" s="8"/>
      <c r="C1066" s="13"/>
      <c r="D1066" s="8"/>
      <c r="E1066" s="8"/>
      <c r="F1066" s="7"/>
      <c r="G1066" s="9"/>
      <c r="H1066" s="8"/>
      <c r="I1066" s="9"/>
      <c r="J1066" s="10"/>
      <c r="K1066" s="10"/>
    </row>
    <row r="1067" spans="1:11" x14ac:dyDescent="0.2">
      <c r="A1067" s="85"/>
      <c r="B1067" s="8"/>
      <c r="C1067" s="13"/>
      <c r="D1067" s="8"/>
      <c r="E1067" s="8"/>
      <c r="F1067" s="7"/>
      <c r="G1067" s="9"/>
      <c r="H1067" s="8"/>
      <c r="I1067" s="9"/>
      <c r="J1067" s="10"/>
      <c r="K1067" s="10"/>
    </row>
    <row r="1068" spans="1:11" x14ac:dyDescent="0.2">
      <c r="A1068" s="85"/>
      <c r="B1068" s="8"/>
      <c r="C1068" s="13"/>
      <c r="D1068" s="8"/>
      <c r="E1068" s="8"/>
      <c r="F1068" s="7"/>
      <c r="G1068" s="9"/>
      <c r="H1068" s="8"/>
      <c r="I1068" s="9"/>
      <c r="J1068" s="10"/>
      <c r="K1068" s="10"/>
    </row>
    <row r="1069" spans="1:11" x14ac:dyDescent="0.2">
      <c r="A1069" s="85"/>
      <c r="B1069" s="8"/>
      <c r="C1069" s="13"/>
      <c r="D1069" s="8"/>
      <c r="E1069" s="8"/>
      <c r="F1069" s="7"/>
      <c r="G1069" s="9"/>
      <c r="H1069" s="8"/>
      <c r="I1069" s="9"/>
      <c r="J1069" s="10"/>
      <c r="K1069" s="10"/>
    </row>
    <row r="1070" spans="1:11" x14ac:dyDescent="0.2">
      <c r="A1070" s="85"/>
      <c r="B1070" s="8"/>
      <c r="C1070" s="13"/>
      <c r="D1070" s="8"/>
      <c r="E1070" s="8"/>
      <c r="F1070" s="7"/>
      <c r="G1070" s="9"/>
      <c r="H1070" s="8"/>
      <c r="I1070" s="9"/>
      <c r="J1070" s="10"/>
      <c r="K1070" s="10"/>
    </row>
    <row r="1071" spans="1:11" x14ac:dyDescent="0.2">
      <c r="A1071" s="85"/>
      <c r="B1071" s="8"/>
      <c r="C1071" s="13"/>
      <c r="D1071" s="8"/>
      <c r="E1071" s="8"/>
      <c r="F1071" s="7"/>
      <c r="G1071" s="9"/>
      <c r="H1071" s="8"/>
      <c r="I1071" s="9"/>
      <c r="J1071" s="10"/>
      <c r="K1071" s="10"/>
    </row>
    <row r="1072" spans="1:11" x14ac:dyDescent="0.2">
      <c r="A1072" s="85"/>
      <c r="B1072" s="8"/>
      <c r="C1072" s="13"/>
      <c r="D1072" s="8"/>
      <c r="E1072" s="8"/>
      <c r="F1072" s="7"/>
      <c r="G1072" s="9"/>
      <c r="H1072" s="8"/>
      <c r="I1072" s="9"/>
      <c r="J1072" s="10"/>
      <c r="K1072" s="10"/>
    </row>
    <row r="1073" spans="1:11" x14ac:dyDescent="0.2">
      <c r="A1073" s="85"/>
      <c r="B1073" s="8"/>
      <c r="C1073" s="13"/>
      <c r="D1073" s="8"/>
      <c r="E1073" s="8"/>
      <c r="F1073" s="7"/>
      <c r="G1073" s="9"/>
      <c r="H1073" s="8"/>
      <c r="I1073" s="9"/>
      <c r="J1073" s="10"/>
      <c r="K1073" s="10"/>
    </row>
    <row r="1074" spans="1:11" x14ac:dyDescent="0.2">
      <c r="A1074" s="85"/>
      <c r="B1074" s="8"/>
      <c r="C1074" s="13"/>
      <c r="D1074" s="8"/>
      <c r="E1074" s="8"/>
      <c r="F1074" s="7"/>
      <c r="G1074" s="9"/>
      <c r="H1074" s="8"/>
      <c r="I1074" s="9"/>
      <c r="J1074" s="10"/>
      <c r="K1074" s="10"/>
    </row>
    <row r="1075" spans="1:11" x14ac:dyDescent="0.2">
      <c r="A1075" s="85"/>
      <c r="B1075" s="8"/>
      <c r="C1075" s="13"/>
      <c r="D1075" s="8"/>
      <c r="E1075" s="8"/>
      <c r="F1075" s="7"/>
      <c r="G1075" s="9"/>
      <c r="H1075" s="8"/>
      <c r="I1075" s="9"/>
      <c r="J1075" s="10"/>
      <c r="K1075" s="10"/>
    </row>
    <row r="1076" spans="1:11" x14ac:dyDescent="0.2">
      <c r="A1076" s="85"/>
      <c r="B1076" s="8"/>
      <c r="C1076" s="13"/>
      <c r="D1076" s="8"/>
      <c r="E1076" s="8"/>
      <c r="F1076" s="7"/>
      <c r="G1076" s="9"/>
      <c r="H1076" s="8"/>
      <c r="I1076" s="9"/>
      <c r="J1076" s="10"/>
      <c r="K1076" s="10"/>
    </row>
    <row r="1077" spans="1:11" x14ac:dyDescent="0.2">
      <c r="A1077" s="85"/>
      <c r="B1077" s="8"/>
      <c r="C1077" s="13"/>
      <c r="D1077" s="8"/>
      <c r="E1077" s="8"/>
      <c r="F1077" s="7"/>
      <c r="G1077" s="9"/>
      <c r="H1077" s="8"/>
      <c r="I1077" s="9"/>
      <c r="J1077" s="10"/>
      <c r="K1077" s="10"/>
    </row>
    <row r="1078" spans="1:11" x14ac:dyDescent="0.2">
      <c r="A1078" s="85"/>
      <c r="B1078" s="8"/>
      <c r="C1078" s="13"/>
      <c r="D1078" s="8"/>
      <c r="E1078" s="8"/>
      <c r="F1078" s="7"/>
      <c r="G1078" s="9"/>
      <c r="H1078" s="8"/>
      <c r="I1078" s="9"/>
      <c r="J1078" s="10"/>
      <c r="K1078" s="10"/>
    </row>
    <row r="1079" spans="1:11" x14ac:dyDescent="0.2">
      <c r="A1079" s="85"/>
      <c r="B1079" s="8"/>
      <c r="C1079" s="13"/>
      <c r="D1079" s="8"/>
      <c r="E1079" s="8"/>
      <c r="F1079" s="7"/>
      <c r="G1079" s="9"/>
      <c r="H1079" s="8"/>
      <c r="I1079" s="9"/>
      <c r="J1079" s="10"/>
      <c r="K1079" s="10"/>
    </row>
    <row r="1080" spans="1:11" x14ac:dyDescent="0.2">
      <c r="A1080" s="85"/>
      <c r="B1080" s="8"/>
      <c r="C1080" s="13"/>
      <c r="D1080" s="8"/>
      <c r="E1080" s="8"/>
      <c r="F1080" s="7"/>
      <c r="G1080" s="9"/>
      <c r="H1080" s="8"/>
      <c r="I1080" s="9"/>
      <c r="J1080" s="10"/>
      <c r="K1080" s="10"/>
    </row>
    <row r="1081" spans="1:11" x14ac:dyDescent="0.2">
      <c r="A1081" s="85"/>
      <c r="B1081" s="8"/>
      <c r="C1081" s="13"/>
      <c r="D1081" s="8"/>
      <c r="E1081" s="8"/>
      <c r="F1081" s="7"/>
      <c r="G1081" s="9"/>
      <c r="H1081" s="8"/>
      <c r="I1081" s="9"/>
      <c r="J1081" s="10"/>
      <c r="K1081" s="10"/>
    </row>
    <row r="1082" spans="1:11" x14ac:dyDescent="0.2">
      <c r="A1082" s="85"/>
      <c r="B1082" s="8"/>
      <c r="C1082" s="13"/>
      <c r="D1082" s="8"/>
      <c r="E1082" s="8"/>
      <c r="F1082" s="7"/>
      <c r="G1082" s="9"/>
      <c r="H1082" s="8"/>
      <c r="I1082" s="9"/>
      <c r="J1082" s="10"/>
      <c r="K1082" s="10"/>
    </row>
    <row r="1083" spans="1:11" x14ac:dyDescent="0.2">
      <c r="A1083" s="85"/>
      <c r="B1083" s="8"/>
      <c r="C1083" s="13"/>
      <c r="D1083" s="8"/>
      <c r="E1083" s="8"/>
      <c r="F1083" s="7"/>
      <c r="G1083" s="9"/>
      <c r="H1083" s="8"/>
      <c r="I1083" s="9"/>
      <c r="J1083" s="10"/>
      <c r="K1083" s="10"/>
    </row>
    <row r="1084" spans="1:11" x14ac:dyDescent="0.2">
      <c r="A1084" s="85"/>
      <c r="B1084" s="8"/>
      <c r="C1084" s="13"/>
      <c r="D1084" s="8"/>
      <c r="E1084" s="8"/>
      <c r="F1084" s="7"/>
      <c r="G1084" s="9"/>
      <c r="H1084" s="8"/>
      <c r="I1084" s="9"/>
      <c r="J1084" s="10"/>
      <c r="K1084" s="10"/>
    </row>
    <row r="1085" spans="1:11" x14ac:dyDescent="0.2">
      <c r="A1085" s="85"/>
      <c r="B1085" s="8"/>
      <c r="C1085" s="13"/>
      <c r="D1085" s="8"/>
      <c r="E1085" s="8"/>
      <c r="F1085" s="7"/>
      <c r="G1085" s="9"/>
      <c r="H1085" s="8"/>
      <c r="I1085" s="9"/>
      <c r="J1085" s="10"/>
      <c r="K1085" s="10"/>
    </row>
    <row r="1086" spans="1:11" x14ac:dyDescent="0.2">
      <c r="A1086" s="85"/>
      <c r="B1086" s="8"/>
      <c r="C1086" s="13"/>
      <c r="D1086" s="8"/>
      <c r="E1086" s="8"/>
      <c r="F1086" s="7"/>
      <c r="G1086" s="9"/>
      <c r="H1086" s="8"/>
      <c r="I1086" s="9"/>
      <c r="J1086" s="10"/>
      <c r="K1086" s="10"/>
    </row>
    <row r="1087" spans="1:11" x14ac:dyDescent="0.2">
      <c r="A1087" s="85"/>
      <c r="B1087" s="8"/>
      <c r="C1087" s="13"/>
      <c r="D1087" s="8"/>
      <c r="E1087" s="8"/>
      <c r="F1087" s="7"/>
      <c r="G1087" s="9"/>
      <c r="H1087" s="8"/>
      <c r="I1087" s="9"/>
      <c r="J1087" s="10"/>
      <c r="K1087" s="10"/>
    </row>
    <row r="1088" spans="1:11" x14ac:dyDescent="0.2">
      <c r="A1088" s="85"/>
      <c r="B1088" s="8"/>
      <c r="C1088" s="13"/>
      <c r="D1088" s="8"/>
      <c r="E1088" s="8"/>
      <c r="F1088" s="7"/>
      <c r="G1088" s="9"/>
      <c r="H1088" s="8"/>
      <c r="I1088" s="9"/>
      <c r="J1088" s="10"/>
      <c r="K1088" s="10"/>
    </row>
    <row r="1089" spans="1:11" x14ac:dyDescent="0.2">
      <c r="A1089" s="85"/>
      <c r="B1089" s="8"/>
      <c r="C1089" s="13"/>
      <c r="D1089" s="8"/>
      <c r="E1089" s="8"/>
      <c r="F1089" s="7"/>
      <c r="G1089" s="9"/>
      <c r="H1089" s="8"/>
      <c r="I1089" s="9"/>
      <c r="J1089" s="10"/>
      <c r="K1089" s="10"/>
    </row>
    <row r="1090" spans="1:11" x14ac:dyDescent="0.2">
      <c r="A1090" s="85"/>
      <c r="B1090" s="8"/>
      <c r="C1090" s="13"/>
      <c r="D1090" s="8"/>
      <c r="E1090" s="8"/>
      <c r="F1090" s="7"/>
      <c r="G1090" s="9"/>
      <c r="H1090" s="8"/>
      <c r="I1090" s="9"/>
      <c r="J1090" s="10"/>
      <c r="K1090" s="10"/>
    </row>
    <row r="1091" spans="1:11" x14ac:dyDescent="0.2">
      <c r="A1091" s="85"/>
      <c r="B1091" s="8"/>
      <c r="C1091" s="13"/>
      <c r="D1091" s="8"/>
      <c r="E1091" s="8"/>
      <c r="F1091" s="7"/>
      <c r="G1091" s="9"/>
      <c r="H1091" s="8"/>
      <c r="I1091" s="9"/>
      <c r="J1091" s="10"/>
      <c r="K1091" s="10"/>
    </row>
    <row r="1092" spans="1:11" x14ac:dyDescent="0.2">
      <c r="A1092" s="85"/>
      <c r="B1092" s="8"/>
      <c r="C1092" s="13"/>
      <c r="D1092" s="8"/>
      <c r="E1092" s="8"/>
      <c r="F1092" s="7"/>
      <c r="G1092" s="9"/>
      <c r="H1092" s="8"/>
      <c r="I1092" s="9"/>
      <c r="J1092" s="10"/>
      <c r="K1092" s="10"/>
    </row>
    <row r="1093" spans="1:11" x14ac:dyDescent="0.2">
      <c r="A1093" s="85"/>
      <c r="B1093" s="8"/>
      <c r="C1093" s="13"/>
      <c r="D1093" s="8"/>
      <c r="E1093" s="8"/>
      <c r="F1093" s="7"/>
      <c r="G1093" s="9"/>
      <c r="H1093" s="8"/>
      <c r="I1093" s="9"/>
      <c r="J1093" s="10"/>
      <c r="K1093" s="10"/>
    </row>
    <row r="1094" spans="1:11" x14ac:dyDescent="0.2">
      <c r="A1094" s="85"/>
      <c r="B1094" s="8"/>
      <c r="C1094" s="13"/>
      <c r="D1094" s="8"/>
      <c r="E1094" s="8"/>
      <c r="F1094" s="7"/>
      <c r="G1094" s="9"/>
      <c r="H1094" s="8"/>
      <c r="I1094" s="9"/>
      <c r="J1094" s="10"/>
      <c r="K1094" s="10"/>
    </row>
    <row r="1095" spans="1:11" x14ac:dyDescent="0.2">
      <c r="A1095" s="85"/>
      <c r="B1095" s="8"/>
      <c r="C1095" s="13"/>
      <c r="D1095" s="8"/>
      <c r="E1095" s="8"/>
      <c r="F1095" s="7"/>
      <c r="G1095" s="9"/>
      <c r="H1095" s="8"/>
      <c r="I1095" s="9"/>
      <c r="J1095" s="10"/>
      <c r="K1095" s="10"/>
    </row>
    <row r="1096" spans="1:11" x14ac:dyDescent="0.2">
      <c r="A1096" s="85"/>
      <c r="B1096" s="8"/>
      <c r="C1096" s="13"/>
      <c r="D1096" s="8"/>
      <c r="E1096" s="8"/>
      <c r="F1096" s="7"/>
      <c r="G1096" s="9"/>
      <c r="H1096" s="8"/>
      <c r="I1096" s="9"/>
      <c r="J1096" s="10"/>
      <c r="K1096" s="10"/>
    </row>
    <row r="1097" spans="1:11" x14ac:dyDescent="0.2">
      <c r="A1097" s="85"/>
      <c r="B1097" s="8"/>
      <c r="C1097" s="13"/>
      <c r="D1097" s="8"/>
      <c r="E1097" s="8"/>
      <c r="F1097" s="7"/>
      <c r="G1097" s="9"/>
      <c r="H1097" s="8"/>
      <c r="I1097" s="9"/>
      <c r="J1097" s="10"/>
      <c r="K1097" s="10"/>
    </row>
    <row r="1098" spans="1:11" x14ac:dyDescent="0.2">
      <c r="A1098" s="85"/>
      <c r="B1098" s="8"/>
      <c r="C1098" s="13"/>
      <c r="D1098" s="8"/>
      <c r="E1098" s="8"/>
      <c r="F1098" s="7"/>
      <c r="G1098" s="9"/>
      <c r="H1098" s="8"/>
      <c r="I1098" s="9"/>
      <c r="J1098" s="10"/>
      <c r="K1098" s="10"/>
    </row>
    <row r="1099" spans="1:11" x14ac:dyDescent="0.2">
      <c r="A1099" s="85"/>
      <c r="B1099" s="8"/>
      <c r="C1099" s="13"/>
      <c r="D1099" s="8"/>
      <c r="E1099" s="8"/>
      <c r="F1099" s="7"/>
      <c r="G1099" s="9"/>
      <c r="H1099" s="8"/>
      <c r="I1099" s="9"/>
      <c r="J1099" s="10"/>
      <c r="K1099" s="10"/>
    </row>
    <row r="1100" spans="1:11" x14ac:dyDescent="0.2">
      <c r="A1100" s="85"/>
      <c r="B1100" s="8"/>
      <c r="C1100" s="13"/>
      <c r="D1100" s="8"/>
      <c r="E1100" s="8"/>
      <c r="F1100" s="7"/>
      <c r="G1100" s="9"/>
      <c r="H1100" s="8"/>
      <c r="I1100" s="9"/>
      <c r="J1100" s="10"/>
      <c r="K1100" s="10"/>
    </row>
    <row r="1101" spans="1:11" x14ac:dyDescent="0.2">
      <c r="A1101" s="85"/>
      <c r="B1101" s="8"/>
      <c r="C1101" s="13"/>
      <c r="D1101" s="8"/>
      <c r="E1101" s="8"/>
      <c r="F1101" s="7"/>
      <c r="G1101" s="9"/>
      <c r="H1101" s="8"/>
      <c r="I1101" s="9"/>
      <c r="J1101" s="10"/>
      <c r="K1101" s="10"/>
    </row>
    <row r="1102" spans="1:11" x14ac:dyDescent="0.2">
      <c r="A1102" s="85"/>
      <c r="B1102" s="8"/>
      <c r="C1102" s="13"/>
      <c r="D1102" s="8"/>
      <c r="E1102" s="8"/>
      <c r="F1102" s="7"/>
      <c r="G1102" s="9"/>
      <c r="H1102" s="8"/>
      <c r="I1102" s="9"/>
      <c r="J1102" s="10"/>
      <c r="K1102" s="10"/>
    </row>
    <row r="1103" spans="1:11" x14ac:dyDescent="0.2">
      <c r="A1103" s="85"/>
      <c r="B1103" s="8"/>
      <c r="C1103" s="13"/>
      <c r="D1103" s="8"/>
      <c r="E1103" s="8"/>
      <c r="F1103" s="7"/>
      <c r="G1103" s="9"/>
      <c r="H1103" s="8"/>
      <c r="I1103" s="9"/>
      <c r="J1103" s="10"/>
      <c r="K1103" s="10"/>
    </row>
    <row r="1104" spans="1:11" x14ac:dyDescent="0.2">
      <c r="A1104" s="85"/>
      <c r="B1104" s="8"/>
      <c r="C1104" s="13"/>
      <c r="D1104" s="8"/>
      <c r="E1104" s="8"/>
      <c r="F1104" s="7"/>
      <c r="G1104" s="9"/>
      <c r="H1104" s="8"/>
      <c r="I1104" s="9"/>
      <c r="J1104" s="10"/>
      <c r="K1104" s="10"/>
    </row>
    <row r="1105" spans="1:11" x14ac:dyDescent="0.2">
      <c r="A1105" s="85"/>
      <c r="B1105" s="8"/>
      <c r="C1105" s="13"/>
      <c r="D1105" s="8"/>
      <c r="E1105" s="8"/>
      <c r="F1105" s="7"/>
      <c r="G1105" s="9"/>
      <c r="H1105" s="8"/>
      <c r="I1105" s="9"/>
      <c r="J1105" s="10"/>
      <c r="K1105" s="10"/>
    </row>
    <row r="1106" spans="1:11" x14ac:dyDescent="0.2">
      <c r="A1106" s="85"/>
      <c r="B1106" s="8"/>
      <c r="C1106" s="13"/>
      <c r="D1106" s="8"/>
      <c r="E1106" s="8"/>
      <c r="F1106" s="7"/>
      <c r="G1106" s="9"/>
      <c r="H1106" s="8"/>
      <c r="I1106" s="9"/>
      <c r="J1106" s="10"/>
      <c r="K1106" s="10"/>
    </row>
    <row r="1107" spans="1:11" x14ac:dyDescent="0.2">
      <c r="A1107" s="85"/>
      <c r="B1107" s="8"/>
      <c r="C1107" s="13"/>
      <c r="D1107" s="8"/>
      <c r="E1107" s="8"/>
      <c r="F1107" s="7"/>
      <c r="G1107" s="9"/>
      <c r="H1107" s="8"/>
      <c r="I1107" s="9"/>
      <c r="J1107" s="10"/>
      <c r="K1107" s="10"/>
    </row>
    <row r="1108" spans="1:11" x14ac:dyDescent="0.2">
      <c r="A1108" s="85"/>
      <c r="B1108" s="8"/>
      <c r="C1108" s="13"/>
      <c r="D1108" s="8"/>
      <c r="E1108" s="8"/>
      <c r="F1108" s="7"/>
      <c r="G1108" s="9"/>
      <c r="H1108" s="8"/>
      <c r="I1108" s="9"/>
      <c r="J1108" s="10"/>
      <c r="K1108" s="10"/>
    </row>
    <row r="1109" spans="1:11" x14ac:dyDescent="0.2">
      <c r="A1109" s="85"/>
      <c r="B1109" s="8"/>
      <c r="C1109" s="13"/>
      <c r="D1109" s="8"/>
      <c r="E1109" s="8"/>
      <c r="F1109" s="7"/>
      <c r="G1109" s="9"/>
      <c r="H1109" s="8"/>
      <c r="I1109" s="9"/>
      <c r="J1109" s="10"/>
      <c r="K1109" s="10"/>
    </row>
    <row r="1110" spans="1:11" x14ac:dyDescent="0.2">
      <c r="A1110" s="85"/>
      <c r="B1110" s="8"/>
      <c r="C1110" s="13"/>
      <c r="D1110" s="8"/>
      <c r="E1110" s="8"/>
      <c r="F1110" s="7"/>
      <c r="G1110" s="9"/>
      <c r="H1110" s="8"/>
      <c r="I1110" s="9"/>
      <c r="J1110" s="10"/>
      <c r="K1110" s="10"/>
    </row>
    <row r="1111" spans="1:11" x14ac:dyDescent="0.2">
      <c r="A1111" s="85"/>
      <c r="B1111" s="8"/>
      <c r="C1111" s="13"/>
      <c r="D1111" s="8"/>
      <c r="E1111" s="8"/>
      <c r="F1111" s="7"/>
      <c r="G1111" s="9"/>
      <c r="H1111" s="8"/>
      <c r="I1111" s="9"/>
      <c r="J1111" s="10"/>
      <c r="K1111" s="10"/>
    </row>
    <row r="1112" spans="1:11" x14ac:dyDescent="0.2">
      <c r="A1112" s="85"/>
      <c r="B1112" s="8"/>
      <c r="C1112" s="13"/>
      <c r="D1112" s="8"/>
      <c r="E1112" s="8"/>
      <c r="F1112" s="7"/>
      <c r="G1112" s="9"/>
      <c r="H1112" s="8"/>
      <c r="I1112" s="9"/>
      <c r="J1112" s="10"/>
      <c r="K1112" s="10"/>
    </row>
    <row r="1113" spans="1:11" x14ac:dyDescent="0.2">
      <c r="A1113" s="85"/>
      <c r="B1113" s="8"/>
      <c r="C1113" s="13"/>
      <c r="D1113" s="8"/>
      <c r="E1113" s="8"/>
      <c r="F1113" s="7"/>
      <c r="G1113" s="9"/>
      <c r="H1113" s="8"/>
      <c r="I1113" s="9"/>
      <c r="J1113" s="10"/>
      <c r="K1113" s="10"/>
    </row>
    <row r="1114" spans="1:11" x14ac:dyDescent="0.2">
      <c r="A1114" s="85"/>
      <c r="B1114" s="8"/>
      <c r="C1114" s="13"/>
      <c r="D1114" s="8"/>
      <c r="E1114" s="8"/>
      <c r="F1114" s="7"/>
      <c r="G1114" s="9"/>
      <c r="H1114" s="8"/>
      <c r="I1114" s="9"/>
      <c r="J1114" s="10"/>
      <c r="K1114" s="10"/>
    </row>
    <row r="1115" spans="1:11" x14ac:dyDescent="0.2">
      <c r="A1115" s="85"/>
      <c r="B1115" s="8"/>
      <c r="C1115" s="13"/>
      <c r="D1115" s="8"/>
      <c r="E1115" s="8"/>
      <c r="F1115" s="7"/>
      <c r="G1115" s="9"/>
      <c r="H1115" s="8"/>
      <c r="I1115" s="9"/>
      <c r="J1115" s="10"/>
      <c r="K1115" s="10"/>
    </row>
    <row r="1116" spans="1:11" x14ac:dyDescent="0.2">
      <c r="A1116" s="85"/>
      <c r="B1116" s="8"/>
      <c r="C1116" s="13"/>
      <c r="D1116" s="8"/>
      <c r="E1116" s="8"/>
      <c r="F1116" s="7"/>
      <c r="G1116" s="9"/>
      <c r="H1116" s="8"/>
      <c r="I1116" s="9"/>
      <c r="J1116" s="10"/>
      <c r="K1116" s="10"/>
    </row>
    <row r="1117" spans="1:11" x14ac:dyDescent="0.2">
      <c r="A1117" s="85"/>
      <c r="B1117" s="8"/>
      <c r="C1117" s="13"/>
      <c r="D1117" s="8"/>
      <c r="E1117" s="8"/>
      <c r="F1117" s="7"/>
      <c r="G1117" s="9"/>
      <c r="H1117" s="8"/>
      <c r="I1117" s="9"/>
      <c r="J1117" s="10"/>
      <c r="K1117" s="10"/>
    </row>
    <row r="1118" spans="1:11" x14ac:dyDescent="0.2">
      <c r="A1118" s="85"/>
      <c r="B1118" s="8"/>
      <c r="C1118" s="13"/>
      <c r="D1118" s="8"/>
      <c r="E1118" s="8"/>
      <c r="F1118" s="7"/>
      <c r="G1118" s="9"/>
      <c r="H1118" s="8"/>
      <c r="I1118" s="9"/>
      <c r="J1118" s="10"/>
      <c r="K1118" s="10"/>
    </row>
    <row r="1119" spans="1:11" x14ac:dyDescent="0.2">
      <c r="A1119" s="85"/>
      <c r="B1119" s="8"/>
      <c r="C1119" s="13"/>
      <c r="D1119" s="8"/>
      <c r="E1119" s="8"/>
      <c r="F1119" s="7"/>
      <c r="G1119" s="9"/>
      <c r="H1119" s="8"/>
      <c r="I1119" s="9"/>
      <c r="J1119" s="10"/>
      <c r="K1119" s="10"/>
    </row>
    <row r="1120" spans="1:11" x14ac:dyDescent="0.2">
      <c r="A1120" s="85"/>
      <c r="B1120" s="8"/>
      <c r="C1120" s="13"/>
      <c r="D1120" s="8"/>
      <c r="E1120" s="8"/>
      <c r="F1120" s="7"/>
      <c r="G1120" s="9"/>
      <c r="H1120" s="8"/>
      <c r="I1120" s="9"/>
      <c r="J1120" s="10"/>
      <c r="K1120" s="10"/>
    </row>
    <row r="1121" spans="1:11" x14ac:dyDescent="0.2">
      <c r="A1121" s="85"/>
      <c r="B1121" s="8"/>
      <c r="C1121" s="13"/>
      <c r="D1121" s="8"/>
      <c r="E1121" s="8"/>
      <c r="F1121" s="7"/>
      <c r="G1121" s="9"/>
      <c r="H1121" s="8"/>
      <c r="I1121" s="9"/>
      <c r="J1121" s="10"/>
      <c r="K1121" s="10"/>
    </row>
    <row r="1122" spans="1:11" x14ac:dyDescent="0.2">
      <c r="A1122" s="85"/>
      <c r="B1122" s="8"/>
      <c r="C1122" s="13"/>
      <c r="D1122" s="8"/>
      <c r="E1122" s="8"/>
      <c r="F1122" s="7"/>
      <c r="G1122" s="9"/>
      <c r="H1122" s="8"/>
      <c r="I1122" s="9"/>
      <c r="J1122" s="10"/>
      <c r="K1122" s="10"/>
    </row>
    <row r="1123" spans="1:11" x14ac:dyDescent="0.2">
      <c r="A1123" s="85"/>
      <c r="B1123" s="8"/>
      <c r="C1123" s="13"/>
      <c r="D1123" s="8"/>
      <c r="E1123" s="8"/>
      <c r="F1123" s="7"/>
      <c r="G1123" s="9"/>
      <c r="H1123" s="8"/>
      <c r="I1123" s="9"/>
      <c r="J1123" s="10"/>
      <c r="K1123" s="10"/>
    </row>
    <row r="1124" spans="1:11" x14ac:dyDescent="0.2">
      <c r="A1124" s="85"/>
      <c r="B1124" s="8"/>
      <c r="C1124" s="13"/>
      <c r="D1124" s="8"/>
      <c r="E1124" s="8"/>
      <c r="F1124" s="7"/>
      <c r="G1124" s="9"/>
      <c r="H1124" s="8"/>
      <c r="I1124" s="9"/>
      <c r="J1124" s="10"/>
      <c r="K1124" s="10"/>
    </row>
    <row r="1125" spans="1:11" x14ac:dyDescent="0.2">
      <c r="A1125" s="85"/>
      <c r="B1125" s="8"/>
      <c r="C1125" s="13"/>
      <c r="D1125" s="8"/>
      <c r="E1125" s="8"/>
      <c r="F1125" s="7"/>
      <c r="G1125" s="9"/>
      <c r="H1125" s="8"/>
      <c r="I1125" s="9"/>
      <c r="J1125" s="10"/>
      <c r="K1125" s="10"/>
    </row>
    <row r="1126" spans="1:11" x14ac:dyDescent="0.2">
      <c r="A1126" s="85"/>
      <c r="B1126" s="8"/>
      <c r="C1126" s="13"/>
      <c r="D1126" s="8"/>
      <c r="E1126" s="8"/>
      <c r="F1126" s="7"/>
      <c r="G1126" s="9"/>
      <c r="H1126" s="8"/>
      <c r="I1126" s="9"/>
      <c r="J1126" s="10"/>
      <c r="K1126" s="10"/>
    </row>
    <row r="1127" spans="1:11" x14ac:dyDescent="0.2">
      <c r="A1127" s="85"/>
      <c r="B1127" s="8"/>
      <c r="C1127" s="13"/>
      <c r="D1127" s="8"/>
      <c r="E1127" s="8"/>
      <c r="F1127" s="7"/>
      <c r="G1127" s="9"/>
      <c r="H1127" s="8"/>
      <c r="I1127" s="9"/>
      <c r="J1127" s="10"/>
      <c r="K1127" s="10"/>
    </row>
    <row r="1128" spans="1:11" x14ac:dyDescent="0.2">
      <c r="A1128" s="85"/>
      <c r="B1128" s="8"/>
      <c r="C1128" s="13"/>
      <c r="D1128" s="8"/>
      <c r="E1128" s="8"/>
      <c r="F1128" s="7"/>
      <c r="G1128" s="9"/>
      <c r="H1128" s="8"/>
      <c r="I1128" s="9"/>
      <c r="J1128" s="10"/>
      <c r="K1128" s="10"/>
    </row>
    <row r="1129" spans="1:11" x14ac:dyDescent="0.2">
      <c r="A1129" s="85"/>
      <c r="B1129" s="8"/>
      <c r="C1129" s="13"/>
      <c r="D1129" s="8"/>
      <c r="E1129" s="8"/>
      <c r="F1129" s="7"/>
      <c r="G1129" s="9"/>
      <c r="H1129" s="8"/>
      <c r="I1129" s="9"/>
      <c r="J1129" s="10"/>
      <c r="K1129" s="10"/>
    </row>
    <row r="1130" spans="1:11" x14ac:dyDescent="0.2">
      <c r="A1130" s="85"/>
      <c r="B1130" s="8"/>
      <c r="C1130" s="13"/>
      <c r="D1130" s="8"/>
      <c r="E1130" s="8"/>
      <c r="F1130" s="7"/>
      <c r="G1130" s="9"/>
      <c r="H1130" s="8"/>
      <c r="I1130" s="9"/>
      <c r="J1130" s="10"/>
      <c r="K1130" s="10"/>
    </row>
    <row r="1131" spans="1:11" x14ac:dyDescent="0.2">
      <c r="A1131" s="85"/>
      <c r="B1131" s="8"/>
      <c r="C1131" s="13"/>
      <c r="D1131" s="8"/>
      <c r="E1131" s="8"/>
      <c r="F1131" s="7"/>
      <c r="G1131" s="9"/>
      <c r="H1131" s="8"/>
      <c r="I1131" s="9"/>
      <c r="J1131" s="10"/>
      <c r="K1131" s="10"/>
    </row>
    <row r="1132" spans="1:11" x14ac:dyDescent="0.2">
      <c r="A1132" s="85"/>
      <c r="B1132" s="8"/>
      <c r="C1132" s="13"/>
      <c r="D1132" s="8"/>
      <c r="E1132" s="8"/>
      <c r="F1132" s="7"/>
      <c r="G1132" s="9"/>
      <c r="H1132" s="8"/>
      <c r="I1132" s="9"/>
      <c r="J1132" s="10"/>
      <c r="K1132" s="10"/>
    </row>
    <row r="1133" spans="1:11" x14ac:dyDescent="0.2">
      <c r="A1133" s="85"/>
      <c r="B1133" s="8"/>
      <c r="C1133" s="13"/>
      <c r="D1133" s="8"/>
      <c r="E1133" s="8"/>
      <c r="F1133" s="7"/>
      <c r="G1133" s="9"/>
      <c r="H1133" s="8"/>
      <c r="I1133" s="9"/>
      <c r="J1133" s="10"/>
      <c r="K1133" s="10"/>
    </row>
    <row r="1134" spans="1:11" x14ac:dyDescent="0.2">
      <c r="A1134" s="85"/>
      <c r="B1134" s="8"/>
      <c r="C1134" s="13"/>
      <c r="D1134" s="8"/>
      <c r="E1134" s="8"/>
      <c r="F1134" s="7"/>
      <c r="G1134" s="9"/>
      <c r="H1134" s="8"/>
      <c r="I1134" s="9"/>
      <c r="J1134" s="10"/>
      <c r="K1134" s="10"/>
    </row>
    <row r="1135" spans="1:11" x14ac:dyDescent="0.2">
      <c r="A1135" s="85"/>
      <c r="B1135" s="8"/>
      <c r="C1135" s="13"/>
      <c r="D1135" s="8"/>
      <c r="E1135" s="8"/>
      <c r="F1135" s="7"/>
      <c r="G1135" s="9"/>
      <c r="H1135" s="8"/>
      <c r="I1135" s="9"/>
      <c r="J1135" s="10"/>
      <c r="K1135" s="10"/>
    </row>
    <row r="1136" spans="1:11" x14ac:dyDescent="0.2">
      <c r="A1136" s="85"/>
      <c r="B1136" s="8"/>
      <c r="C1136" s="13"/>
      <c r="D1136" s="8"/>
      <c r="E1136" s="8"/>
      <c r="F1136" s="7"/>
      <c r="G1136" s="9"/>
      <c r="H1136" s="8"/>
      <c r="I1136" s="9"/>
      <c r="J1136" s="10"/>
      <c r="K1136" s="10"/>
    </row>
    <row r="1137" spans="1:11" x14ac:dyDescent="0.2">
      <c r="A1137" s="85"/>
      <c r="B1137" s="8"/>
      <c r="C1137" s="13"/>
      <c r="D1137" s="8"/>
      <c r="E1137" s="8"/>
      <c r="F1137" s="7"/>
      <c r="G1137" s="9"/>
      <c r="H1137" s="8"/>
      <c r="I1137" s="9"/>
      <c r="J1137" s="10"/>
      <c r="K1137" s="10"/>
    </row>
    <row r="1138" spans="1:11" x14ac:dyDescent="0.2">
      <c r="A1138" s="85"/>
      <c r="B1138" s="8"/>
      <c r="C1138" s="13"/>
      <c r="D1138" s="8"/>
      <c r="E1138" s="8"/>
      <c r="F1138" s="7"/>
      <c r="G1138" s="9"/>
      <c r="H1138" s="8"/>
      <c r="I1138" s="9"/>
      <c r="J1138" s="10"/>
      <c r="K1138" s="10"/>
    </row>
    <row r="1139" spans="1:11" x14ac:dyDescent="0.2">
      <c r="A1139" s="85"/>
      <c r="B1139" s="8"/>
      <c r="C1139" s="13"/>
      <c r="D1139" s="8"/>
      <c r="E1139" s="8"/>
      <c r="F1139" s="7"/>
      <c r="G1139" s="9"/>
      <c r="H1139" s="8"/>
      <c r="I1139" s="9"/>
      <c r="J1139" s="10"/>
      <c r="K1139" s="10"/>
    </row>
    <row r="1140" spans="1:11" x14ac:dyDescent="0.2">
      <c r="A1140" s="85"/>
      <c r="B1140" s="8"/>
      <c r="C1140" s="13"/>
      <c r="D1140" s="8"/>
      <c r="E1140" s="8"/>
      <c r="F1140" s="7"/>
      <c r="G1140" s="9"/>
      <c r="H1140" s="8"/>
      <c r="I1140" s="9"/>
      <c r="J1140" s="10"/>
      <c r="K1140" s="10"/>
    </row>
    <row r="1141" spans="1:11" x14ac:dyDescent="0.2">
      <c r="A1141" s="85"/>
      <c r="B1141" s="8"/>
      <c r="C1141" s="13"/>
      <c r="D1141" s="8"/>
      <c r="E1141" s="8"/>
      <c r="F1141" s="7"/>
      <c r="G1141" s="9"/>
      <c r="H1141" s="8"/>
      <c r="I1141" s="9"/>
      <c r="J1141" s="10"/>
      <c r="K1141" s="10"/>
    </row>
    <row r="1142" spans="1:11" x14ac:dyDescent="0.2">
      <c r="A1142" s="85"/>
      <c r="B1142" s="8"/>
      <c r="C1142" s="13"/>
      <c r="D1142" s="8"/>
      <c r="E1142" s="8"/>
      <c r="F1142" s="7"/>
      <c r="G1142" s="9"/>
      <c r="H1142" s="8"/>
      <c r="I1142" s="9"/>
      <c r="J1142" s="10"/>
      <c r="K1142" s="10"/>
    </row>
    <row r="1143" spans="1:11" x14ac:dyDescent="0.2">
      <c r="A1143" s="85"/>
      <c r="B1143" s="8"/>
      <c r="C1143" s="13"/>
      <c r="D1143" s="8"/>
      <c r="E1143" s="8"/>
      <c r="F1143" s="7"/>
      <c r="G1143" s="9"/>
      <c r="H1143" s="8"/>
      <c r="I1143" s="9"/>
      <c r="J1143" s="10"/>
      <c r="K1143" s="10"/>
    </row>
    <row r="1144" spans="1:11" x14ac:dyDescent="0.2">
      <c r="A1144" s="85"/>
      <c r="B1144" s="8"/>
      <c r="C1144" s="13"/>
      <c r="D1144" s="8"/>
      <c r="E1144" s="8"/>
      <c r="F1144" s="7"/>
      <c r="G1144" s="9"/>
      <c r="H1144" s="8"/>
      <c r="I1144" s="9"/>
      <c r="J1144" s="10"/>
      <c r="K1144" s="10"/>
    </row>
    <row r="1145" spans="1:11" x14ac:dyDescent="0.2">
      <c r="A1145" s="85"/>
      <c r="B1145" s="8"/>
      <c r="C1145" s="13"/>
      <c r="D1145" s="8"/>
      <c r="E1145" s="8"/>
      <c r="F1145" s="7"/>
      <c r="G1145" s="9"/>
      <c r="H1145" s="8"/>
      <c r="I1145" s="9"/>
      <c r="J1145" s="10"/>
      <c r="K1145" s="10"/>
    </row>
    <row r="1146" spans="1:11" x14ac:dyDescent="0.2">
      <c r="A1146" s="85"/>
      <c r="B1146" s="8"/>
      <c r="C1146" s="13"/>
      <c r="D1146" s="8"/>
      <c r="E1146" s="8"/>
      <c r="F1146" s="7"/>
      <c r="G1146" s="9"/>
      <c r="H1146" s="8"/>
      <c r="I1146" s="9"/>
      <c r="J1146" s="10"/>
      <c r="K1146" s="10"/>
    </row>
    <row r="1147" spans="1:11" x14ac:dyDescent="0.2">
      <c r="A1147" s="85"/>
      <c r="B1147" s="8"/>
      <c r="C1147" s="13"/>
      <c r="D1147" s="8"/>
      <c r="E1147" s="8"/>
      <c r="F1147" s="7"/>
      <c r="G1147" s="9"/>
      <c r="H1147" s="8"/>
      <c r="I1147" s="9"/>
      <c r="J1147" s="10"/>
      <c r="K1147" s="10"/>
    </row>
    <row r="1148" spans="1:11" x14ac:dyDescent="0.2">
      <c r="A1148" s="85"/>
      <c r="B1148" s="8"/>
      <c r="C1148" s="13"/>
      <c r="D1148" s="8"/>
      <c r="E1148" s="8"/>
      <c r="F1148" s="7"/>
      <c r="G1148" s="9"/>
      <c r="H1148" s="8"/>
      <c r="I1148" s="9"/>
      <c r="J1148" s="10"/>
      <c r="K1148" s="10"/>
    </row>
    <row r="1149" spans="1:11" x14ac:dyDescent="0.2">
      <c r="A1149" s="85"/>
      <c r="B1149" s="8"/>
      <c r="C1149" s="13"/>
      <c r="D1149" s="8"/>
      <c r="E1149" s="8"/>
      <c r="F1149" s="7"/>
      <c r="G1149" s="9"/>
      <c r="H1149" s="8"/>
      <c r="I1149" s="9"/>
      <c r="J1149" s="10"/>
      <c r="K1149" s="10"/>
    </row>
    <row r="1150" spans="1:11" x14ac:dyDescent="0.2">
      <c r="A1150" s="85"/>
      <c r="B1150" s="8"/>
      <c r="C1150" s="13"/>
      <c r="D1150" s="8"/>
      <c r="E1150" s="8"/>
      <c r="F1150" s="7"/>
      <c r="G1150" s="9"/>
      <c r="H1150" s="8"/>
      <c r="I1150" s="9"/>
      <c r="J1150" s="10"/>
      <c r="K1150" s="10"/>
    </row>
    <row r="1151" spans="1:11" x14ac:dyDescent="0.2">
      <c r="A1151" s="85"/>
      <c r="B1151" s="8"/>
      <c r="C1151" s="13"/>
      <c r="D1151" s="8"/>
      <c r="E1151" s="8"/>
      <c r="F1151" s="7"/>
      <c r="G1151" s="9"/>
      <c r="H1151" s="8"/>
      <c r="I1151" s="9"/>
      <c r="J1151" s="10"/>
      <c r="K1151" s="10"/>
    </row>
    <row r="1152" spans="1:11" x14ac:dyDescent="0.2">
      <c r="A1152" s="85"/>
      <c r="B1152" s="8"/>
      <c r="C1152" s="13"/>
      <c r="D1152" s="8"/>
      <c r="E1152" s="8"/>
      <c r="F1152" s="7"/>
      <c r="G1152" s="9"/>
      <c r="H1152" s="8"/>
      <c r="I1152" s="9"/>
      <c r="J1152" s="10"/>
      <c r="K1152" s="10"/>
    </row>
    <row r="1153" spans="1:11" x14ac:dyDescent="0.2">
      <c r="A1153" s="85"/>
      <c r="B1153" s="8"/>
      <c r="C1153" s="13"/>
      <c r="D1153" s="8"/>
      <c r="E1153" s="8"/>
      <c r="F1153" s="7"/>
      <c r="G1153" s="9"/>
      <c r="H1153" s="8"/>
      <c r="I1153" s="9"/>
      <c r="J1153" s="10"/>
      <c r="K1153" s="10"/>
    </row>
    <row r="1154" spans="1:11" x14ac:dyDescent="0.2">
      <c r="A1154" s="85"/>
      <c r="B1154" s="8"/>
      <c r="C1154" s="13"/>
      <c r="D1154" s="8"/>
      <c r="E1154" s="8"/>
      <c r="F1154" s="7"/>
      <c r="G1154" s="9"/>
      <c r="H1154" s="8"/>
      <c r="I1154" s="9"/>
      <c r="J1154" s="10"/>
      <c r="K1154" s="10"/>
    </row>
    <row r="1155" spans="1:11" x14ac:dyDescent="0.2">
      <c r="A1155" s="85"/>
      <c r="B1155" s="8"/>
      <c r="C1155" s="13"/>
      <c r="D1155" s="8"/>
      <c r="E1155" s="8"/>
      <c r="F1155" s="7"/>
      <c r="G1155" s="9"/>
      <c r="H1155" s="8"/>
      <c r="I1155" s="9"/>
      <c r="J1155" s="10"/>
      <c r="K1155" s="10"/>
    </row>
    <row r="1156" spans="1:11" x14ac:dyDescent="0.2">
      <c r="A1156" s="85"/>
      <c r="B1156" s="8"/>
      <c r="C1156" s="13"/>
      <c r="D1156" s="8"/>
      <c r="E1156" s="8"/>
      <c r="F1156" s="7"/>
      <c r="G1156" s="9"/>
      <c r="H1156" s="8"/>
      <c r="I1156" s="9"/>
      <c r="J1156" s="10"/>
      <c r="K1156" s="10"/>
    </row>
    <row r="1157" spans="1:11" x14ac:dyDescent="0.2">
      <c r="A1157" s="85"/>
      <c r="B1157" s="8"/>
      <c r="C1157" s="13"/>
      <c r="D1157" s="8"/>
      <c r="E1157" s="8"/>
      <c r="F1157" s="7"/>
      <c r="G1157" s="9"/>
      <c r="H1157" s="8"/>
      <c r="I1157" s="9"/>
      <c r="J1157" s="10"/>
      <c r="K1157" s="10"/>
    </row>
    <row r="1158" spans="1:11" x14ac:dyDescent="0.2">
      <c r="A1158" s="85"/>
      <c r="B1158" s="8"/>
      <c r="C1158" s="13"/>
      <c r="D1158" s="8"/>
      <c r="E1158" s="8"/>
      <c r="F1158" s="7"/>
      <c r="G1158" s="9"/>
      <c r="H1158" s="8"/>
      <c r="I1158" s="9"/>
      <c r="J1158" s="10"/>
      <c r="K1158" s="10"/>
    </row>
    <row r="1159" spans="1:11" x14ac:dyDescent="0.2">
      <c r="A1159" s="85"/>
      <c r="B1159" s="8"/>
      <c r="C1159" s="13"/>
      <c r="D1159" s="8"/>
      <c r="E1159" s="8"/>
      <c r="F1159" s="7"/>
      <c r="G1159" s="9"/>
      <c r="H1159" s="8"/>
      <c r="I1159" s="9"/>
      <c r="J1159" s="10"/>
      <c r="K1159" s="10"/>
    </row>
    <row r="1160" spans="1:11" x14ac:dyDescent="0.2">
      <c r="A1160" s="85"/>
      <c r="B1160" s="8"/>
      <c r="C1160" s="13"/>
      <c r="D1160" s="8"/>
      <c r="E1160" s="8"/>
      <c r="F1160" s="7"/>
      <c r="G1160" s="9"/>
      <c r="H1160" s="8"/>
      <c r="I1160" s="9"/>
      <c r="J1160" s="10"/>
      <c r="K1160" s="10"/>
    </row>
    <row r="1161" spans="1:11" x14ac:dyDescent="0.2">
      <c r="A1161" s="85"/>
      <c r="B1161" s="8"/>
      <c r="C1161" s="13"/>
      <c r="D1161" s="8"/>
      <c r="E1161" s="8"/>
      <c r="F1161" s="7"/>
      <c r="G1161" s="9"/>
      <c r="H1161" s="8"/>
      <c r="I1161" s="9"/>
      <c r="J1161" s="10"/>
      <c r="K1161" s="10"/>
    </row>
    <row r="1162" spans="1:11" x14ac:dyDescent="0.2">
      <c r="A1162" s="85"/>
      <c r="B1162" s="8"/>
      <c r="C1162" s="13"/>
      <c r="D1162" s="8"/>
      <c r="E1162" s="8"/>
      <c r="F1162" s="7"/>
      <c r="G1162" s="9"/>
      <c r="H1162" s="8"/>
      <c r="I1162" s="9"/>
      <c r="J1162" s="10"/>
      <c r="K1162" s="10"/>
    </row>
    <row r="1163" spans="1:11" x14ac:dyDescent="0.2">
      <c r="A1163" s="85"/>
      <c r="B1163" s="8"/>
      <c r="C1163" s="13"/>
      <c r="D1163" s="8"/>
      <c r="E1163" s="8"/>
      <c r="F1163" s="7"/>
      <c r="G1163" s="9"/>
      <c r="H1163" s="8"/>
      <c r="I1163" s="9"/>
      <c r="J1163" s="10"/>
      <c r="K1163" s="10"/>
    </row>
    <row r="1164" spans="1:11" x14ac:dyDescent="0.2">
      <c r="A1164" s="85"/>
      <c r="B1164" s="8"/>
      <c r="C1164" s="13"/>
      <c r="D1164" s="8"/>
      <c r="E1164" s="8"/>
      <c r="F1164" s="7"/>
      <c r="G1164" s="9"/>
      <c r="H1164" s="8"/>
      <c r="I1164" s="9"/>
      <c r="J1164" s="10"/>
      <c r="K1164" s="10"/>
    </row>
    <row r="1165" spans="1:11" x14ac:dyDescent="0.2">
      <c r="A1165" s="85"/>
      <c r="B1165" s="8"/>
      <c r="C1165" s="13"/>
      <c r="D1165" s="8"/>
      <c r="E1165" s="8"/>
      <c r="F1165" s="7"/>
      <c r="G1165" s="9"/>
      <c r="H1165" s="8"/>
      <c r="I1165" s="9"/>
      <c r="J1165" s="10"/>
      <c r="K1165" s="10"/>
    </row>
    <row r="1166" spans="1:11" x14ac:dyDescent="0.2">
      <c r="A1166" s="85"/>
      <c r="B1166" s="8"/>
      <c r="C1166" s="13"/>
      <c r="D1166" s="8"/>
      <c r="E1166" s="8"/>
      <c r="F1166" s="7"/>
      <c r="G1166" s="9"/>
      <c r="H1166" s="8"/>
      <c r="I1166" s="9"/>
      <c r="J1166" s="10"/>
      <c r="K1166" s="10"/>
    </row>
    <row r="1167" spans="1:11" x14ac:dyDescent="0.2">
      <c r="A1167" s="85"/>
      <c r="B1167" s="8"/>
      <c r="C1167" s="13"/>
      <c r="D1167" s="8"/>
      <c r="E1167" s="8"/>
      <c r="F1167" s="7"/>
      <c r="G1167" s="9"/>
      <c r="H1167" s="8"/>
      <c r="I1167" s="9"/>
      <c r="J1167" s="10"/>
      <c r="K1167" s="10"/>
    </row>
    <row r="1168" spans="1:11" x14ac:dyDescent="0.2">
      <c r="A1168" s="85"/>
      <c r="B1168" s="8"/>
      <c r="C1168" s="13"/>
      <c r="D1168" s="8"/>
      <c r="E1168" s="8"/>
      <c r="F1168" s="7"/>
      <c r="G1168" s="9"/>
      <c r="H1168" s="8"/>
      <c r="I1168" s="9"/>
      <c r="J1168" s="10"/>
      <c r="K1168" s="10"/>
    </row>
    <row r="1169" spans="1:11" x14ac:dyDescent="0.2">
      <c r="A1169" s="85"/>
      <c r="B1169" s="8"/>
      <c r="C1169" s="13"/>
      <c r="D1169" s="8"/>
      <c r="E1169" s="8"/>
      <c r="F1169" s="7"/>
      <c r="G1169" s="9"/>
      <c r="H1169" s="8"/>
      <c r="I1169" s="9"/>
      <c r="J1169" s="10"/>
      <c r="K1169" s="10"/>
    </row>
    <row r="1170" spans="1:11" x14ac:dyDescent="0.2">
      <c r="A1170" s="85"/>
      <c r="B1170" s="8"/>
      <c r="C1170" s="13"/>
      <c r="D1170" s="8"/>
      <c r="E1170" s="8"/>
      <c r="F1170" s="7"/>
      <c r="G1170" s="9"/>
      <c r="H1170" s="8"/>
      <c r="I1170" s="9"/>
      <c r="J1170" s="10"/>
      <c r="K1170" s="10"/>
    </row>
    <row r="1171" spans="1:11" x14ac:dyDescent="0.2">
      <c r="A1171" s="85"/>
      <c r="B1171" s="8"/>
      <c r="C1171" s="13"/>
      <c r="D1171" s="8"/>
      <c r="E1171" s="8"/>
      <c r="F1171" s="7"/>
      <c r="G1171" s="9"/>
      <c r="H1171" s="8"/>
      <c r="I1171" s="9"/>
      <c r="J1171" s="10"/>
      <c r="K1171" s="10"/>
    </row>
    <row r="1172" spans="1:11" x14ac:dyDescent="0.2">
      <c r="A1172" s="85"/>
      <c r="B1172" s="8"/>
      <c r="C1172" s="13"/>
      <c r="D1172" s="8"/>
      <c r="E1172" s="8"/>
      <c r="F1172" s="7"/>
      <c r="G1172" s="9"/>
      <c r="H1172" s="8"/>
      <c r="I1172" s="9"/>
      <c r="J1172" s="10"/>
      <c r="K1172" s="10"/>
    </row>
    <row r="1173" spans="1:11" x14ac:dyDescent="0.2">
      <c r="A1173" s="85"/>
      <c r="B1173" s="8"/>
      <c r="C1173" s="13"/>
      <c r="D1173" s="8"/>
      <c r="E1173" s="8"/>
      <c r="F1173" s="7"/>
      <c r="G1173" s="9"/>
      <c r="H1173" s="8"/>
      <c r="I1173" s="9"/>
      <c r="J1173" s="10"/>
      <c r="K1173" s="10"/>
    </row>
    <row r="1174" spans="1:11" x14ac:dyDescent="0.2">
      <c r="A1174" s="85"/>
      <c r="B1174" s="8"/>
      <c r="C1174" s="13"/>
      <c r="D1174" s="8"/>
      <c r="E1174" s="8"/>
      <c r="F1174" s="7"/>
      <c r="G1174" s="9"/>
      <c r="H1174" s="8"/>
      <c r="I1174" s="9"/>
      <c r="J1174" s="10"/>
      <c r="K1174" s="10"/>
    </row>
    <row r="1175" spans="1:11" x14ac:dyDescent="0.2">
      <c r="A1175" s="85"/>
      <c r="B1175" s="8"/>
      <c r="C1175" s="13"/>
      <c r="D1175" s="8"/>
      <c r="E1175" s="8"/>
      <c r="F1175" s="7"/>
      <c r="G1175" s="9"/>
      <c r="H1175" s="8"/>
      <c r="I1175" s="9"/>
      <c r="J1175" s="10"/>
      <c r="K1175" s="10"/>
    </row>
    <row r="1176" spans="1:11" x14ac:dyDescent="0.2">
      <c r="A1176" s="85"/>
      <c r="B1176" s="8"/>
      <c r="C1176" s="13"/>
      <c r="D1176" s="8"/>
      <c r="E1176" s="8"/>
      <c r="F1176" s="7"/>
      <c r="G1176" s="9"/>
      <c r="H1176" s="8"/>
      <c r="I1176" s="9"/>
      <c r="J1176" s="10"/>
      <c r="K1176" s="10"/>
    </row>
    <row r="1177" spans="1:11" x14ac:dyDescent="0.2">
      <c r="A1177" s="85"/>
      <c r="B1177" s="8"/>
      <c r="C1177" s="13"/>
      <c r="D1177" s="8"/>
      <c r="E1177" s="8"/>
      <c r="F1177" s="7"/>
      <c r="G1177" s="9"/>
      <c r="H1177" s="8"/>
      <c r="I1177" s="9"/>
      <c r="J1177" s="10"/>
      <c r="K1177" s="10"/>
    </row>
    <row r="1178" spans="1:11" x14ac:dyDescent="0.2">
      <c r="A1178" s="85"/>
      <c r="B1178" s="8"/>
      <c r="C1178" s="13"/>
      <c r="D1178" s="8"/>
      <c r="E1178" s="8"/>
      <c r="F1178" s="7"/>
      <c r="G1178" s="9"/>
      <c r="H1178" s="8"/>
      <c r="I1178" s="9"/>
      <c r="J1178" s="10"/>
      <c r="K1178" s="10"/>
    </row>
    <row r="1179" spans="1:11" x14ac:dyDescent="0.2">
      <c r="A1179" s="85"/>
      <c r="B1179" s="8"/>
      <c r="C1179" s="13"/>
      <c r="D1179" s="8"/>
      <c r="E1179" s="8"/>
      <c r="F1179" s="7"/>
      <c r="G1179" s="9"/>
      <c r="H1179" s="8"/>
      <c r="I1179" s="9"/>
      <c r="J1179" s="10"/>
      <c r="K1179" s="10"/>
    </row>
    <row r="1180" spans="1:11" x14ac:dyDescent="0.2">
      <c r="A1180" s="85"/>
      <c r="B1180" s="8"/>
      <c r="C1180" s="13"/>
      <c r="D1180" s="8"/>
      <c r="E1180" s="8"/>
      <c r="F1180" s="7"/>
      <c r="G1180" s="9"/>
      <c r="H1180" s="8"/>
      <c r="I1180" s="9"/>
      <c r="J1180" s="10"/>
      <c r="K1180" s="10"/>
    </row>
    <row r="1181" spans="1:11" x14ac:dyDescent="0.2">
      <c r="A1181" s="85"/>
      <c r="B1181" s="8"/>
      <c r="C1181" s="13"/>
      <c r="D1181" s="8"/>
      <c r="E1181" s="8"/>
      <c r="F1181" s="7"/>
      <c r="G1181" s="9"/>
      <c r="H1181" s="8"/>
      <c r="I1181" s="9"/>
      <c r="J1181" s="10"/>
      <c r="K1181" s="10"/>
    </row>
    <row r="1182" spans="1:11" x14ac:dyDescent="0.2">
      <c r="A1182" s="85"/>
      <c r="B1182" s="8"/>
      <c r="C1182" s="13"/>
      <c r="D1182" s="8"/>
      <c r="E1182" s="8"/>
      <c r="F1182" s="7"/>
      <c r="G1182" s="9"/>
      <c r="H1182" s="8"/>
      <c r="I1182" s="9"/>
      <c r="J1182" s="10"/>
      <c r="K1182" s="10"/>
    </row>
    <row r="1183" spans="1:11" x14ac:dyDescent="0.2">
      <c r="A1183" s="85"/>
      <c r="B1183" s="8"/>
      <c r="C1183" s="13"/>
      <c r="D1183" s="8"/>
      <c r="E1183" s="8"/>
      <c r="F1183" s="7"/>
      <c r="G1183" s="9"/>
      <c r="H1183" s="8"/>
      <c r="I1183" s="9"/>
      <c r="J1183" s="10"/>
      <c r="K1183" s="10"/>
    </row>
    <row r="1184" spans="1:11" x14ac:dyDescent="0.2">
      <c r="A1184" s="85"/>
      <c r="B1184" s="8"/>
      <c r="C1184" s="13"/>
      <c r="D1184" s="8"/>
      <c r="E1184" s="8"/>
      <c r="F1184" s="7"/>
      <c r="G1184" s="9"/>
      <c r="H1184" s="8"/>
      <c r="I1184" s="9"/>
      <c r="J1184" s="10"/>
      <c r="K1184" s="10"/>
    </row>
    <row r="1185" spans="1:11" x14ac:dyDescent="0.2">
      <c r="A1185" s="85"/>
      <c r="B1185" s="8"/>
      <c r="C1185" s="13"/>
      <c r="D1185" s="8"/>
      <c r="E1185" s="8"/>
      <c r="F1185" s="7"/>
      <c r="G1185" s="9"/>
      <c r="H1185" s="8"/>
      <c r="I1185" s="9"/>
      <c r="J1185" s="10"/>
      <c r="K1185" s="10"/>
    </row>
    <row r="1186" spans="1:11" x14ac:dyDescent="0.2">
      <c r="A1186" s="85"/>
      <c r="B1186" s="8"/>
      <c r="C1186" s="13"/>
      <c r="D1186" s="8"/>
      <c r="E1186" s="8"/>
      <c r="F1186" s="7"/>
      <c r="G1186" s="9"/>
      <c r="H1186" s="8"/>
      <c r="I1186" s="9"/>
      <c r="J1186" s="10"/>
      <c r="K1186" s="10"/>
    </row>
    <row r="1187" spans="1:11" x14ac:dyDescent="0.2">
      <c r="A1187" s="85"/>
      <c r="B1187" s="8"/>
      <c r="C1187" s="13"/>
      <c r="D1187" s="8"/>
      <c r="E1187" s="8"/>
      <c r="F1187" s="7"/>
      <c r="G1187" s="9"/>
      <c r="H1187" s="8"/>
      <c r="I1187" s="9"/>
      <c r="J1187" s="10"/>
      <c r="K1187" s="10"/>
    </row>
    <row r="1188" spans="1:11" x14ac:dyDescent="0.2">
      <c r="A1188" s="85"/>
      <c r="B1188" s="8"/>
      <c r="C1188" s="13"/>
      <c r="D1188" s="8"/>
      <c r="E1188" s="8"/>
      <c r="F1188" s="7"/>
      <c r="G1188" s="9"/>
      <c r="H1188" s="8"/>
      <c r="I1188" s="9"/>
      <c r="J1188" s="10"/>
      <c r="K1188" s="10"/>
    </row>
    <row r="1189" spans="1:11" x14ac:dyDescent="0.2">
      <c r="A1189" s="85"/>
      <c r="B1189" s="8"/>
      <c r="C1189" s="13"/>
      <c r="D1189" s="8"/>
      <c r="E1189" s="8"/>
      <c r="F1189" s="7"/>
      <c r="G1189" s="9"/>
      <c r="H1189" s="8"/>
      <c r="I1189" s="9"/>
      <c r="J1189" s="10"/>
      <c r="K1189" s="10"/>
    </row>
    <row r="1190" spans="1:11" x14ac:dyDescent="0.2">
      <c r="A1190" s="85"/>
      <c r="B1190" s="8"/>
      <c r="C1190" s="13"/>
      <c r="D1190" s="8"/>
      <c r="E1190" s="8"/>
      <c r="F1190" s="7"/>
      <c r="G1190" s="9"/>
      <c r="H1190" s="8"/>
      <c r="I1190" s="9"/>
      <c r="J1190" s="10"/>
      <c r="K1190" s="10"/>
    </row>
    <row r="1191" spans="1:11" x14ac:dyDescent="0.2">
      <c r="A1191" s="85"/>
      <c r="B1191" s="8"/>
      <c r="C1191" s="13"/>
      <c r="D1191" s="8"/>
      <c r="E1191" s="8"/>
      <c r="F1191" s="7"/>
      <c r="G1191" s="9"/>
      <c r="H1191" s="8"/>
      <c r="I1191" s="9"/>
      <c r="J1191" s="10"/>
      <c r="K1191" s="10"/>
    </row>
    <row r="1192" spans="1:11" x14ac:dyDescent="0.2">
      <c r="A1192" s="85"/>
      <c r="B1192" s="8"/>
      <c r="C1192" s="13"/>
      <c r="D1192" s="8"/>
      <c r="E1192" s="8"/>
      <c r="F1192" s="7"/>
      <c r="G1192" s="9"/>
      <c r="H1192" s="8"/>
      <c r="I1192" s="9"/>
      <c r="J1192" s="10"/>
      <c r="K1192" s="10"/>
    </row>
    <row r="1193" spans="1:11" x14ac:dyDescent="0.2">
      <c r="A1193" s="85"/>
      <c r="B1193" s="8"/>
      <c r="C1193" s="13"/>
      <c r="D1193" s="8"/>
      <c r="E1193" s="8"/>
      <c r="F1193" s="7"/>
      <c r="G1193" s="9"/>
      <c r="H1193" s="8"/>
      <c r="I1193" s="9"/>
      <c r="J1193" s="10"/>
      <c r="K1193" s="10"/>
    </row>
    <row r="1194" spans="1:11" x14ac:dyDescent="0.2">
      <c r="A1194" s="85"/>
      <c r="B1194" s="8"/>
      <c r="C1194" s="13"/>
      <c r="D1194" s="8"/>
      <c r="E1194" s="8"/>
      <c r="F1194" s="7"/>
      <c r="G1194" s="9"/>
      <c r="H1194" s="8"/>
      <c r="I1194" s="9"/>
      <c r="J1194" s="10"/>
      <c r="K1194" s="10"/>
    </row>
    <row r="1195" spans="1:11" x14ac:dyDescent="0.2">
      <c r="A1195" s="85"/>
      <c r="B1195" s="8"/>
      <c r="C1195" s="13"/>
      <c r="D1195" s="8"/>
      <c r="E1195" s="8"/>
      <c r="F1195" s="7"/>
      <c r="G1195" s="9"/>
      <c r="H1195" s="8"/>
      <c r="I1195" s="9"/>
      <c r="J1195" s="10"/>
      <c r="K1195" s="10"/>
    </row>
    <row r="1196" spans="1:11" x14ac:dyDescent="0.2">
      <c r="A1196" s="85"/>
      <c r="B1196" s="8"/>
      <c r="C1196" s="13"/>
      <c r="D1196" s="8"/>
      <c r="E1196" s="8"/>
      <c r="F1196" s="7"/>
      <c r="G1196" s="9"/>
      <c r="H1196" s="8"/>
      <c r="I1196" s="9"/>
      <c r="J1196" s="10"/>
      <c r="K1196" s="10"/>
    </row>
    <row r="1197" spans="1:11" x14ac:dyDescent="0.2">
      <c r="A1197" s="85"/>
      <c r="B1197" s="8"/>
      <c r="C1197" s="13"/>
      <c r="D1197" s="8"/>
      <c r="E1197" s="8"/>
      <c r="F1197" s="7"/>
      <c r="G1197" s="9"/>
      <c r="H1197" s="8"/>
      <c r="I1197" s="9"/>
      <c r="J1197" s="10"/>
      <c r="K1197" s="10"/>
    </row>
    <row r="1198" spans="1:11" x14ac:dyDescent="0.2">
      <c r="A1198" s="85"/>
      <c r="B1198" s="8"/>
      <c r="C1198" s="13"/>
      <c r="D1198" s="8"/>
      <c r="E1198" s="8"/>
      <c r="F1198" s="7"/>
      <c r="G1198" s="9"/>
      <c r="H1198" s="8"/>
      <c r="I1198" s="9"/>
      <c r="J1198" s="10"/>
      <c r="K1198" s="10"/>
    </row>
    <row r="1199" spans="1:11" x14ac:dyDescent="0.2">
      <c r="A1199" s="85"/>
      <c r="B1199" s="8"/>
      <c r="C1199" s="13"/>
      <c r="D1199" s="8"/>
      <c r="E1199" s="8"/>
      <c r="F1199" s="7"/>
      <c r="G1199" s="9"/>
      <c r="H1199" s="8"/>
      <c r="I1199" s="9"/>
      <c r="J1199" s="10"/>
      <c r="K1199" s="10"/>
    </row>
    <row r="1200" spans="1:11" x14ac:dyDescent="0.2">
      <c r="A1200" s="85"/>
      <c r="B1200" s="8"/>
      <c r="C1200" s="13"/>
      <c r="D1200" s="8"/>
      <c r="E1200" s="8"/>
      <c r="F1200" s="7"/>
      <c r="G1200" s="9"/>
      <c r="H1200" s="8"/>
      <c r="I1200" s="9"/>
      <c r="J1200" s="10"/>
      <c r="K1200" s="10"/>
    </row>
    <row r="1201" spans="1:11" x14ac:dyDescent="0.2">
      <c r="A1201" s="85"/>
      <c r="B1201" s="8"/>
      <c r="C1201" s="13"/>
      <c r="D1201" s="8"/>
      <c r="E1201" s="8"/>
      <c r="F1201" s="7"/>
      <c r="G1201" s="9"/>
      <c r="H1201" s="8"/>
      <c r="I1201" s="9"/>
      <c r="J1201" s="10"/>
      <c r="K1201" s="10"/>
    </row>
    <row r="1202" spans="1:11" x14ac:dyDescent="0.2">
      <c r="A1202" s="85"/>
      <c r="B1202" s="8"/>
      <c r="C1202" s="13"/>
      <c r="D1202" s="8"/>
      <c r="E1202" s="8"/>
      <c r="F1202" s="7"/>
      <c r="G1202" s="9"/>
      <c r="H1202" s="8"/>
      <c r="I1202" s="9"/>
      <c r="J1202" s="10"/>
      <c r="K1202" s="10"/>
    </row>
    <row r="1203" spans="1:11" x14ac:dyDescent="0.2">
      <c r="A1203" s="85"/>
      <c r="B1203" s="8"/>
      <c r="C1203" s="13"/>
      <c r="D1203" s="8"/>
      <c r="E1203" s="8"/>
      <c r="F1203" s="7"/>
      <c r="G1203" s="9"/>
      <c r="H1203" s="8"/>
      <c r="I1203" s="9"/>
      <c r="J1203" s="10"/>
      <c r="K1203" s="10"/>
    </row>
    <row r="1204" spans="1:11" x14ac:dyDescent="0.2">
      <c r="A1204" s="85"/>
      <c r="B1204" s="8"/>
      <c r="C1204" s="13"/>
      <c r="D1204" s="8"/>
      <c r="E1204" s="8"/>
      <c r="F1204" s="7"/>
      <c r="G1204" s="9"/>
      <c r="H1204" s="8"/>
      <c r="I1204" s="9"/>
      <c r="J1204" s="10"/>
      <c r="K1204" s="10"/>
    </row>
    <row r="1205" spans="1:11" x14ac:dyDescent="0.2">
      <c r="A1205" s="85"/>
      <c r="B1205" s="8"/>
      <c r="C1205" s="13"/>
      <c r="D1205" s="8"/>
      <c r="E1205" s="8"/>
      <c r="F1205" s="7"/>
      <c r="G1205" s="9"/>
      <c r="H1205" s="8"/>
      <c r="I1205" s="9"/>
      <c r="J1205" s="10"/>
      <c r="K1205" s="10"/>
    </row>
    <row r="1206" spans="1:11" x14ac:dyDescent="0.2">
      <c r="A1206" s="85"/>
      <c r="B1206" s="8"/>
      <c r="C1206" s="13"/>
      <c r="D1206" s="8"/>
      <c r="E1206" s="8"/>
      <c r="F1206" s="7"/>
      <c r="G1206" s="9"/>
      <c r="H1206" s="8"/>
      <c r="I1206" s="9"/>
      <c r="J1206" s="10"/>
      <c r="K1206" s="10"/>
    </row>
    <row r="1207" spans="1:11" x14ac:dyDescent="0.2">
      <c r="A1207" s="85"/>
      <c r="B1207" s="8"/>
      <c r="C1207" s="13"/>
      <c r="D1207" s="8"/>
      <c r="E1207" s="8"/>
      <c r="F1207" s="7"/>
      <c r="G1207" s="9"/>
      <c r="H1207" s="8"/>
      <c r="I1207" s="9"/>
      <c r="J1207" s="10"/>
      <c r="K1207" s="10"/>
    </row>
    <row r="1208" spans="1:11" x14ac:dyDescent="0.2">
      <c r="A1208" s="85"/>
      <c r="B1208" s="8"/>
      <c r="C1208" s="13"/>
      <c r="D1208" s="8"/>
      <c r="E1208" s="8"/>
      <c r="F1208" s="7"/>
      <c r="G1208" s="9"/>
      <c r="H1208" s="8"/>
      <c r="I1208" s="9"/>
      <c r="J1208" s="10"/>
      <c r="K1208" s="10"/>
    </row>
    <row r="1209" spans="1:11" x14ac:dyDescent="0.2">
      <c r="A1209" s="85"/>
      <c r="B1209" s="8"/>
      <c r="C1209" s="13"/>
      <c r="D1209" s="8"/>
      <c r="E1209" s="8"/>
      <c r="F1209" s="7"/>
      <c r="G1209" s="9"/>
      <c r="H1209" s="8"/>
      <c r="I1209" s="9"/>
      <c r="J1209" s="10"/>
      <c r="K1209" s="10"/>
    </row>
    <row r="1210" spans="1:11" x14ac:dyDescent="0.2">
      <c r="A1210" s="85"/>
      <c r="B1210" s="8"/>
      <c r="C1210" s="13"/>
      <c r="D1210" s="8"/>
      <c r="E1210" s="8"/>
      <c r="F1210" s="7"/>
      <c r="G1210" s="9"/>
      <c r="H1210" s="8"/>
      <c r="I1210" s="9"/>
      <c r="J1210" s="10"/>
      <c r="K1210" s="10"/>
    </row>
    <row r="1211" spans="1:11" x14ac:dyDescent="0.2">
      <c r="A1211" s="85"/>
      <c r="B1211" s="8"/>
      <c r="C1211" s="13"/>
      <c r="D1211" s="8"/>
      <c r="E1211" s="8"/>
      <c r="F1211" s="7"/>
      <c r="G1211" s="9"/>
      <c r="H1211" s="8"/>
      <c r="I1211" s="9"/>
      <c r="J1211" s="10"/>
      <c r="K1211" s="10"/>
    </row>
    <row r="1212" spans="1:11" x14ac:dyDescent="0.2">
      <c r="A1212" s="85"/>
      <c r="B1212" s="8"/>
      <c r="C1212" s="13"/>
      <c r="D1212" s="8"/>
      <c r="E1212" s="8"/>
      <c r="F1212" s="7"/>
      <c r="G1212" s="9"/>
      <c r="H1212" s="8"/>
      <c r="I1212" s="9"/>
      <c r="J1212" s="10"/>
      <c r="K1212" s="10"/>
    </row>
    <row r="1213" spans="1:11" x14ac:dyDescent="0.2">
      <c r="A1213" s="85"/>
      <c r="B1213" s="8"/>
      <c r="C1213" s="13"/>
      <c r="D1213" s="8"/>
      <c r="E1213" s="8"/>
      <c r="F1213" s="7"/>
      <c r="G1213" s="9"/>
      <c r="H1213" s="8"/>
      <c r="I1213" s="9"/>
      <c r="J1213" s="10"/>
      <c r="K1213" s="10"/>
    </row>
    <row r="1214" spans="1:11" x14ac:dyDescent="0.2">
      <c r="A1214" s="85"/>
      <c r="B1214" s="8"/>
      <c r="C1214" s="13"/>
      <c r="D1214" s="8"/>
      <c r="E1214" s="8"/>
      <c r="F1214" s="7"/>
      <c r="G1214" s="9"/>
      <c r="H1214" s="8"/>
      <c r="I1214" s="9"/>
      <c r="J1214" s="10"/>
      <c r="K1214" s="10"/>
    </row>
    <row r="1215" spans="1:11" x14ac:dyDescent="0.2">
      <c r="A1215" s="85"/>
      <c r="B1215" s="8"/>
      <c r="C1215" s="13"/>
      <c r="D1215" s="8"/>
      <c r="E1215" s="8"/>
      <c r="F1215" s="7"/>
      <c r="G1215" s="9"/>
      <c r="H1215" s="8"/>
      <c r="I1215" s="9"/>
      <c r="J1215" s="10"/>
      <c r="K1215" s="10"/>
    </row>
    <row r="1216" spans="1:11" x14ac:dyDescent="0.2">
      <c r="A1216" s="85"/>
      <c r="B1216" s="8"/>
      <c r="C1216" s="13"/>
      <c r="D1216" s="8"/>
      <c r="E1216" s="8"/>
      <c r="F1216" s="7"/>
      <c r="G1216" s="9"/>
      <c r="H1216" s="8"/>
      <c r="I1216" s="9"/>
      <c r="J1216" s="10"/>
      <c r="K1216" s="10"/>
    </row>
    <row r="1217" spans="1:11" x14ac:dyDescent="0.2">
      <c r="A1217" s="85"/>
      <c r="B1217" s="8"/>
      <c r="C1217" s="13"/>
      <c r="D1217" s="8"/>
      <c r="E1217" s="8"/>
      <c r="F1217" s="7"/>
      <c r="G1217" s="9"/>
      <c r="H1217" s="8"/>
      <c r="I1217" s="9"/>
      <c r="J1217" s="10"/>
      <c r="K1217" s="10"/>
    </row>
    <row r="1218" spans="1:11" x14ac:dyDescent="0.2">
      <c r="A1218" s="85"/>
      <c r="B1218" s="8"/>
      <c r="C1218" s="13"/>
      <c r="D1218" s="8"/>
      <c r="E1218" s="8"/>
      <c r="F1218" s="7"/>
      <c r="G1218" s="9"/>
      <c r="H1218" s="8"/>
      <c r="I1218" s="9"/>
      <c r="J1218" s="10"/>
      <c r="K1218" s="10"/>
    </row>
    <row r="1219" spans="1:11" x14ac:dyDescent="0.2">
      <c r="A1219" s="85"/>
      <c r="B1219" s="8"/>
      <c r="C1219" s="13"/>
      <c r="D1219" s="8"/>
      <c r="E1219" s="8"/>
      <c r="F1219" s="7"/>
      <c r="G1219" s="9"/>
      <c r="H1219" s="8"/>
      <c r="I1219" s="9"/>
      <c r="J1219" s="10"/>
      <c r="K1219" s="10"/>
    </row>
    <row r="1220" spans="1:11" x14ac:dyDescent="0.2">
      <c r="A1220" s="85"/>
      <c r="B1220" s="8"/>
      <c r="C1220" s="13"/>
      <c r="D1220" s="8"/>
      <c r="E1220" s="8"/>
      <c r="F1220" s="7"/>
      <c r="G1220" s="9"/>
      <c r="H1220" s="8"/>
      <c r="I1220" s="9"/>
      <c r="J1220" s="10"/>
      <c r="K1220" s="10"/>
    </row>
    <row r="1221" spans="1:11" x14ac:dyDescent="0.2">
      <c r="A1221" s="85"/>
      <c r="B1221" s="8"/>
      <c r="C1221" s="13"/>
      <c r="D1221" s="8"/>
      <c r="E1221" s="8"/>
      <c r="F1221" s="7"/>
      <c r="G1221" s="9"/>
      <c r="H1221" s="8"/>
      <c r="I1221" s="9"/>
      <c r="J1221" s="10"/>
      <c r="K1221" s="10"/>
    </row>
    <row r="1222" spans="1:11" x14ac:dyDescent="0.2">
      <c r="A1222" s="85"/>
      <c r="B1222" s="8"/>
      <c r="C1222" s="13"/>
      <c r="D1222" s="8"/>
      <c r="E1222" s="8"/>
      <c r="F1222" s="7"/>
      <c r="G1222" s="9"/>
      <c r="H1222" s="8"/>
      <c r="I1222" s="9"/>
      <c r="J1222" s="10"/>
      <c r="K1222" s="10"/>
    </row>
    <row r="1223" spans="1:11" x14ac:dyDescent="0.2">
      <c r="A1223" s="85"/>
      <c r="B1223" s="8"/>
      <c r="C1223" s="13"/>
      <c r="D1223" s="8"/>
      <c r="E1223" s="8"/>
      <c r="F1223" s="7"/>
      <c r="G1223" s="9"/>
      <c r="H1223" s="8"/>
      <c r="I1223" s="9"/>
      <c r="J1223" s="10"/>
      <c r="K1223" s="10"/>
    </row>
    <row r="1224" spans="1:11" x14ac:dyDescent="0.2">
      <c r="A1224" s="85"/>
      <c r="B1224" s="8"/>
      <c r="C1224" s="13"/>
      <c r="D1224" s="8"/>
      <c r="E1224" s="8"/>
      <c r="F1224" s="7"/>
      <c r="G1224" s="9"/>
      <c r="H1224" s="8"/>
      <c r="I1224" s="9"/>
      <c r="J1224" s="10"/>
      <c r="K1224" s="10"/>
    </row>
    <row r="1225" spans="1:11" x14ac:dyDescent="0.2">
      <c r="A1225" s="85"/>
      <c r="B1225" s="8"/>
      <c r="C1225" s="13"/>
      <c r="D1225" s="8"/>
      <c r="E1225" s="8"/>
      <c r="F1225" s="7"/>
      <c r="G1225" s="9"/>
      <c r="H1225" s="8"/>
      <c r="I1225" s="9"/>
      <c r="J1225" s="10"/>
      <c r="K1225" s="10"/>
    </row>
    <row r="1226" spans="1:11" x14ac:dyDescent="0.2">
      <c r="A1226" s="85"/>
      <c r="B1226" s="8"/>
      <c r="C1226" s="13"/>
      <c r="D1226" s="8"/>
      <c r="E1226" s="8"/>
      <c r="F1226" s="7"/>
      <c r="G1226" s="9"/>
      <c r="H1226" s="8"/>
      <c r="I1226" s="9"/>
      <c r="J1226" s="10"/>
      <c r="K1226" s="10"/>
    </row>
    <row r="1227" spans="1:11" x14ac:dyDescent="0.2">
      <c r="A1227" s="85"/>
      <c r="B1227" s="8"/>
      <c r="C1227" s="13"/>
      <c r="D1227" s="8"/>
      <c r="E1227" s="8"/>
      <c r="F1227" s="7"/>
      <c r="G1227" s="9"/>
      <c r="H1227" s="8"/>
      <c r="I1227" s="9"/>
      <c r="J1227" s="10"/>
      <c r="K1227" s="10"/>
    </row>
    <row r="1228" spans="1:11" x14ac:dyDescent="0.2">
      <c r="A1228" s="85"/>
      <c r="B1228" s="8"/>
      <c r="C1228" s="13"/>
      <c r="D1228" s="8"/>
      <c r="E1228" s="8"/>
      <c r="F1228" s="7"/>
      <c r="G1228" s="9"/>
      <c r="H1228" s="8"/>
      <c r="I1228" s="9"/>
      <c r="J1228" s="10"/>
      <c r="K1228" s="10"/>
    </row>
    <row r="1229" spans="1:11" x14ac:dyDescent="0.2">
      <c r="A1229" s="85"/>
      <c r="B1229" s="8"/>
      <c r="C1229" s="13"/>
      <c r="D1229" s="8"/>
      <c r="E1229" s="8"/>
      <c r="F1229" s="7"/>
      <c r="G1229" s="9"/>
      <c r="H1229" s="8"/>
      <c r="I1229" s="9"/>
      <c r="J1229" s="10"/>
      <c r="K1229" s="10"/>
    </row>
    <row r="1230" spans="1:11" x14ac:dyDescent="0.2">
      <c r="A1230" s="85"/>
      <c r="B1230" s="8"/>
      <c r="C1230" s="13"/>
      <c r="D1230" s="8"/>
      <c r="E1230" s="8"/>
      <c r="F1230" s="7"/>
      <c r="G1230" s="9"/>
      <c r="H1230" s="8"/>
      <c r="I1230" s="9"/>
      <c r="J1230" s="10"/>
      <c r="K1230" s="10"/>
    </row>
    <row r="1231" spans="1:11" x14ac:dyDescent="0.2">
      <c r="A1231" s="85"/>
      <c r="B1231" s="8"/>
      <c r="C1231" s="13"/>
      <c r="D1231" s="8"/>
      <c r="E1231" s="8"/>
      <c r="F1231" s="7"/>
      <c r="G1231" s="9"/>
      <c r="H1231" s="8"/>
      <c r="I1231" s="9"/>
      <c r="J1231" s="10"/>
      <c r="K1231" s="10"/>
    </row>
    <row r="1232" spans="1:11" x14ac:dyDescent="0.2">
      <c r="A1232" s="85"/>
      <c r="B1232" s="8"/>
      <c r="C1232" s="13"/>
      <c r="D1232" s="8"/>
      <c r="E1232" s="8"/>
      <c r="F1232" s="7"/>
      <c r="G1232" s="9"/>
      <c r="H1232" s="8"/>
      <c r="I1232" s="9"/>
      <c r="J1232" s="10"/>
      <c r="K1232" s="10"/>
    </row>
    <row r="1233" spans="1:11" x14ac:dyDescent="0.2">
      <c r="A1233" s="85"/>
      <c r="B1233" s="8"/>
      <c r="C1233" s="13"/>
      <c r="D1233" s="8"/>
      <c r="E1233" s="8"/>
      <c r="F1233" s="7"/>
      <c r="G1233" s="9"/>
      <c r="H1233" s="8"/>
      <c r="I1233" s="9"/>
      <c r="J1233" s="10"/>
      <c r="K1233" s="10"/>
    </row>
    <row r="1234" spans="1:11" x14ac:dyDescent="0.2">
      <c r="A1234" s="85"/>
      <c r="B1234" s="8"/>
      <c r="C1234" s="13"/>
      <c r="D1234" s="8"/>
      <c r="E1234" s="8"/>
      <c r="F1234" s="7"/>
      <c r="G1234" s="9"/>
      <c r="H1234" s="8"/>
      <c r="I1234" s="9"/>
      <c r="J1234" s="10"/>
      <c r="K1234" s="10"/>
    </row>
    <row r="1235" spans="1:11" x14ac:dyDescent="0.2">
      <c r="A1235" s="85"/>
      <c r="B1235" s="8"/>
      <c r="C1235" s="13"/>
      <c r="D1235" s="8"/>
      <c r="E1235" s="8"/>
      <c r="F1235" s="7"/>
      <c r="G1235" s="9"/>
      <c r="H1235" s="8"/>
      <c r="I1235" s="9"/>
      <c r="J1235" s="10"/>
      <c r="K1235" s="10"/>
    </row>
    <row r="1236" spans="1:11" x14ac:dyDescent="0.2">
      <c r="A1236" s="85"/>
      <c r="B1236" s="8"/>
      <c r="C1236" s="13"/>
      <c r="D1236" s="8"/>
      <c r="E1236" s="8"/>
      <c r="F1236" s="7"/>
      <c r="G1236" s="9"/>
      <c r="H1236" s="8"/>
      <c r="I1236" s="9"/>
      <c r="J1236" s="10"/>
      <c r="K1236" s="10"/>
    </row>
    <row r="1237" spans="1:11" x14ac:dyDescent="0.2">
      <c r="A1237" s="85"/>
      <c r="B1237" s="8"/>
      <c r="C1237" s="13"/>
      <c r="D1237" s="8"/>
      <c r="E1237" s="8"/>
      <c r="F1237" s="7"/>
      <c r="G1237" s="9"/>
      <c r="H1237" s="8"/>
      <c r="I1237" s="9"/>
      <c r="J1237" s="10"/>
      <c r="K1237" s="10"/>
    </row>
    <row r="1238" spans="1:11" x14ac:dyDescent="0.2">
      <c r="A1238" s="85"/>
      <c r="B1238" s="8"/>
      <c r="C1238" s="13"/>
      <c r="D1238" s="8"/>
      <c r="E1238" s="8"/>
      <c r="F1238" s="7"/>
      <c r="G1238" s="9"/>
      <c r="H1238" s="8"/>
      <c r="I1238" s="9"/>
      <c r="J1238" s="10"/>
      <c r="K1238" s="10"/>
    </row>
    <row r="1239" spans="1:11" x14ac:dyDescent="0.2">
      <c r="A1239" s="85"/>
      <c r="B1239" s="8"/>
      <c r="C1239" s="13"/>
      <c r="D1239" s="8"/>
      <c r="E1239" s="8"/>
      <c r="F1239" s="7"/>
      <c r="G1239" s="9"/>
      <c r="H1239" s="8"/>
      <c r="I1239" s="9"/>
      <c r="J1239" s="10"/>
      <c r="K1239" s="10"/>
    </row>
    <row r="1240" spans="1:11" x14ac:dyDescent="0.2">
      <c r="A1240" s="85"/>
      <c r="B1240" s="8"/>
      <c r="C1240" s="13"/>
      <c r="D1240" s="8"/>
      <c r="E1240" s="8"/>
      <c r="F1240" s="7"/>
      <c r="G1240" s="9"/>
      <c r="H1240" s="8"/>
      <c r="I1240" s="9"/>
      <c r="J1240" s="10"/>
      <c r="K1240" s="10"/>
    </row>
    <row r="1241" spans="1:11" x14ac:dyDescent="0.2">
      <c r="A1241" s="85"/>
      <c r="B1241" s="8"/>
      <c r="C1241" s="13"/>
      <c r="D1241" s="8"/>
      <c r="E1241" s="8"/>
      <c r="F1241" s="7"/>
      <c r="G1241" s="9"/>
      <c r="H1241" s="8"/>
      <c r="I1241" s="9"/>
      <c r="J1241" s="10"/>
      <c r="K1241" s="10"/>
    </row>
    <row r="1242" spans="1:11" x14ac:dyDescent="0.2">
      <c r="A1242" s="85"/>
      <c r="B1242" s="8"/>
      <c r="C1242" s="13"/>
      <c r="D1242" s="8"/>
      <c r="E1242" s="8"/>
      <c r="F1242" s="7"/>
      <c r="G1242" s="9"/>
      <c r="H1242" s="8"/>
      <c r="I1242" s="9"/>
      <c r="J1242" s="10"/>
      <c r="K1242" s="10"/>
    </row>
    <row r="1243" spans="1:11" x14ac:dyDescent="0.2">
      <c r="A1243" s="85"/>
      <c r="B1243" s="8"/>
      <c r="C1243" s="13"/>
      <c r="D1243" s="8"/>
      <c r="E1243" s="8"/>
      <c r="F1243" s="7"/>
      <c r="G1243" s="9"/>
      <c r="H1243" s="8"/>
      <c r="I1243" s="9"/>
      <c r="J1243" s="10"/>
      <c r="K1243" s="10"/>
    </row>
    <row r="1244" spans="1:11" x14ac:dyDescent="0.2">
      <c r="A1244" s="85"/>
      <c r="B1244" s="8"/>
      <c r="C1244" s="13"/>
      <c r="D1244" s="8"/>
      <c r="E1244" s="8"/>
      <c r="F1244" s="7"/>
      <c r="G1244" s="9"/>
      <c r="H1244" s="8"/>
      <c r="I1244" s="9"/>
      <c r="J1244" s="10"/>
      <c r="K1244" s="10"/>
    </row>
    <row r="1245" spans="1:11" x14ac:dyDescent="0.2">
      <c r="A1245" s="85"/>
      <c r="B1245" s="8"/>
      <c r="C1245" s="13"/>
      <c r="D1245" s="8"/>
      <c r="E1245" s="8"/>
      <c r="F1245" s="7"/>
      <c r="G1245" s="9"/>
      <c r="H1245" s="8"/>
      <c r="I1245" s="9"/>
      <c r="J1245" s="10"/>
      <c r="K1245" s="10"/>
    </row>
    <row r="1246" spans="1:11" x14ac:dyDescent="0.2">
      <c r="A1246" s="85"/>
      <c r="B1246" s="8"/>
      <c r="C1246" s="13"/>
      <c r="D1246" s="8"/>
      <c r="E1246" s="8"/>
      <c r="F1246" s="7"/>
      <c r="G1246" s="9"/>
      <c r="H1246" s="8"/>
      <c r="I1246" s="9"/>
      <c r="J1246" s="10"/>
      <c r="K1246" s="10"/>
    </row>
    <row r="1247" spans="1:11" x14ac:dyDescent="0.2">
      <c r="A1247" s="85"/>
      <c r="B1247" s="8"/>
      <c r="C1247" s="13"/>
      <c r="D1247" s="8"/>
      <c r="E1247" s="8"/>
      <c r="F1247" s="7"/>
      <c r="G1247" s="9"/>
      <c r="H1247" s="8"/>
      <c r="I1247" s="9"/>
      <c r="J1247" s="10"/>
      <c r="K1247" s="10"/>
    </row>
    <row r="1248" spans="1:11" x14ac:dyDescent="0.2">
      <c r="A1248" s="85"/>
      <c r="B1248" s="8"/>
      <c r="C1248" s="13"/>
      <c r="D1248" s="8"/>
      <c r="E1248" s="8"/>
      <c r="F1248" s="7"/>
      <c r="G1248" s="9"/>
      <c r="H1248" s="8"/>
      <c r="I1248" s="9"/>
      <c r="J1248" s="10"/>
      <c r="K1248" s="10"/>
    </row>
    <row r="1249" spans="1:11" x14ac:dyDescent="0.2">
      <c r="A1249" s="85"/>
      <c r="B1249" s="8"/>
      <c r="C1249" s="13"/>
      <c r="D1249" s="8"/>
      <c r="E1249" s="8"/>
      <c r="F1249" s="7"/>
      <c r="G1249" s="9"/>
      <c r="H1249" s="8"/>
      <c r="I1249" s="9"/>
      <c r="J1249" s="10"/>
      <c r="K1249" s="10"/>
    </row>
    <row r="1250" spans="1:11" x14ac:dyDescent="0.2">
      <c r="A1250" s="85"/>
      <c r="B1250" s="8"/>
      <c r="C1250" s="13"/>
      <c r="D1250" s="8"/>
      <c r="E1250" s="8"/>
      <c r="F1250" s="7"/>
      <c r="G1250" s="9"/>
      <c r="H1250" s="8"/>
      <c r="I1250" s="9"/>
      <c r="J1250" s="10"/>
      <c r="K1250" s="10"/>
    </row>
    <row r="1251" spans="1:11" x14ac:dyDescent="0.2">
      <c r="A1251" s="85"/>
      <c r="B1251" s="8"/>
      <c r="C1251" s="13"/>
      <c r="D1251" s="8"/>
      <c r="E1251" s="8"/>
      <c r="F1251" s="7"/>
      <c r="G1251" s="9"/>
      <c r="H1251" s="8"/>
      <c r="I1251" s="9"/>
      <c r="J1251" s="10"/>
      <c r="K1251" s="10"/>
    </row>
    <row r="1252" spans="1:11" x14ac:dyDescent="0.2">
      <c r="A1252" s="85"/>
      <c r="B1252" s="8"/>
      <c r="C1252" s="13"/>
      <c r="D1252" s="8"/>
      <c r="E1252" s="8"/>
      <c r="F1252" s="7"/>
      <c r="G1252" s="9"/>
      <c r="H1252" s="8"/>
      <c r="I1252" s="9"/>
      <c r="J1252" s="10"/>
      <c r="K1252" s="10"/>
    </row>
    <row r="1253" spans="1:11" x14ac:dyDescent="0.2">
      <c r="A1253" s="85"/>
      <c r="B1253" s="8"/>
      <c r="C1253" s="13"/>
      <c r="D1253" s="8"/>
      <c r="E1253" s="8"/>
      <c r="F1253" s="7"/>
      <c r="G1253" s="9"/>
      <c r="H1253" s="8"/>
      <c r="I1253" s="9"/>
      <c r="J1253" s="10"/>
      <c r="K1253" s="10"/>
    </row>
    <row r="1254" spans="1:11" x14ac:dyDescent="0.2">
      <c r="A1254" s="85"/>
      <c r="B1254" s="8"/>
      <c r="C1254" s="13"/>
      <c r="D1254" s="8"/>
      <c r="E1254" s="8"/>
      <c r="F1254" s="7"/>
      <c r="G1254" s="9"/>
      <c r="H1254" s="8"/>
      <c r="I1254" s="9"/>
      <c r="J1254" s="10"/>
      <c r="K1254" s="10"/>
    </row>
    <row r="1255" spans="1:11" x14ac:dyDescent="0.2">
      <c r="A1255" s="85"/>
      <c r="B1255" s="8"/>
      <c r="C1255" s="13"/>
      <c r="D1255" s="8"/>
      <c r="E1255" s="8"/>
      <c r="F1255" s="7"/>
      <c r="G1255" s="9"/>
      <c r="H1255" s="8"/>
      <c r="I1255" s="9"/>
      <c r="J1255" s="10"/>
      <c r="K1255" s="10"/>
    </row>
    <row r="1256" spans="1:11" x14ac:dyDescent="0.2">
      <c r="A1256" s="85"/>
      <c r="B1256" s="8"/>
      <c r="C1256" s="13"/>
      <c r="D1256" s="8"/>
      <c r="E1256" s="8"/>
      <c r="F1256" s="7"/>
      <c r="G1256" s="9"/>
      <c r="H1256" s="8"/>
      <c r="I1256" s="9"/>
      <c r="J1256" s="10"/>
      <c r="K1256" s="10"/>
    </row>
    <row r="1257" spans="1:11" x14ac:dyDescent="0.2">
      <c r="A1257" s="85"/>
      <c r="B1257" s="8"/>
      <c r="C1257" s="13"/>
      <c r="D1257" s="8"/>
      <c r="E1257" s="8"/>
      <c r="F1257" s="7"/>
      <c r="G1257" s="9"/>
      <c r="H1257" s="8"/>
      <c r="I1257" s="9"/>
      <c r="J1257" s="10"/>
      <c r="K1257" s="10"/>
    </row>
    <row r="1258" spans="1:11" x14ac:dyDescent="0.2">
      <c r="A1258" s="85"/>
      <c r="B1258" s="8"/>
      <c r="C1258" s="13"/>
      <c r="D1258" s="8"/>
      <c r="E1258" s="8"/>
      <c r="F1258" s="7"/>
      <c r="G1258" s="9"/>
      <c r="H1258" s="8"/>
      <c r="I1258" s="9"/>
      <c r="J1258" s="10"/>
      <c r="K1258" s="10"/>
    </row>
    <row r="1259" spans="1:11" x14ac:dyDescent="0.2">
      <c r="A1259" s="85"/>
      <c r="B1259" s="8"/>
      <c r="C1259" s="13"/>
      <c r="D1259" s="8"/>
      <c r="E1259" s="8"/>
      <c r="F1259" s="7"/>
      <c r="G1259" s="9"/>
      <c r="H1259" s="8"/>
      <c r="I1259" s="9"/>
      <c r="J1259" s="10"/>
      <c r="K1259" s="10"/>
    </row>
    <row r="1260" spans="1:11" x14ac:dyDescent="0.2">
      <c r="A1260" s="85"/>
      <c r="B1260" s="8"/>
      <c r="C1260" s="13"/>
      <c r="D1260" s="8"/>
      <c r="E1260" s="8"/>
      <c r="F1260" s="7"/>
      <c r="G1260" s="9"/>
      <c r="H1260" s="8"/>
      <c r="I1260" s="9"/>
      <c r="J1260" s="10"/>
      <c r="K1260" s="10"/>
    </row>
    <row r="1261" spans="1:11" x14ac:dyDescent="0.2">
      <c r="A1261" s="85"/>
      <c r="B1261" s="8"/>
      <c r="C1261" s="13"/>
      <c r="D1261" s="8"/>
      <c r="E1261" s="8"/>
      <c r="F1261" s="7"/>
      <c r="G1261" s="9"/>
      <c r="H1261" s="8"/>
      <c r="I1261" s="9"/>
      <c r="J1261" s="10"/>
      <c r="K1261" s="10"/>
    </row>
    <row r="1262" spans="1:11" x14ac:dyDescent="0.2">
      <c r="A1262" s="85"/>
      <c r="B1262" s="8"/>
      <c r="C1262" s="13"/>
      <c r="D1262" s="8"/>
      <c r="E1262" s="8"/>
      <c r="F1262" s="7"/>
      <c r="G1262" s="9"/>
      <c r="H1262" s="8"/>
      <c r="I1262" s="9"/>
      <c r="J1262" s="10"/>
      <c r="K1262" s="10"/>
    </row>
    <row r="1263" spans="1:11" x14ac:dyDescent="0.2">
      <c r="A1263" s="85"/>
      <c r="B1263" s="8"/>
      <c r="C1263" s="13"/>
      <c r="D1263" s="8"/>
      <c r="E1263" s="8"/>
      <c r="F1263" s="7"/>
      <c r="G1263" s="9"/>
      <c r="H1263" s="8"/>
      <c r="I1263" s="9"/>
      <c r="J1263" s="10"/>
      <c r="K1263" s="10"/>
    </row>
    <row r="1264" spans="1:11" x14ac:dyDescent="0.2">
      <c r="A1264" s="85"/>
      <c r="B1264" s="8"/>
      <c r="C1264" s="13"/>
      <c r="D1264" s="8"/>
      <c r="E1264" s="8"/>
      <c r="F1264" s="7"/>
      <c r="G1264" s="9"/>
      <c r="H1264" s="8"/>
      <c r="I1264" s="9"/>
      <c r="J1264" s="10"/>
      <c r="K1264" s="10"/>
    </row>
    <row r="1265" spans="1:11" x14ac:dyDescent="0.2">
      <c r="A1265" s="85"/>
      <c r="B1265" s="8"/>
      <c r="C1265" s="13"/>
      <c r="D1265" s="8"/>
      <c r="E1265" s="8"/>
      <c r="F1265" s="7"/>
      <c r="G1265" s="9"/>
      <c r="H1265" s="8"/>
      <c r="I1265" s="9"/>
      <c r="J1265" s="10"/>
      <c r="K1265" s="10"/>
    </row>
    <row r="1266" spans="1:11" x14ac:dyDescent="0.2">
      <c r="A1266" s="85"/>
      <c r="B1266" s="8"/>
      <c r="C1266" s="13"/>
      <c r="D1266" s="8"/>
      <c r="E1266" s="8"/>
      <c r="F1266" s="7"/>
      <c r="G1266" s="9"/>
      <c r="H1266" s="8"/>
      <c r="I1266" s="9"/>
      <c r="J1266" s="10"/>
      <c r="K1266" s="10"/>
    </row>
    <row r="1267" spans="1:11" x14ac:dyDescent="0.2">
      <c r="A1267" s="85"/>
      <c r="B1267" s="8"/>
      <c r="C1267" s="13"/>
      <c r="D1267" s="8"/>
      <c r="E1267" s="8"/>
      <c r="F1267" s="7"/>
      <c r="G1267" s="9"/>
      <c r="H1267" s="8"/>
      <c r="I1267" s="9"/>
      <c r="J1267" s="10"/>
      <c r="K1267" s="10"/>
    </row>
    <row r="1268" spans="1:11" x14ac:dyDescent="0.2">
      <c r="A1268" s="85"/>
      <c r="B1268" s="8"/>
      <c r="C1268" s="13"/>
      <c r="D1268" s="8"/>
      <c r="E1268" s="8"/>
      <c r="F1268" s="7"/>
      <c r="G1268" s="9"/>
      <c r="H1268" s="8"/>
      <c r="I1268" s="9"/>
      <c r="J1268" s="10"/>
      <c r="K1268" s="10"/>
    </row>
    <row r="1269" spans="1:11" x14ac:dyDescent="0.2">
      <c r="A1269" s="85"/>
      <c r="B1269" s="8"/>
      <c r="C1269" s="13"/>
      <c r="D1269" s="8"/>
      <c r="E1269" s="8"/>
      <c r="F1269" s="7"/>
      <c r="G1269" s="9"/>
      <c r="H1269" s="8"/>
      <c r="I1269" s="9"/>
      <c r="J1269" s="10"/>
      <c r="K1269" s="10"/>
    </row>
    <row r="1270" spans="1:11" x14ac:dyDescent="0.2">
      <c r="A1270" s="85"/>
      <c r="B1270" s="8"/>
      <c r="C1270" s="13"/>
      <c r="D1270" s="8"/>
      <c r="E1270" s="8"/>
      <c r="F1270" s="7"/>
      <c r="G1270" s="9"/>
      <c r="H1270" s="8"/>
      <c r="I1270" s="9"/>
      <c r="J1270" s="10"/>
      <c r="K1270" s="10"/>
    </row>
    <row r="1271" spans="1:11" x14ac:dyDescent="0.2">
      <c r="A1271" s="85"/>
      <c r="B1271" s="8"/>
      <c r="C1271" s="13"/>
      <c r="D1271" s="8"/>
      <c r="E1271" s="8"/>
      <c r="F1271" s="7"/>
      <c r="G1271" s="9"/>
      <c r="H1271" s="8"/>
      <c r="I1271" s="9"/>
      <c r="J1271" s="10"/>
      <c r="K1271" s="10"/>
    </row>
    <row r="1272" spans="1:11" x14ac:dyDescent="0.2">
      <c r="A1272" s="85"/>
      <c r="B1272" s="8"/>
      <c r="C1272" s="13"/>
      <c r="D1272" s="8"/>
      <c r="E1272" s="8"/>
      <c r="F1272" s="7"/>
      <c r="G1272" s="9"/>
      <c r="H1272" s="8"/>
      <c r="I1272" s="9"/>
      <c r="J1272" s="10"/>
      <c r="K1272" s="10"/>
    </row>
    <row r="1273" spans="1:11" x14ac:dyDescent="0.2">
      <c r="A1273" s="85"/>
      <c r="B1273" s="8"/>
      <c r="C1273" s="13"/>
      <c r="D1273" s="8"/>
      <c r="E1273" s="8"/>
      <c r="F1273" s="7"/>
      <c r="G1273" s="9"/>
      <c r="H1273" s="8"/>
      <c r="I1273" s="9"/>
      <c r="J1273" s="10"/>
      <c r="K1273" s="10"/>
    </row>
    <row r="1274" spans="1:11" x14ac:dyDescent="0.2">
      <c r="A1274" s="85"/>
      <c r="B1274" s="8"/>
      <c r="C1274" s="13"/>
      <c r="D1274" s="8"/>
      <c r="E1274" s="8"/>
      <c r="F1274" s="7"/>
      <c r="G1274" s="9"/>
      <c r="H1274" s="8"/>
      <c r="I1274" s="9"/>
      <c r="J1274" s="10"/>
      <c r="K1274" s="10"/>
    </row>
    <row r="1275" spans="1:11" x14ac:dyDescent="0.2">
      <c r="A1275" s="85"/>
      <c r="B1275" s="8"/>
      <c r="C1275" s="13"/>
      <c r="D1275" s="8"/>
      <c r="E1275" s="8"/>
      <c r="F1275" s="7"/>
      <c r="G1275" s="9"/>
      <c r="H1275" s="8"/>
      <c r="I1275" s="9"/>
      <c r="J1275" s="10"/>
      <c r="K1275" s="10"/>
    </row>
    <row r="1276" spans="1:11" x14ac:dyDescent="0.2">
      <c r="A1276" s="85"/>
      <c r="B1276" s="8"/>
      <c r="C1276" s="13"/>
      <c r="D1276" s="8"/>
      <c r="E1276" s="8"/>
      <c r="F1276" s="7"/>
      <c r="G1276" s="9"/>
      <c r="H1276" s="8"/>
      <c r="I1276" s="9"/>
      <c r="J1276" s="10"/>
      <c r="K1276" s="10"/>
    </row>
    <row r="1277" spans="1:11" x14ac:dyDescent="0.2">
      <c r="A1277" s="85"/>
      <c r="B1277" s="8"/>
      <c r="C1277" s="13"/>
      <c r="D1277" s="8"/>
      <c r="E1277" s="8"/>
      <c r="F1277" s="7"/>
      <c r="G1277" s="9"/>
      <c r="H1277" s="8"/>
      <c r="I1277" s="9"/>
      <c r="J1277" s="10"/>
      <c r="K1277" s="10"/>
    </row>
    <row r="1278" spans="1:11" x14ac:dyDescent="0.2">
      <c r="A1278" s="85"/>
      <c r="B1278" s="8"/>
      <c r="C1278" s="13"/>
      <c r="D1278" s="8"/>
      <c r="E1278" s="8"/>
      <c r="F1278" s="7"/>
      <c r="G1278" s="9"/>
      <c r="H1278" s="8"/>
      <c r="I1278" s="9"/>
      <c r="J1278" s="10"/>
      <c r="K1278" s="10"/>
    </row>
    <row r="1279" spans="1:11" x14ac:dyDescent="0.2">
      <c r="A1279" s="85"/>
      <c r="B1279" s="8"/>
      <c r="C1279" s="13"/>
      <c r="D1279" s="8"/>
      <c r="E1279" s="8"/>
      <c r="F1279" s="7"/>
      <c r="G1279" s="9"/>
      <c r="H1279" s="8"/>
      <c r="I1279" s="9"/>
      <c r="J1279" s="10"/>
      <c r="K1279" s="10"/>
    </row>
    <row r="1280" spans="1:11" x14ac:dyDescent="0.2">
      <c r="A1280" s="85"/>
      <c r="B1280" s="8"/>
      <c r="C1280" s="13"/>
      <c r="D1280" s="8"/>
      <c r="E1280" s="8"/>
      <c r="F1280" s="7"/>
      <c r="G1280" s="9"/>
      <c r="H1280" s="8"/>
      <c r="I1280" s="9"/>
      <c r="J1280" s="10"/>
      <c r="K1280" s="10"/>
    </row>
    <row r="1281" spans="1:11" x14ac:dyDescent="0.2">
      <c r="A1281" s="85"/>
      <c r="B1281" s="8"/>
      <c r="C1281" s="13"/>
      <c r="D1281" s="8"/>
      <c r="E1281" s="8"/>
      <c r="F1281" s="7"/>
      <c r="G1281" s="9"/>
      <c r="H1281" s="8"/>
      <c r="I1281" s="9"/>
      <c r="J1281" s="10"/>
      <c r="K1281" s="10"/>
    </row>
    <row r="1282" spans="1:11" x14ac:dyDescent="0.2">
      <c r="A1282" s="85"/>
      <c r="B1282" s="8"/>
      <c r="C1282" s="13"/>
      <c r="D1282" s="8"/>
      <c r="E1282" s="8"/>
      <c r="F1282" s="7"/>
      <c r="G1282" s="9"/>
      <c r="H1282" s="8"/>
      <c r="I1282" s="9"/>
      <c r="J1282" s="10"/>
      <c r="K1282" s="10"/>
    </row>
    <row r="1283" spans="1:11" x14ac:dyDescent="0.2">
      <c r="A1283" s="85"/>
      <c r="B1283" s="8"/>
      <c r="C1283" s="13"/>
      <c r="D1283" s="8"/>
      <c r="E1283" s="8"/>
      <c r="F1283" s="7"/>
      <c r="G1283" s="9"/>
      <c r="H1283" s="8"/>
      <c r="I1283" s="9"/>
      <c r="J1283" s="10"/>
      <c r="K1283" s="10"/>
    </row>
    <row r="1284" spans="1:11" x14ac:dyDescent="0.2">
      <c r="A1284" s="85"/>
      <c r="B1284" s="8"/>
      <c r="C1284" s="13"/>
      <c r="D1284" s="8"/>
      <c r="E1284" s="8"/>
      <c r="F1284" s="7"/>
      <c r="G1284" s="9"/>
      <c r="H1284" s="8"/>
      <c r="I1284" s="9"/>
      <c r="J1284" s="10"/>
      <c r="K1284" s="10"/>
    </row>
    <row r="1285" spans="1:11" x14ac:dyDescent="0.2">
      <c r="A1285" s="85"/>
      <c r="B1285" s="8"/>
      <c r="C1285" s="13"/>
      <c r="D1285" s="8"/>
      <c r="E1285" s="8"/>
      <c r="F1285" s="7"/>
      <c r="G1285" s="9"/>
      <c r="H1285" s="8"/>
      <c r="I1285" s="9"/>
      <c r="J1285" s="10"/>
      <c r="K1285" s="10"/>
    </row>
    <row r="1286" spans="1:11" x14ac:dyDescent="0.2">
      <c r="A1286" s="85"/>
      <c r="B1286" s="8"/>
      <c r="C1286" s="13"/>
      <c r="D1286" s="8"/>
      <c r="E1286" s="8"/>
      <c r="F1286" s="7"/>
      <c r="G1286" s="9"/>
      <c r="H1286" s="8"/>
      <c r="I1286" s="9"/>
      <c r="J1286" s="10"/>
      <c r="K1286" s="10"/>
    </row>
    <row r="1287" spans="1:11" x14ac:dyDescent="0.2">
      <c r="A1287" s="85"/>
      <c r="B1287" s="8"/>
      <c r="C1287" s="13"/>
      <c r="D1287" s="8"/>
      <c r="E1287" s="8"/>
      <c r="F1287" s="7"/>
      <c r="G1287" s="9"/>
      <c r="H1287" s="8"/>
      <c r="I1287" s="9"/>
      <c r="J1287" s="10"/>
      <c r="K1287" s="10"/>
    </row>
    <row r="1288" spans="1:11" x14ac:dyDescent="0.2">
      <c r="A1288" s="85"/>
      <c r="B1288" s="8"/>
      <c r="C1288" s="13"/>
      <c r="D1288" s="8"/>
      <c r="E1288" s="8"/>
      <c r="F1288" s="7"/>
      <c r="G1288" s="9"/>
      <c r="H1288" s="8"/>
      <c r="I1288" s="9"/>
      <c r="J1288" s="10"/>
      <c r="K1288" s="10"/>
    </row>
    <row r="1289" spans="1:11" x14ac:dyDescent="0.2">
      <c r="A1289" s="85"/>
      <c r="B1289" s="8"/>
      <c r="C1289" s="13"/>
      <c r="D1289" s="8"/>
      <c r="E1289" s="8"/>
      <c r="F1289" s="7"/>
      <c r="G1289" s="9"/>
      <c r="H1289" s="8"/>
      <c r="I1289" s="9"/>
      <c r="J1289" s="10"/>
      <c r="K1289" s="10"/>
    </row>
    <row r="1290" spans="1:11" x14ac:dyDescent="0.2">
      <c r="A1290" s="85"/>
      <c r="B1290" s="8"/>
      <c r="C1290" s="13"/>
      <c r="D1290" s="8"/>
      <c r="E1290" s="8"/>
      <c r="F1290" s="7"/>
      <c r="G1290" s="9"/>
      <c r="H1290" s="8"/>
      <c r="I1290" s="9"/>
      <c r="J1290" s="10"/>
      <c r="K1290" s="10"/>
    </row>
    <row r="1291" spans="1:11" x14ac:dyDescent="0.2">
      <c r="A1291" s="85"/>
      <c r="B1291" s="8"/>
      <c r="C1291" s="13"/>
      <c r="D1291" s="8"/>
      <c r="E1291" s="8"/>
      <c r="F1291" s="7"/>
      <c r="G1291" s="9"/>
      <c r="H1291" s="8"/>
      <c r="I1291" s="9"/>
      <c r="J1291" s="10"/>
      <c r="K1291" s="10"/>
    </row>
    <row r="1292" spans="1:11" x14ac:dyDescent="0.2">
      <c r="A1292" s="85"/>
      <c r="B1292" s="8"/>
      <c r="C1292" s="13"/>
      <c r="D1292" s="8"/>
      <c r="E1292" s="8"/>
      <c r="F1292" s="7"/>
      <c r="G1292" s="9"/>
      <c r="H1292" s="8"/>
      <c r="I1292" s="9"/>
      <c r="J1292" s="10"/>
      <c r="K1292" s="10"/>
    </row>
    <row r="1293" spans="1:11" x14ac:dyDescent="0.2">
      <c r="A1293" s="85"/>
      <c r="B1293" s="8"/>
      <c r="C1293" s="13"/>
      <c r="D1293" s="8"/>
      <c r="E1293" s="8"/>
      <c r="F1293" s="7"/>
      <c r="G1293" s="9"/>
      <c r="H1293" s="8"/>
      <c r="I1293" s="9"/>
      <c r="J1293" s="10"/>
      <c r="K1293" s="10"/>
    </row>
    <row r="1294" spans="1:11" x14ac:dyDescent="0.2">
      <c r="A1294" s="85"/>
      <c r="B1294" s="8"/>
      <c r="C1294" s="13"/>
      <c r="D1294" s="8"/>
      <c r="E1294" s="8"/>
      <c r="F1294" s="7"/>
      <c r="G1294" s="9"/>
      <c r="H1294" s="8"/>
      <c r="I1294" s="9"/>
      <c r="J1294" s="10"/>
      <c r="K1294" s="10"/>
    </row>
    <row r="1295" spans="1:11" x14ac:dyDescent="0.2">
      <c r="A1295" s="85"/>
      <c r="B1295" s="8"/>
      <c r="C1295" s="13"/>
      <c r="D1295" s="8"/>
      <c r="E1295" s="8"/>
      <c r="F1295" s="7"/>
      <c r="G1295" s="9"/>
      <c r="H1295" s="8"/>
      <c r="I1295" s="9"/>
      <c r="J1295" s="10"/>
      <c r="K1295" s="10"/>
    </row>
    <row r="1296" spans="1:11" x14ac:dyDescent="0.2">
      <c r="A1296" s="85"/>
      <c r="B1296" s="8"/>
      <c r="C1296" s="13"/>
      <c r="D1296" s="8"/>
      <c r="E1296" s="8"/>
      <c r="F1296" s="7"/>
      <c r="G1296" s="9"/>
      <c r="H1296" s="8"/>
      <c r="I1296" s="9"/>
      <c r="J1296" s="10"/>
      <c r="K1296" s="10"/>
    </row>
    <row r="1297" spans="1:11" x14ac:dyDescent="0.2">
      <c r="A1297" s="85"/>
      <c r="B1297" s="8"/>
      <c r="C1297" s="13"/>
      <c r="D1297" s="8"/>
      <c r="E1297" s="8"/>
      <c r="F1297" s="7"/>
      <c r="G1297" s="9"/>
      <c r="H1297" s="8"/>
      <c r="I1297" s="9"/>
      <c r="J1297" s="10"/>
      <c r="K1297" s="10"/>
    </row>
    <row r="1298" spans="1:11" x14ac:dyDescent="0.2">
      <c r="A1298" s="85"/>
      <c r="B1298" s="8"/>
      <c r="C1298" s="13"/>
      <c r="D1298" s="8"/>
      <c r="E1298" s="8"/>
      <c r="F1298" s="7"/>
      <c r="G1298" s="9"/>
      <c r="H1298" s="8"/>
      <c r="I1298" s="9"/>
      <c r="J1298" s="10"/>
      <c r="K1298" s="10"/>
    </row>
    <row r="1299" spans="1:11" x14ac:dyDescent="0.2">
      <c r="A1299" s="85"/>
      <c r="B1299" s="8"/>
      <c r="C1299" s="13"/>
      <c r="D1299" s="8"/>
      <c r="E1299" s="8"/>
      <c r="F1299" s="7"/>
      <c r="G1299" s="9"/>
      <c r="H1299" s="8"/>
      <c r="I1299" s="9"/>
      <c r="J1299" s="10"/>
      <c r="K1299" s="10"/>
    </row>
    <row r="1300" spans="1:11" x14ac:dyDescent="0.2">
      <c r="A1300" s="85"/>
      <c r="B1300" s="8"/>
      <c r="C1300" s="13"/>
      <c r="D1300" s="8"/>
      <c r="E1300" s="8"/>
      <c r="F1300" s="7"/>
      <c r="G1300" s="9"/>
      <c r="H1300" s="8"/>
      <c r="I1300" s="9"/>
      <c r="J1300" s="10"/>
      <c r="K1300" s="10"/>
    </row>
    <row r="1301" spans="1:11" x14ac:dyDescent="0.2">
      <c r="A1301" s="85"/>
      <c r="B1301" s="8"/>
      <c r="C1301" s="13"/>
      <c r="D1301" s="8"/>
      <c r="E1301" s="8"/>
      <c r="F1301" s="7"/>
      <c r="G1301" s="9"/>
      <c r="H1301" s="8"/>
      <c r="I1301" s="9"/>
      <c r="J1301" s="10"/>
      <c r="K1301" s="10"/>
    </row>
    <row r="1302" spans="1:11" x14ac:dyDescent="0.2">
      <c r="A1302" s="85"/>
      <c r="B1302" s="8"/>
      <c r="C1302" s="13"/>
      <c r="D1302" s="8"/>
      <c r="E1302" s="8"/>
      <c r="F1302" s="7"/>
      <c r="G1302" s="9"/>
      <c r="H1302" s="8"/>
      <c r="I1302" s="9"/>
      <c r="J1302" s="10"/>
      <c r="K1302" s="10"/>
    </row>
    <row r="1303" spans="1:11" x14ac:dyDescent="0.2">
      <c r="A1303" s="85"/>
      <c r="B1303" s="8"/>
      <c r="C1303" s="13"/>
      <c r="D1303" s="8"/>
      <c r="E1303" s="8"/>
      <c r="F1303" s="7"/>
      <c r="G1303" s="9"/>
      <c r="H1303" s="8"/>
      <c r="I1303" s="9"/>
      <c r="J1303" s="10"/>
      <c r="K1303" s="10"/>
    </row>
    <row r="1304" spans="1:11" x14ac:dyDescent="0.2">
      <c r="A1304" s="85"/>
      <c r="B1304" s="8"/>
      <c r="C1304" s="13"/>
      <c r="D1304" s="8"/>
      <c r="E1304" s="8"/>
      <c r="F1304" s="7"/>
      <c r="G1304" s="9"/>
      <c r="H1304" s="8"/>
      <c r="I1304" s="9"/>
      <c r="J1304" s="10"/>
      <c r="K1304" s="10"/>
    </row>
    <row r="1305" spans="1:11" x14ac:dyDescent="0.2">
      <c r="A1305" s="85"/>
      <c r="B1305" s="8"/>
      <c r="C1305" s="13"/>
      <c r="D1305" s="8"/>
      <c r="E1305" s="8"/>
      <c r="F1305" s="7"/>
      <c r="G1305" s="9"/>
      <c r="H1305" s="8"/>
      <c r="I1305" s="9"/>
      <c r="J1305" s="10"/>
      <c r="K1305" s="10"/>
    </row>
    <row r="1306" spans="1:11" x14ac:dyDescent="0.2">
      <c r="A1306" s="85"/>
      <c r="B1306" s="8"/>
      <c r="C1306" s="13"/>
      <c r="D1306" s="8"/>
      <c r="E1306" s="8"/>
      <c r="F1306" s="7"/>
      <c r="G1306" s="9"/>
      <c r="H1306" s="8"/>
      <c r="I1306" s="9"/>
      <c r="J1306" s="10"/>
      <c r="K1306" s="10"/>
    </row>
    <row r="1307" spans="1:11" x14ac:dyDescent="0.2">
      <c r="A1307" s="85"/>
      <c r="B1307" s="8"/>
      <c r="C1307" s="13"/>
      <c r="D1307" s="8"/>
      <c r="E1307" s="8"/>
      <c r="F1307" s="7"/>
      <c r="G1307" s="9"/>
      <c r="H1307" s="8"/>
      <c r="I1307" s="9"/>
      <c r="J1307" s="10"/>
      <c r="K1307" s="10"/>
    </row>
    <row r="1308" spans="1:11" x14ac:dyDescent="0.2">
      <c r="A1308" s="85"/>
      <c r="B1308" s="8"/>
      <c r="C1308" s="13"/>
      <c r="D1308" s="8"/>
      <c r="E1308" s="8"/>
      <c r="F1308" s="7"/>
      <c r="G1308" s="9"/>
      <c r="H1308" s="8"/>
      <c r="I1308" s="9"/>
      <c r="J1308" s="10"/>
      <c r="K1308" s="10"/>
    </row>
    <row r="1309" spans="1:11" x14ac:dyDescent="0.2">
      <c r="A1309" s="85"/>
      <c r="B1309" s="8"/>
      <c r="C1309" s="13"/>
      <c r="D1309" s="8"/>
      <c r="E1309" s="8"/>
      <c r="F1309" s="7"/>
      <c r="G1309" s="9"/>
      <c r="H1309" s="8"/>
      <c r="I1309" s="9"/>
      <c r="J1309" s="10"/>
      <c r="K1309" s="10"/>
    </row>
    <row r="1310" spans="1:11" x14ac:dyDescent="0.2">
      <c r="A1310" s="85"/>
      <c r="B1310" s="8"/>
      <c r="C1310" s="13"/>
      <c r="D1310" s="8"/>
      <c r="E1310" s="8"/>
      <c r="F1310" s="7"/>
      <c r="G1310" s="9"/>
      <c r="H1310" s="8"/>
      <c r="I1310" s="9"/>
      <c r="J1310" s="10"/>
      <c r="K1310" s="10"/>
    </row>
    <row r="1311" spans="1:11" x14ac:dyDescent="0.2">
      <c r="A1311" s="85"/>
      <c r="B1311" s="8"/>
      <c r="C1311" s="13"/>
      <c r="D1311" s="8"/>
      <c r="E1311" s="8"/>
      <c r="F1311" s="7"/>
      <c r="G1311" s="9"/>
      <c r="H1311" s="8"/>
      <c r="I1311" s="9"/>
      <c r="J1311" s="10"/>
      <c r="K1311" s="10"/>
    </row>
    <row r="1312" spans="1:11" x14ac:dyDescent="0.2">
      <c r="A1312" s="85"/>
      <c r="B1312" s="8"/>
      <c r="C1312" s="13"/>
      <c r="D1312" s="8"/>
      <c r="E1312" s="8"/>
      <c r="F1312" s="7"/>
      <c r="G1312" s="9"/>
      <c r="H1312" s="8"/>
      <c r="I1312" s="9"/>
      <c r="J1312" s="10"/>
      <c r="K1312" s="10"/>
    </row>
    <row r="1313" spans="1:11" x14ac:dyDescent="0.2">
      <c r="A1313" s="85"/>
      <c r="B1313" s="8"/>
      <c r="C1313" s="13"/>
      <c r="D1313" s="8"/>
      <c r="E1313" s="8"/>
      <c r="F1313" s="7"/>
      <c r="G1313" s="9"/>
      <c r="H1313" s="8"/>
      <c r="I1313" s="9"/>
      <c r="J1313" s="10"/>
      <c r="K1313" s="10"/>
    </row>
    <row r="1314" spans="1:11" x14ac:dyDescent="0.2">
      <c r="A1314" s="85"/>
      <c r="B1314" s="8"/>
      <c r="C1314" s="13"/>
      <c r="D1314" s="8"/>
      <c r="E1314" s="8"/>
      <c r="F1314" s="7"/>
      <c r="G1314" s="9"/>
      <c r="H1314" s="8"/>
      <c r="I1314" s="9"/>
      <c r="J1314" s="10"/>
      <c r="K1314" s="10"/>
    </row>
    <row r="1315" spans="1:11" x14ac:dyDescent="0.2">
      <c r="A1315" s="85"/>
      <c r="B1315" s="8"/>
      <c r="C1315" s="13"/>
      <c r="D1315" s="8"/>
      <c r="E1315" s="8"/>
      <c r="F1315" s="7"/>
      <c r="G1315" s="9"/>
      <c r="H1315" s="8"/>
      <c r="I1315" s="9"/>
      <c r="J1315" s="10"/>
      <c r="K1315" s="10"/>
    </row>
    <row r="1316" spans="1:11" x14ac:dyDescent="0.2">
      <c r="A1316" s="85"/>
      <c r="B1316" s="8"/>
      <c r="C1316" s="13"/>
      <c r="D1316" s="8"/>
      <c r="E1316" s="8"/>
      <c r="F1316" s="7"/>
      <c r="G1316" s="9"/>
      <c r="H1316" s="8"/>
      <c r="I1316" s="9"/>
      <c r="J1316" s="10"/>
      <c r="K1316" s="10"/>
    </row>
    <row r="1317" spans="1:11" x14ac:dyDescent="0.2">
      <c r="A1317" s="85"/>
      <c r="B1317" s="8"/>
      <c r="C1317" s="13"/>
      <c r="D1317" s="8"/>
      <c r="E1317" s="8"/>
      <c r="F1317" s="7"/>
      <c r="G1317" s="9"/>
      <c r="H1317" s="8"/>
      <c r="I1317" s="9"/>
      <c r="J1317" s="10"/>
      <c r="K1317" s="10"/>
    </row>
    <row r="1318" spans="1:11" x14ac:dyDescent="0.2">
      <c r="A1318" s="85"/>
      <c r="B1318" s="8"/>
      <c r="C1318" s="13"/>
      <c r="D1318" s="8"/>
      <c r="E1318" s="8"/>
      <c r="F1318" s="7"/>
      <c r="G1318" s="9"/>
      <c r="H1318" s="8"/>
      <c r="I1318" s="9"/>
      <c r="J1318" s="10"/>
      <c r="K1318" s="10"/>
    </row>
    <row r="1319" spans="1:11" x14ac:dyDescent="0.2">
      <c r="A1319" s="85"/>
      <c r="B1319" s="8"/>
      <c r="C1319" s="13"/>
      <c r="D1319" s="8"/>
      <c r="E1319" s="8"/>
      <c r="F1319" s="7"/>
      <c r="G1319" s="9"/>
      <c r="H1319" s="8"/>
      <c r="I1319" s="9"/>
      <c r="J1319" s="10"/>
      <c r="K1319" s="10"/>
    </row>
    <row r="1320" spans="1:11" x14ac:dyDescent="0.2">
      <c r="A1320" s="85"/>
      <c r="B1320" s="8"/>
      <c r="C1320" s="13"/>
      <c r="D1320" s="8"/>
      <c r="E1320" s="8"/>
      <c r="F1320" s="7"/>
      <c r="G1320" s="9"/>
      <c r="H1320" s="8"/>
      <c r="I1320" s="9"/>
      <c r="J1320" s="10"/>
      <c r="K1320" s="10"/>
    </row>
    <row r="1321" spans="1:11" x14ac:dyDescent="0.2">
      <c r="A1321" s="85"/>
      <c r="B1321" s="8"/>
      <c r="C1321" s="13"/>
      <c r="D1321" s="8"/>
      <c r="E1321" s="8"/>
      <c r="F1321" s="7"/>
      <c r="G1321" s="9"/>
      <c r="H1321" s="8"/>
      <c r="I1321" s="9"/>
      <c r="J1321" s="10"/>
      <c r="K1321" s="10"/>
    </row>
    <row r="1322" spans="1:11" x14ac:dyDescent="0.2">
      <c r="A1322" s="85"/>
      <c r="B1322" s="8"/>
      <c r="C1322" s="13"/>
      <c r="D1322" s="8"/>
      <c r="E1322" s="8"/>
      <c r="F1322" s="7"/>
      <c r="G1322" s="9"/>
      <c r="H1322" s="8"/>
      <c r="I1322" s="9"/>
      <c r="J1322" s="10"/>
      <c r="K1322" s="10"/>
    </row>
    <row r="1323" spans="1:11" x14ac:dyDescent="0.2">
      <c r="A1323" s="85"/>
      <c r="B1323" s="8"/>
      <c r="C1323" s="13"/>
      <c r="D1323" s="8"/>
      <c r="E1323" s="8"/>
      <c r="F1323" s="7"/>
      <c r="G1323" s="9"/>
      <c r="H1323" s="8"/>
      <c r="I1323" s="9"/>
      <c r="J1323" s="10"/>
      <c r="K1323" s="10"/>
    </row>
    <row r="1324" spans="1:11" x14ac:dyDescent="0.2">
      <c r="A1324" s="85"/>
      <c r="B1324" s="8"/>
      <c r="C1324" s="13"/>
      <c r="D1324" s="8"/>
      <c r="E1324" s="8"/>
      <c r="F1324" s="7"/>
      <c r="G1324" s="9"/>
      <c r="H1324" s="8"/>
      <c r="I1324" s="9"/>
      <c r="J1324" s="10"/>
      <c r="K1324" s="10"/>
    </row>
    <row r="1325" spans="1:11" x14ac:dyDescent="0.2">
      <c r="A1325" s="85"/>
      <c r="B1325" s="8"/>
      <c r="C1325" s="13"/>
      <c r="D1325" s="8"/>
      <c r="E1325" s="8"/>
      <c r="F1325" s="7"/>
      <c r="G1325" s="9"/>
      <c r="H1325" s="8"/>
      <c r="I1325" s="9"/>
      <c r="J1325" s="10"/>
      <c r="K1325" s="10"/>
    </row>
    <row r="1326" spans="1:11" x14ac:dyDescent="0.2">
      <c r="A1326" s="85"/>
      <c r="B1326" s="8"/>
      <c r="C1326" s="13"/>
      <c r="D1326" s="8"/>
      <c r="E1326" s="8"/>
      <c r="F1326" s="7"/>
      <c r="G1326" s="9"/>
      <c r="H1326" s="8"/>
      <c r="I1326" s="9"/>
      <c r="J1326" s="10"/>
      <c r="K1326" s="10"/>
    </row>
    <row r="1327" spans="1:11" x14ac:dyDescent="0.2">
      <c r="A1327" s="85"/>
      <c r="B1327" s="8"/>
      <c r="C1327" s="13"/>
      <c r="D1327" s="8"/>
      <c r="E1327" s="8"/>
      <c r="F1327" s="7"/>
      <c r="G1327" s="9"/>
      <c r="H1327" s="8"/>
      <c r="I1327" s="9"/>
      <c r="J1327" s="10"/>
      <c r="K1327" s="10"/>
    </row>
    <row r="1328" spans="1:11" x14ac:dyDescent="0.2">
      <c r="A1328" s="85"/>
      <c r="B1328" s="8"/>
      <c r="C1328" s="13"/>
      <c r="D1328" s="8"/>
      <c r="E1328" s="8"/>
      <c r="F1328" s="7"/>
      <c r="G1328" s="9"/>
      <c r="H1328" s="8"/>
      <c r="I1328" s="9"/>
      <c r="J1328" s="10"/>
      <c r="K1328" s="10"/>
    </row>
    <row r="1329" spans="1:11" x14ac:dyDescent="0.2">
      <c r="A1329" s="85"/>
      <c r="B1329" s="8"/>
      <c r="C1329" s="13"/>
      <c r="D1329" s="8"/>
      <c r="E1329" s="8"/>
      <c r="F1329" s="7"/>
      <c r="G1329" s="9"/>
      <c r="H1329" s="8"/>
      <c r="I1329" s="9"/>
      <c r="J1329" s="10"/>
      <c r="K1329" s="10"/>
    </row>
    <row r="1330" spans="1:11" x14ac:dyDescent="0.2">
      <c r="A1330" s="85"/>
      <c r="B1330" s="8"/>
      <c r="C1330" s="13"/>
      <c r="D1330" s="8"/>
      <c r="E1330" s="8"/>
      <c r="F1330" s="7"/>
      <c r="G1330" s="9"/>
      <c r="H1330" s="8"/>
      <c r="I1330" s="9"/>
      <c r="J1330" s="10"/>
      <c r="K1330" s="10"/>
    </row>
    <row r="1331" spans="1:11" x14ac:dyDescent="0.2">
      <c r="A1331" s="85"/>
      <c r="B1331" s="8"/>
      <c r="C1331" s="13"/>
      <c r="D1331" s="8"/>
      <c r="E1331" s="8"/>
      <c r="F1331" s="7"/>
      <c r="G1331" s="9"/>
      <c r="H1331" s="8"/>
      <c r="I1331" s="9"/>
      <c r="J1331" s="10"/>
      <c r="K1331" s="10"/>
    </row>
    <row r="1332" spans="1:11" x14ac:dyDescent="0.2">
      <c r="A1332" s="85"/>
      <c r="B1332" s="8"/>
      <c r="C1332" s="13"/>
      <c r="D1332" s="8"/>
      <c r="E1332" s="8"/>
      <c r="F1332" s="7"/>
      <c r="G1332" s="9"/>
      <c r="H1332" s="8"/>
      <c r="I1332" s="9"/>
      <c r="J1332" s="10"/>
      <c r="K1332" s="10"/>
    </row>
    <row r="1333" spans="1:11" x14ac:dyDescent="0.2">
      <c r="A1333" s="85"/>
      <c r="B1333" s="8"/>
      <c r="C1333" s="13"/>
      <c r="D1333" s="8"/>
      <c r="E1333" s="8"/>
      <c r="F1333" s="7"/>
      <c r="G1333" s="9"/>
      <c r="H1333" s="8"/>
      <c r="I1333" s="9"/>
      <c r="J1333" s="10"/>
      <c r="K1333" s="10"/>
    </row>
    <row r="1334" spans="1:11" x14ac:dyDescent="0.2">
      <c r="A1334" s="85"/>
      <c r="B1334" s="8"/>
      <c r="C1334" s="13"/>
      <c r="D1334" s="8"/>
      <c r="E1334" s="8"/>
      <c r="F1334" s="7"/>
      <c r="G1334" s="9"/>
      <c r="H1334" s="8"/>
      <c r="I1334" s="9"/>
      <c r="J1334" s="10"/>
      <c r="K1334" s="10"/>
    </row>
    <row r="1335" spans="1:11" x14ac:dyDescent="0.2">
      <c r="A1335" s="85"/>
      <c r="B1335" s="8"/>
      <c r="C1335" s="13"/>
      <c r="D1335" s="8"/>
      <c r="E1335" s="8"/>
      <c r="F1335" s="7"/>
      <c r="G1335" s="9"/>
      <c r="H1335" s="8"/>
      <c r="I1335" s="9"/>
      <c r="J1335" s="10"/>
      <c r="K1335" s="10"/>
    </row>
    <row r="1336" spans="1:11" x14ac:dyDescent="0.2">
      <c r="A1336" s="85"/>
      <c r="B1336" s="8"/>
      <c r="C1336" s="13"/>
      <c r="D1336" s="8"/>
      <c r="E1336" s="8"/>
      <c r="F1336" s="7"/>
      <c r="G1336" s="9"/>
      <c r="H1336" s="8"/>
      <c r="I1336" s="9"/>
      <c r="J1336" s="10"/>
      <c r="K1336" s="10"/>
    </row>
    <row r="1337" spans="1:11" x14ac:dyDescent="0.2">
      <c r="A1337" s="85"/>
      <c r="B1337" s="8"/>
      <c r="C1337" s="13"/>
      <c r="D1337" s="8"/>
      <c r="E1337" s="8"/>
      <c r="F1337" s="7"/>
      <c r="G1337" s="9"/>
      <c r="H1337" s="8"/>
      <c r="I1337" s="9"/>
      <c r="J1337" s="10"/>
      <c r="K1337" s="10"/>
    </row>
    <row r="1338" spans="1:11" x14ac:dyDescent="0.2">
      <c r="A1338" s="85"/>
      <c r="B1338" s="8"/>
      <c r="C1338" s="13"/>
      <c r="D1338" s="8"/>
      <c r="E1338" s="8"/>
      <c r="F1338" s="7"/>
      <c r="G1338" s="9"/>
      <c r="H1338" s="8"/>
      <c r="I1338" s="9"/>
      <c r="J1338" s="10"/>
      <c r="K1338" s="10"/>
    </row>
    <row r="1339" spans="1:11" x14ac:dyDescent="0.2">
      <c r="A1339" s="85"/>
      <c r="B1339" s="8"/>
      <c r="C1339" s="13"/>
      <c r="D1339" s="8"/>
      <c r="E1339" s="8"/>
      <c r="F1339" s="7"/>
      <c r="G1339" s="9"/>
      <c r="H1339" s="8"/>
      <c r="I1339" s="9"/>
      <c r="J1339" s="10"/>
      <c r="K1339" s="10"/>
    </row>
    <row r="1340" spans="1:11" x14ac:dyDescent="0.2">
      <c r="A1340" s="85"/>
      <c r="B1340" s="8"/>
      <c r="C1340" s="13"/>
      <c r="D1340" s="8"/>
      <c r="E1340" s="8"/>
      <c r="F1340" s="7"/>
      <c r="G1340" s="9"/>
      <c r="H1340" s="8"/>
      <c r="I1340" s="9"/>
      <c r="J1340" s="10"/>
      <c r="K1340" s="10"/>
    </row>
    <row r="1341" spans="1:11" x14ac:dyDescent="0.2">
      <c r="A1341" s="85"/>
      <c r="B1341" s="8"/>
      <c r="C1341" s="13"/>
      <c r="D1341" s="8"/>
      <c r="E1341" s="8"/>
      <c r="F1341" s="7"/>
      <c r="G1341" s="9"/>
      <c r="H1341" s="8"/>
      <c r="I1341" s="9"/>
      <c r="J1341" s="10"/>
      <c r="K1341" s="10"/>
    </row>
    <row r="1342" spans="1:11" x14ac:dyDescent="0.2">
      <c r="A1342" s="85"/>
      <c r="B1342" s="8"/>
      <c r="C1342" s="13"/>
      <c r="D1342" s="8"/>
      <c r="E1342" s="8"/>
      <c r="F1342" s="7"/>
      <c r="G1342" s="9"/>
      <c r="H1342" s="8"/>
      <c r="I1342" s="9"/>
      <c r="J1342" s="10"/>
      <c r="K1342" s="10"/>
    </row>
    <row r="1343" spans="1:11" x14ac:dyDescent="0.2">
      <c r="A1343" s="85"/>
      <c r="B1343" s="8"/>
      <c r="C1343" s="13"/>
      <c r="D1343" s="8"/>
      <c r="E1343" s="8"/>
      <c r="F1343" s="7"/>
      <c r="G1343" s="9"/>
      <c r="H1343" s="8"/>
      <c r="I1343" s="9"/>
      <c r="J1343" s="10"/>
      <c r="K1343" s="10"/>
    </row>
    <row r="1344" spans="1:11" x14ac:dyDescent="0.2">
      <c r="A1344" s="85"/>
      <c r="B1344" s="8"/>
      <c r="C1344" s="13"/>
      <c r="D1344" s="8"/>
      <c r="E1344" s="8"/>
      <c r="F1344" s="7"/>
      <c r="G1344" s="9"/>
      <c r="H1344" s="8"/>
      <c r="I1344" s="9"/>
      <c r="J1344" s="10"/>
      <c r="K1344" s="10"/>
    </row>
    <row r="1345" spans="1:11" x14ac:dyDescent="0.2">
      <c r="A1345" s="85"/>
      <c r="B1345" s="8"/>
      <c r="C1345" s="13"/>
      <c r="D1345" s="8"/>
      <c r="E1345" s="8"/>
      <c r="F1345" s="7"/>
      <c r="G1345" s="9"/>
      <c r="H1345" s="8"/>
      <c r="I1345" s="9"/>
      <c r="J1345" s="10"/>
      <c r="K1345" s="10"/>
    </row>
    <row r="1346" spans="1:11" x14ac:dyDescent="0.2">
      <c r="A1346" s="85"/>
      <c r="B1346" s="8"/>
      <c r="C1346" s="13"/>
      <c r="D1346" s="8"/>
      <c r="E1346" s="8"/>
      <c r="F1346" s="7"/>
      <c r="G1346" s="9"/>
      <c r="H1346" s="8"/>
      <c r="I1346" s="9"/>
      <c r="J1346" s="10"/>
      <c r="K1346" s="10"/>
    </row>
    <row r="1347" spans="1:11" x14ac:dyDescent="0.2">
      <c r="A1347" s="85"/>
      <c r="B1347" s="8"/>
      <c r="C1347" s="13"/>
      <c r="D1347" s="8"/>
      <c r="E1347" s="8"/>
      <c r="F1347" s="7"/>
      <c r="G1347" s="9"/>
      <c r="H1347" s="8"/>
      <c r="I1347" s="9"/>
      <c r="J1347" s="10"/>
      <c r="K1347" s="10"/>
    </row>
    <row r="1348" spans="1:11" x14ac:dyDescent="0.2">
      <c r="A1348" s="85"/>
      <c r="B1348" s="8"/>
      <c r="C1348" s="13"/>
      <c r="D1348" s="8"/>
      <c r="E1348" s="8"/>
      <c r="F1348" s="7"/>
      <c r="G1348" s="9"/>
      <c r="H1348" s="8"/>
      <c r="I1348" s="9"/>
      <c r="J1348" s="10"/>
      <c r="K1348" s="10"/>
    </row>
    <row r="1349" spans="1:11" x14ac:dyDescent="0.2">
      <c r="A1349" s="85"/>
      <c r="B1349" s="8"/>
      <c r="C1349" s="13"/>
      <c r="D1349" s="8"/>
      <c r="E1349" s="8"/>
      <c r="F1349" s="7"/>
      <c r="G1349" s="9"/>
      <c r="H1349" s="8"/>
      <c r="I1349" s="9"/>
      <c r="J1349" s="10"/>
      <c r="K1349" s="10"/>
    </row>
    <row r="1350" spans="1:11" x14ac:dyDescent="0.2">
      <c r="A1350" s="85"/>
      <c r="B1350" s="8"/>
      <c r="C1350" s="13"/>
      <c r="D1350" s="8"/>
      <c r="E1350" s="8"/>
      <c r="F1350" s="7"/>
      <c r="G1350" s="9"/>
      <c r="H1350" s="8"/>
      <c r="I1350" s="9"/>
      <c r="J1350" s="10"/>
      <c r="K1350" s="10"/>
    </row>
    <row r="1351" spans="1:11" x14ac:dyDescent="0.2">
      <c r="A1351" s="85"/>
      <c r="B1351" s="8"/>
      <c r="C1351" s="13"/>
      <c r="D1351" s="8"/>
      <c r="E1351" s="8"/>
      <c r="F1351" s="7"/>
      <c r="G1351" s="9"/>
      <c r="H1351" s="8"/>
      <c r="I1351" s="9"/>
      <c r="J1351" s="10"/>
      <c r="K1351" s="10"/>
    </row>
    <row r="1352" spans="1:11" x14ac:dyDescent="0.2">
      <c r="A1352" s="85"/>
      <c r="B1352" s="8"/>
      <c r="C1352" s="13"/>
      <c r="D1352" s="8"/>
      <c r="E1352" s="8"/>
      <c r="F1352" s="7"/>
      <c r="G1352" s="9"/>
      <c r="H1352" s="8"/>
      <c r="I1352" s="9"/>
      <c r="J1352" s="10"/>
      <c r="K1352" s="10"/>
    </row>
    <row r="1353" spans="1:11" x14ac:dyDescent="0.2">
      <c r="A1353" s="85"/>
      <c r="B1353" s="8"/>
      <c r="C1353" s="13"/>
      <c r="D1353" s="8"/>
      <c r="E1353" s="8"/>
      <c r="F1353" s="7"/>
      <c r="G1353" s="9"/>
      <c r="H1353" s="8"/>
      <c r="I1353" s="9"/>
      <c r="J1353" s="10"/>
      <c r="K1353" s="10"/>
    </row>
    <row r="1354" spans="1:11" x14ac:dyDescent="0.2">
      <c r="A1354" s="85"/>
      <c r="B1354" s="8"/>
      <c r="C1354" s="13"/>
      <c r="D1354" s="8"/>
      <c r="E1354" s="8"/>
      <c r="F1354" s="7"/>
      <c r="G1354" s="9"/>
      <c r="H1354" s="8"/>
      <c r="I1354" s="9"/>
      <c r="J1354" s="10"/>
      <c r="K1354" s="10"/>
    </row>
    <row r="1355" spans="1:11" x14ac:dyDescent="0.2">
      <c r="A1355" s="85"/>
      <c r="B1355" s="8"/>
      <c r="C1355" s="13"/>
      <c r="D1355" s="8"/>
      <c r="E1355" s="8"/>
      <c r="F1355" s="7"/>
      <c r="G1355" s="9"/>
      <c r="H1355" s="8"/>
      <c r="I1355" s="9"/>
      <c r="J1355" s="10"/>
      <c r="K1355" s="10"/>
    </row>
    <row r="1356" spans="1:11" x14ac:dyDescent="0.2">
      <c r="A1356" s="85"/>
      <c r="B1356" s="8"/>
      <c r="C1356" s="13"/>
      <c r="D1356" s="8"/>
      <c r="E1356" s="8"/>
      <c r="F1356" s="7"/>
      <c r="G1356" s="9"/>
      <c r="H1356" s="8"/>
      <c r="I1356" s="9"/>
      <c r="J1356" s="10"/>
      <c r="K1356" s="10"/>
    </row>
    <row r="1357" spans="1:11" x14ac:dyDescent="0.2">
      <c r="A1357" s="85"/>
      <c r="B1357" s="8"/>
      <c r="C1357" s="13"/>
      <c r="D1357" s="8"/>
      <c r="E1357" s="8"/>
      <c r="F1357" s="7"/>
      <c r="G1357" s="9"/>
      <c r="H1357" s="8"/>
      <c r="I1357" s="9"/>
      <c r="J1357" s="10"/>
      <c r="K1357" s="10"/>
    </row>
    <row r="1358" spans="1:11" x14ac:dyDescent="0.2">
      <c r="A1358" s="85"/>
      <c r="B1358" s="8"/>
      <c r="C1358" s="13"/>
      <c r="D1358" s="8"/>
      <c r="E1358" s="8"/>
      <c r="F1358" s="7"/>
      <c r="G1358" s="9"/>
      <c r="H1358" s="8"/>
      <c r="I1358" s="9"/>
      <c r="J1358" s="10"/>
      <c r="K1358" s="10"/>
    </row>
    <row r="1359" spans="1:11" x14ac:dyDescent="0.2">
      <c r="A1359" s="85"/>
      <c r="B1359" s="8"/>
      <c r="C1359" s="13"/>
      <c r="D1359" s="8"/>
      <c r="E1359" s="8"/>
      <c r="F1359" s="7"/>
      <c r="G1359" s="9"/>
      <c r="H1359" s="8"/>
      <c r="I1359" s="9"/>
      <c r="J1359" s="10"/>
      <c r="K1359" s="10"/>
    </row>
    <row r="1360" spans="1:11" x14ac:dyDescent="0.2">
      <c r="A1360" s="85"/>
      <c r="B1360" s="8"/>
      <c r="C1360" s="13"/>
      <c r="D1360" s="8"/>
      <c r="E1360" s="8"/>
      <c r="F1360" s="7"/>
      <c r="G1360" s="9"/>
      <c r="H1360" s="8"/>
      <c r="I1360" s="9"/>
      <c r="J1360" s="10"/>
      <c r="K1360" s="10"/>
    </row>
    <row r="1361" spans="1:11" x14ac:dyDescent="0.2">
      <c r="A1361" s="85"/>
      <c r="B1361" s="8"/>
      <c r="C1361" s="13"/>
      <c r="D1361" s="8"/>
      <c r="E1361" s="8"/>
      <c r="F1361" s="7"/>
      <c r="G1361" s="9"/>
      <c r="H1361" s="8"/>
      <c r="I1361" s="9"/>
      <c r="J1361" s="10"/>
      <c r="K1361" s="10"/>
    </row>
    <row r="1362" spans="1:11" x14ac:dyDescent="0.2">
      <c r="A1362" s="85"/>
      <c r="B1362" s="8"/>
      <c r="C1362" s="13"/>
      <c r="D1362" s="8"/>
      <c r="E1362" s="8"/>
      <c r="F1362" s="7"/>
      <c r="G1362" s="9"/>
      <c r="H1362" s="8"/>
      <c r="I1362" s="9"/>
      <c r="J1362" s="10"/>
      <c r="K1362" s="10"/>
    </row>
    <row r="1363" spans="1:11" x14ac:dyDescent="0.2">
      <c r="A1363" s="85"/>
      <c r="B1363" s="8"/>
      <c r="C1363" s="13"/>
      <c r="D1363" s="8"/>
      <c r="E1363" s="8"/>
      <c r="F1363" s="7"/>
      <c r="G1363" s="9"/>
      <c r="H1363" s="8"/>
      <c r="I1363" s="9"/>
      <c r="J1363" s="10"/>
      <c r="K1363" s="10"/>
    </row>
    <row r="1364" spans="1:11" x14ac:dyDescent="0.2">
      <c r="A1364" s="85"/>
      <c r="B1364" s="8"/>
      <c r="C1364" s="13"/>
      <c r="D1364" s="8"/>
      <c r="E1364" s="8"/>
      <c r="F1364" s="7"/>
      <c r="G1364" s="9"/>
      <c r="H1364" s="8"/>
      <c r="I1364" s="9"/>
      <c r="J1364" s="10"/>
      <c r="K1364" s="10"/>
    </row>
    <row r="1365" spans="1:11" x14ac:dyDescent="0.2">
      <c r="A1365" s="85"/>
      <c r="B1365" s="8"/>
      <c r="C1365" s="13"/>
      <c r="D1365" s="8"/>
      <c r="E1365" s="8"/>
      <c r="F1365" s="7"/>
      <c r="G1365" s="9"/>
      <c r="H1365" s="8"/>
      <c r="I1365" s="9"/>
      <c r="J1365" s="10"/>
      <c r="K1365" s="10"/>
    </row>
    <row r="1366" spans="1:11" x14ac:dyDescent="0.2">
      <c r="A1366" s="85"/>
      <c r="B1366" s="8"/>
      <c r="C1366" s="13"/>
      <c r="D1366" s="8"/>
      <c r="E1366" s="8"/>
      <c r="F1366" s="7"/>
      <c r="G1366" s="9"/>
      <c r="H1366" s="8"/>
      <c r="I1366" s="9"/>
      <c r="J1366" s="10"/>
      <c r="K1366" s="10"/>
    </row>
    <row r="1367" spans="1:11" x14ac:dyDescent="0.2">
      <c r="A1367" s="85"/>
      <c r="B1367" s="8"/>
      <c r="C1367" s="13"/>
      <c r="D1367" s="8"/>
      <c r="E1367" s="8"/>
      <c r="F1367" s="7"/>
      <c r="G1367" s="9"/>
      <c r="H1367" s="8"/>
      <c r="I1367" s="9"/>
      <c r="J1367" s="10"/>
      <c r="K1367" s="10"/>
    </row>
    <row r="1368" spans="1:11" x14ac:dyDescent="0.2">
      <c r="A1368" s="85"/>
      <c r="B1368" s="8"/>
      <c r="C1368" s="13"/>
      <c r="D1368" s="8"/>
      <c r="E1368" s="8"/>
      <c r="F1368" s="7"/>
      <c r="G1368" s="9"/>
      <c r="H1368" s="8"/>
      <c r="I1368" s="9"/>
      <c r="J1368" s="10"/>
      <c r="K1368" s="10"/>
    </row>
    <row r="1369" spans="1:11" x14ac:dyDescent="0.2">
      <c r="A1369" s="85"/>
      <c r="B1369" s="8"/>
      <c r="C1369" s="13"/>
      <c r="D1369" s="8"/>
      <c r="E1369" s="8"/>
      <c r="F1369" s="7"/>
      <c r="G1369" s="9"/>
      <c r="H1369" s="8"/>
      <c r="I1369" s="9"/>
      <c r="J1369" s="10"/>
      <c r="K1369" s="10"/>
    </row>
    <row r="1370" spans="1:11" x14ac:dyDescent="0.2">
      <c r="A1370" s="85"/>
      <c r="B1370" s="8"/>
      <c r="C1370" s="13"/>
      <c r="D1370" s="8"/>
      <c r="E1370" s="8"/>
      <c r="F1370" s="7"/>
      <c r="G1370" s="9"/>
      <c r="H1370" s="8"/>
      <c r="I1370" s="9"/>
      <c r="J1370" s="10"/>
      <c r="K1370" s="10"/>
    </row>
    <row r="1371" spans="1:11" x14ac:dyDescent="0.2">
      <c r="A1371" s="85"/>
      <c r="B1371" s="8"/>
      <c r="C1371" s="13"/>
      <c r="D1371" s="8"/>
      <c r="E1371" s="8"/>
      <c r="F1371" s="7"/>
      <c r="G1371" s="9"/>
      <c r="H1371" s="8"/>
      <c r="I1371" s="9"/>
      <c r="J1371" s="10"/>
      <c r="K1371" s="10"/>
    </row>
    <row r="1372" spans="1:11" x14ac:dyDescent="0.2">
      <c r="A1372" s="85"/>
      <c r="B1372" s="8"/>
      <c r="C1372" s="13"/>
      <c r="D1372" s="8"/>
      <c r="E1372" s="8"/>
      <c r="F1372" s="7"/>
      <c r="G1372" s="9"/>
      <c r="H1372" s="8"/>
      <c r="I1372" s="9"/>
      <c r="J1372" s="10"/>
      <c r="K1372" s="10"/>
    </row>
    <row r="1373" spans="1:11" x14ac:dyDescent="0.2">
      <c r="A1373" s="85"/>
      <c r="B1373" s="8"/>
      <c r="C1373" s="13"/>
      <c r="D1373" s="8"/>
      <c r="E1373" s="8"/>
      <c r="F1373" s="7"/>
      <c r="G1373" s="9"/>
      <c r="H1373" s="8"/>
      <c r="I1373" s="9"/>
      <c r="J1373" s="10"/>
      <c r="K1373" s="10"/>
    </row>
    <row r="1374" spans="1:11" x14ac:dyDescent="0.2">
      <c r="A1374" s="85"/>
      <c r="B1374" s="8"/>
      <c r="C1374" s="13"/>
      <c r="D1374" s="8"/>
      <c r="E1374" s="8"/>
      <c r="F1374" s="7"/>
      <c r="G1374" s="9"/>
      <c r="H1374" s="8"/>
      <c r="I1374" s="9"/>
      <c r="J1374" s="10"/>
      <c r="K1374" s="10"/>
    </row>
    <row r="1375" spans="1:11" x14ac:dyDescent="0.2">
      <c r="A1375" s="85"/>
      <c r="B1375" s="8"/>
      <c r="C1375" s="13"/>
      <c r="D1375" s="8"/>
      <c r="E1375" s="8"/>
      <c r="F1375" s="7"/>
      <c r="G1375" s="9"/>
      <c r="H1375" s="8"/>
      <c r="I1375" s="9"/>
      <c r="J1375" s="10"/>
      <c r="K1375" s="10"/>
    </row>
    <row r="1376" spans="1:11" x14ac:dyDescent="0.2">
      <c r="A1376" s="85"/>
      <c r="B1376" s="8"/>
      <c r="C1376" s="13"/>
      <c r="D1376" s="8"/>
      <c r="E1376" s="8"/>
      <c r="F1376" s="7"/>
      <c r="G1376" s="9"/>
      <c r="H1376" s="8"/>
      <c r="I1376" s="9"/>
      <c r="J1376" s="10"/>
      <c r="K1376" s="10"/>
    </row>
    <row r="1377" spans="1:11" x14ac:dyDescent="0.2">
      <c r="A1377" s="85"/>
      <c r="B1377" s="8"/>
      <c r="C1377" s="13"/>
      <c r="D1377" s="8"/>
      <c r="E1377" s="8"/>
      <c r="F1377" s="7"/>
      <c r="G1377" s="9"/>
      <c r="H1377" s="8"/>
      <c r="I1377" s="9"/>
      <c r="J1377" s="10"/>
      <c r="K1377" s="10"/>
    </row>
    <row r="1378" spans="1:11" x14ac:dyDescent="0.2">
      <c r="A1378" s="85"/>
      <c r="B1378" s="8"/>
      <c r="C1378" s="13"/>
      <c r="D1378" s="8"/>
      <c r="E1378" s="8"/>
      <c r="F1378" s="7"/>
      <c r="G1378" s="9"/>
      <c r="H1378" s="8"/>
      <c r="I1378" s="9"/>
      <c r="J1378" s="10"/>
      <c r="K1378" s="10"/>
    </row>
    <row r="1379" spans="1:11" x14ac:dyDescent="0.2">
      <c r="A1379" s="85"/>
      <c r="B1379" s="8"/>
      <c r="C1379" s="13"/>
      <c r="D1379" s="8"/>
      <c r="E1379" s="8"/>
      <c r="F1379" s="7"/>
      <c r="G1379" s="9"/>
      <c r="H1379" s="8"/>
      <c r="I1379" s="9"/>
      <c r="J1379" s="10"/>
      <c r="K1379" s="10"/>
    </row>
    <row r="1380" spans="1:11" x14ac:dyDescent="0.2">
      <c r="A1380" s="85"/>
      <c r="B1380" s="8"/>
      <c r="C1380" s="13"/>
      <c r="D1380" s="8"/>
      <c r="E1380" s="8"/>
      <c r="F1380" s="7"/>
      <c r="G1380" s="9"/>
      <c r="H1380" s="8"/>
      <c r="I1380" s="9"/>
      <c r="J1380" s="10"/>
      <c r="K1380" s="10"/>
    </row>
    <row r="1381" spans="1:11" x14ac:dyDescent="0.2">
      <c r="A1381" s="85"/>
      <c r="B1381" s="8"/>
      <c r="C1381" s="13"/>
      <c r="D1381" s="8"/>
      <c r="E1381" s="8"/>
      <c r="F1381" s="7"/>
      <c r="G1381" s="9"/>
      <c r="H1381" s="8"/>
      <c r="I1381" s="9"/>
      <c r="J1381" s="10"/>
      <c r="K1381" s="10"/>
    </row>
    <row r="1382" spans="1:11" x14ac:dyDescent="0.2">
      <c r="A1382" s="85"/>
      <c r="B1382" s="8"/>
      <c r="C1382" s="13"/>
      <c r="D1382" s="8"/>
      <c r="E1382" s="8"/>
      <c r="F1382" s="7"/>
      <c r="G1382" s="9"/>
      <c r="H1382" s="8"/>
      <c r="I1382" s="9"/>
      <c r="J1382" s="10"/>
      <c r="K1382" s="10"/>
    </row>
    <row r="1383" spans="1:11" x14ac:dyDescent="0.2">
      <c r="A1383" s="85"/>
      <c r="B1383" s="8"/>
      <c r="C1383" s="13"/>
      <c r="D1383" s="8"/>
      <c r="E1383" s="8"/>
      <c r="F1383" s="7"/>
      <c r="G1383" s="9"/>
      <c r="H1383" s="8"/>
      <c r="I1383" s="9"/>
      <c r="J1383" s="10"/>
      <c r="K1383" s="10"/>
    </row>
    <row r="1384" spans="1:11" x14ac:dyDescent="0.2">
      <c r="A1384" s="85"/>
      <c r="B1384" s="8"/>
      <c r="C1384" s="13"/>
      <c r="D1384" s="8"/>
      <c r="E1384" s="8"/>
      <c r="F1384" s="7"/>
      <c r="G1384" s="9"/>
      <c r="H1384" s="8"/>
      <c r="I1384" s="9"/>
      <c r="J1384" s="10"/>
      <c r="K1384" s="10"/>
    </row>
    <row r="1385" spans="1:11" x14ac:dyDescent="0.2">
      <c r="A1385" s="85"/>
      <c r="B1385" s="8"/>
      <c r="C1385" s="13"/>
      <c r="D1385" s="8"/>
      <c r="E1385" s="8"/>
      <c r="F1385" s="7"/>
      <c r="G1385" s="9"/>
      <c r="H1385" s="8"/>
      <c r="I1385" s="9"/>
      <c r="J1385" s="10"/>
      <c r="K1385" s="10"/>
    </row>
    <row r="1386" spans="1:11" x14ac:dyDescent="0.2">
      <c r="A1386" s="85"/>
      <c r="B1386" s="8"/>
      <c r="C1386" s="13"/>
      <c r="D1386" s="8"/>
      <c r="E1386" s="8"/>
      <c r="F1386" s="7"/>
      <c r="G1386" s="9"/>
      <c r="H1386" s="8"/>
      <c r="I1386" s="9"/>
      <c r="J1386" s="10"/>
      <c r="K1386" s="10"/>
    </row>
    <row r="1387" spans="1:11" x14ac:dyDescent="0.2">
      <c r="A1387" s="85"/>
      <c r="B1387" s="8"/>
      <c r="C1387" s="13"/>
      <c r="D1387" s="8"/>
      <c r="E1387" s="8"/>
      <c r="F1387" s="7"/>
      <c r="G1387" s="9"/>
      <c r="H1387" s="8"/>
      <c r="I1387" s="9"/>
      <c r="J1387" s="10"/>
      <c r="K1387" s="10"/>
    </row>
    <row r="1388" spans="1:11" x14ac:dyDescent="0.2">
      <c r="A1388" s="85"/>
      <c r="B1388" s="8"/>
      <c r="C1388" s="13"/>
      <c r="D1388" s="8"/>
      <c r="E1388" s="8"/>
      <c r="F1388" s="7"/>
      <c r="G1388" s="9"/>
      <c r="H1388" s="8"/>
      <c r="I1388" s="9"/>
      <c r="J1388" s="10"/>
      <c r="K1388" s="10"/>
    </row>
    <row r="1389" spans="1:11" x14ac:dyDescent="0.2">
      <c r="A1389" s="85"/>
      <c r="B1389" s="8"/>
      <c r="C1389" s="13"/>
      <c r="D1389" s="8"/>
      <c r="E1389" s="8"/>
      <c r="F1389" s="7"/>
      <c r="G1389" s="9"/>
      <c r="H1389" s="8"/>
      <c r="I1389" s="9"/>
      <c r="J1389" s="10"/>
      <c r="K1389" s="10"/>
    </row>
    <row r="1390" spans="1:11" x14ac:dyDescent="0.2">
      <c r="A1390" s="85"/>
      <c r="B1390" s="8"/>
      <c r="C1390" s="13"/>
      <c r="D1390" s="8"/>
      <c r="E1390" s="8"/>
      <c r="F1390" s="7"/>
      <c r="G1390" s="9"/>
      <c r="H1390" s="8"/>
      <c r="I1390" s="9"/>
      <c r="J1390" s="10"/>
      <c r="K1390" s="10"/>
    </row>
    <row r="1391" spans="1:11" x14ac:dyDescent="0.2">
      <c r="A1391" s="85"/>
      <c r="B1391" s="8"/>
      <c r="C1391" s="13"/>
      <c r="D1391" s="8"/>
      <c r="E1391" s="8"/>
      <c r="F1391" s="7"/>
      <c r="G1391" s="9"/>
      <c r="H1391" s="8"/>
      <c r="I1391" s="9"/>
      <c r="J1391" s="10"/>
      <c r="K1391" s="10"/>
    </row>
    <row r="1392" spans="1:11" x14ac:dyDescent="0.2">
      <c r="A1392" s="85"/>
      <c r="B1392" s="8"/>
      <c r="C1392" s="13"/>
      <c r="D1392" s="8"/>
      <c r="E1392" s="8"/>
      <c r="F1392" s="7"/>
      <c r="G1392" s="9"/>
      <c r="H1392" s="8"/>
      <c r="I1392" s="9"/>
      <c r="J1392" s="10"/>
      <c r="K1392" s="10"/>
    </row>
    <row r="1393" spans="1:11" x14ac:dyDescent="0.2">
      <c r="A1393" s="85"/>
      <c r="B1393" s="8"/>
      <c r="C1393" s="13"/>
      <c r="D1393" s="8"/>
      <c r="E1393" s="8"/>
      <c r="F1393" s="7"/>
      <c r="G1393" s="9"/>
      <c r="H1393" s="8"/>
      <c r="I1393" s="9"/>
      <c r="J1393" s="10"/>
      <c r="K1393" s="10"/>
    </row>
    <row r="1394" spans="1:11" x14ac:dyDescent="0.2">
      <c r="A1394" s="85"/>
      <c r="B1394" s="8"/>
      <c r="C1394" s="13"/>
      <c r="D1394" s="8"/>
      <c r="E1394" s="8"/>
      <c r="F1394" s="7"/>
      <c r="G1394" s="9"/>
      <c r="H1394" s="8"/>
      <c r="I1394" s="9"/>
      <c r="J1394" s="10"/>
      <c r="K1394" s="10"/>
    </row>
    <row r="1395" spans="1:11" x14ac:dyDescent="0.2">
      <c r="A1395" s="85"/>
      <c r="B1395" s="8"/>
      <c r="C1395" s="13"/>
      <c r="D1395" s="8"/>
      <c r="E1395" s="8"/>
      <c r="F1395" s="7"/>
      <c r="G1395" s="9"/>
      <c r="H1395" s="8"/>
      <c r="I1395" s="9"/>
      <c r="J1395" s="10"/>
      <c r="K1395" s="10"/>
    </row>
    <row r="1396" spans="1:11" x14ac:dyDescent="0.2">
      <c r="A1396" s="85"/>
      <c r="B1396" s="8"/>
      <c r="C1396" s="13"/>
      <c r="D1396" s="8"/>
      <c r="E1396" s="8"/>
      <c r="F1396" s="7"/>
      <c r="G1396" s="9"/>
      <c r="H1396" s="8"/>
      <c r="I1396" s="9"/>
      <c r="J1396" s="10"/>
      <c r="K1396" s="10"/>
    </row>
    <row r="1397" spans="1:11" x14ac:dyDescent="0.2">
      <c r="A1397" s="85"/>
      <c r="B1397" s="8"/>
      <c r="C1397" s="13"/>
      <c r="D1397" s="8"/>
      <c r="E1397" s="8"/>
      <c r="F1397" s="7"/>
      <c r="G1397" s="9"/>
      <c r="H1397" s="8"/>
      <c r="I1397" s="9"/>
      <c r="J1397" s="10"/>
      <c r="K1397" s="10"/>
    </row>
    <row r="1398" spans="1:11" x14ac:dyDescent="0.2">
      <c r="A1398" s="85"/>
      <c r="B1398" s="8"/>
      <c r="C1398" s="13"/>
      <c r="D1398" s="8"/>
      <c r="E1398" s="8"/>
      <c r="F1398" s="7"/>
      <c r="G1398" s="9"/>
      <c r="H1398" s="8"/>
      <c r="I1398" s="9"/>
      <c r="J1398" s="10"/>
      <c r="K1398" s="10"/>
    </row>
    <row r="1399" spans="1:11" x14ac:dyDescent="0.2">
      <c r="A1399" s="85"/>
      <c r="B1399" s="8"/>
      <c r="C1399" s="13"/>
      <c r="D1399" s="8"/>
      <c r="E1399" s="8"/>
      <c r="F1399" s="7"/>
      <c r="G1399" s="9"/>
      <c r="H1399" s="8"/>
      <c r="I1399" s="9"/>
      <c r="J1399" s="10"/>
      <c r="K1399" s="10"/>
    </row>
    <row r="1400" spans="1:11" x14ac:dyDescent="0.2">
      <c r="A1400" s="85"/>
      <c r="B1400" s="8"/>
      <c r="C1400" s="13"/>
      <c r="D1400" s="8"/>
      <c r="E1400" s="8"/>
      <c r="F1400" s="7"/>
      <c r="G1400" s="9"/>
      <c r="H1400" s="8"/>
      <c r="I1400" s="9"/>
      <c r="J1400" s="10"/>
      <c r="K1400" s="10"/>
    </row>
    <row r="1401" spans="1:11" x14ac:dyDescent="0.2">
      <c r="A1401" s="85"/>
      <c r="B1401" s="8"/>
      <c r="C1401" s="13"/>
      <c r="D1401" s="8"/>
      <c r="E1401" s="8"/>
      <c r="F1401" s="7"/>
      <c r="G1401" s="9"/>
      <c r="H1401" s="8"/>
      <c r="I1401" s="9"/>
      <c r="J1401" s="10"/>
      <c r="K1401" s="10"/>
    </row>
    <row r="1402" spans="1:11" x14ac:dyDescent="0.2">
      <c r="A1402" s="85"/>
      <c r="B1402" s="8"/>
      <c r="C1402" s="13"/>
      <c r="D1402" s="8"/>
      <c r="E1402" s="8"/>
      <c r="F1402" s="7"/>
      <c r="G1402" s="9"/>
      <c r="H1402" s="8"/>
      <c r="I1402" s="9"/>
      <c r="J1402" s="10"/>
      <c r="K1402" s="10"/>
    </row>
    <row r="1403" spans="1:11" x14ac:dyDescent="0.2">
      <c r="A1403" s="85"/>
      <c r="B1403" s="8"/>
      <c r="C1403" s="13"/>
      <c r="D1403" s="8"/>
      <c r="E1403" s="8"/>
      <c r="F1403" s="7"/>
      <c r="G1403" s="9"/>
      <c r="H1403" s="8"/>
      <c r="I1403" s="9"/>
      <c r="J1403" s="10"/>
      <c r="K1403" s="10"/>
    </row>
    <row r="1404" spans="1:11" x14ac:dyDescent="0.2">
      <c r="A1404" s="85"/>
      <c r="B1404" s="8"/>
      <c r="C1404" s="13"/>
      <c r="D1404" s="8"/>
      <c r="E1404" s="8"/>
      <c r="F1404" s="7"/>
      <c r="G1404" s="9"/>
      <c r="H1404" s="8"/>
      <c r="I1404" s="9"/>
      <c r="J1404" s="10"/>
      <c r="K1404" s="10"/>
    </row>
    <row r="1405" spans="1:11" x14ac:dyDescent="0.2">
      <c r="A1405" s="85"/>
      <c r="B1405" s="8"/>
      <c r="C1405" s="13"/>
      <c r="D1405" s="8"/>
      <c r="E1405" s="8"/>
      <c r="F1405" s="7"/>
      <c r="G1405" s="9"/>
      <c r="H1405" s="8"/>
      <c r="I1405" s="9"/>
      <c r="J1405" s="10"/>
      <c r="K1405" s="10"/>
    </row>
    <row r="1406" spans="1:11" x14ac:dyDescent="0.2">
      <c r="A1406" s="85"/>
      <c r="B1406" s="8"/>
      <c r="C1406" s="13"/>
      <c r="D1406" s="8"/>
      <c r="E1406" s="8"/>
      <c r="F1406" s="7"/>
      <c r="G1406" s="9"/>
      <c r="H1406" s="8"/>
      <c r="I1406" s="9"/>
      <c r="J1406" s="10"/>
      <c r="K1406" s="10"/>
    </row>
    <row r="1407" spans="1:11" x14ac:dyDescent="0.2">
      <c r="A1407" s="85"/>
      <c r="B1407" s="8"/>
      <c r="C1407" s="13"/>
      <c r="D1407" s="8"/>
      <c r="E1407" s="8"/>
      <c r="F1407" s="7"/>
      <c r="G1407" s="9"/>
      <c r="H1407" s="8"/>
      <c r="I1407" s="9"/>
      <c r="J1407" s="10"/>
      <c r="K1407" s="10"/>
    </row>
    <row r="1408" spans="1:11" x14ac:dyDescent="0.2">
      <c r="A1408" s="85"/>
      <c r="B1408" s="8"/>
      <c r="C1408" s="13"/>
      <c r="D1408" s="8"/>
      <c r="E1408" s="8"/>
      <c r="F1408" s="7"/>
      <c r="G1408" s="9"/>
      <c r="H1408" s="8"/>
      <c r="I1408" s="9"/>
      <c r="J1408" s="10"/>
      <c r="K1408" s="10"/>
    </row>
    <row r="1409" spans="1:11" x14ac:dyDescent="0.2">
      <c r="A1409" s="85"/>
      <c r="B1409" s="8"/>
      <c r="C1409" s="13"/>
      <c r="D1409" s="8"/>
      <c r="E1409" s="8"/>
      <c r="F1409" s="7"/>
      <c r="G1409" s="9"/>
      <c r="H1409" s="8"/>
      <c r="I1409" s="9"/>
      <c r="J1409" s="10"/>
      <c r="K1409" s="10"/>
    </row>
    <row r="1410" spans="1:11" x14ac:dyDescent="0.2">
      <c r="A1410" s="85"/>
      <c r="B1410" s="8"/>
      <c r="C1410" s="13"/>
      <c r="D1410" s="8"/>
      <c r="E1410" s="8"/>
      <c r="F1410" s="7"/>
      <c r="G1410" s="9"/>
      <c r="H1410" s="8"/>
      <c r="I1410" s="9"/>
      <c r="J1410" s="10"/>
      <c r="K1410" s="10"/>
    </row>
    <row r="1411" spans="1:11" x14ac:dyDescent="0.2">
      <c r="A1411" s="85"/>
      <c r="B1411" s="8"/>
      <c r="C1411" s="13"/>
      <c r="D1411" s="8"/>
      <c r="E1411" s="8"/>
      <c r="F1411" s="7"/>
      <c r="G1411" s="9"/>
      <c r="H1411" s="8"/>
      <c r="I1411" s="9"/>
      <c r="J1411" s="10"/>
      <c r="K1411" s="10"/>
    </row>
    <row r="1412" spans="1:11" x14ac:dyDescent="0.2">
      <c r="A1412" s="85"/>
      <c r="B1412" s="8"/>
      <c r="C1412" s="13"/>
      <c r="D1412" s="8"/>
      <c r="E1412" s="8"/>
      <c r="F1412" s="7"/>
      <c r="G1412" s="9"/>
      <c r="H1412" s="8"/>
      <c r="I1412" s="9"/>
      <c r="J1412" s="10"/>
      <c r="K1412" s="10"/>
    </row>
    <row r="1413" spans="1:11" x14ac:dyDescent="0.2">
      <c r="A1413" s="85"/>
      <c r="B1413" s="8"/>
      <c r="C1413" s="13"/>
      <c r="D1413" s="8"/>
      <c r="E1413" s="8"/>
      <c r="F1413" s="7"/>
      <c r="G1413" s="9"/>
      <c r="H1413" s="8"/>
      <c r="I1413" s="9"/>
      <c r="J1413" s="10"/>
      <c r="K1413" s="10"/>
    </row>
    <row r="1414" spans="1:11" x14ac:dyDescent="0.2">
      <c r="A1414" s="85"/>
      <c r="B1414" s="8"/>
      <c r="C1414" s="13"/>
      <c r="D1414" s="8"/>
      <c r="E1414" s="8"/>
      <c r="F1414" s="7"/>
      <c r="G1414" s="9"/>
      <c r="H1414" s="8"/>
      <c r="I1414" s="9"/>
      <c r="J1414" s="10"/>
      <c r="K1414" s="10"/>
    </row>
    <row r="1415" spans="1:11" x14ac:dyDescent="0.2">
      <c r="A1415" s="85"/>
      <c r="B1415" s="8"/>
      <c r="C1415" s="13"/>
      <c r="D1415" s="8"/>
      <c r="E1415" s="8"/>
      <c r="F1415" s="7"/>
      <c r="G1415" s="9"/>
      <c r="H1415" s="8"/>
      <c r="I1415" s="9"/>
      <c r="J1415" s="10"/>
      <c r="K1415" s="10"/>
    </row>
    <row r="1416" spans="1:11" x14ac:dyDescent="0.2">
      <c r="A1416" s="85"/>
      <c r="B1416" s="8"/>
      <c r="C1416" s="13"/>
      <c r="D1416" s="8"/>
      <c r="E1416" s="8"/>
      <c r="F1416" s="7"/>
      <c r="G1416" s="9"/>
      <c r="H1416" s="8"/>
      <c r="I1416" s="9"/>
      <c r="J1416" s="10"/>
      <c r="K1416" s="10"/>
    </row>
    <row r="1417" spans="1:11" x14ac:dyDescent="0.2">
      <c r="A1417" s="85"/>
      <c r="B1417" s="8"/>
      <c r="C1417" s="13"/>
      <c r="D1417" s="8"/>
      <c r="E1417" s="8"/>
      <c r="F1417" s="7"/>
      <c r="G1417" s="9"/>
      <c r="H1417" s="8"/>
      <c r="I1417" s="9"/>
      <c r="J1417" s="10"/>
      <c r="K1417" s="10"/>
    </row>
    <row r="1418" spans="1:11" x14ac:dyDescent="0.2">
      <c r="A1418" s="85"/>
      <c r="B1418" s="8"/>
      <c r="C1418" s="13"/>
      <c r="D1418" s="8"/>
      <c r="E1418" s="8"/>
      <c r="F1418" s="7"/>
      <c r="G1418" s="9"/>
      <c r="H1418" s="8"/>
      <c r="I1418" s="9"/>
      <c r="J1418" s="10"/>
      <c r="K1418" s="10"/>
    </row>
    <row r="1419" spans="1:11" x14ac:dyDescent="0.2">
      <c r="A1419" s="85"/>
      <c r="B1419" s="8"/>
      <c r="C1419" s="13"/>
      <c r="D1419" s="8"/>
      <c r="E1419" s="8"/>
      <c r="F1419" s="7"/>
      <c r="G1419" s="9"/>
      <c r="H1419" s="8"/>
      <c r="I1419" s="9"/>
      <c r="J1419" s="10"/>
      <c r="K1419" s="10"/>
    </row>
    <row r="1420" spans="1:11" x14ac:dyDescent="0.2">
      <c r="A1420" s="85"/>
      <c r="B1420" s="8"/>
      <c r="C1420" s="13"/>
      <c r="D1420" s="8"/>
      <c r="E1420" s="8"/>
      <c r="F1420" s="7"/>
      <c r="G1420" s="9"/>
      <c r="H1420" s="8"/>
      <c r="I1420" s="9"/>
      <c r="J1420" s="10"/>
      <c r="K1420" s="10"/>
    </row>
    <row r="1421" spans="1:11" x14ac:dyDescent="0.2">
      <c r="A1421" s="85"/>
      <c r="B1421" s="8"/>
      <c r="C1421" s="13"/>
      <c r="D1421" s="8"/>
      <c r="E1421" s="8"/>
      <c r="F1421" s="7"/>
      <c r="G1421" s="9"/>
      <c r="H1421" s="8"/>
      <c r="I1421" s="9"/>
      <c r="J1421" s="10"/>
      <c r="K1421" s="10"/>
    </row>
    <row r="1422" spans="1:11" x14ac:dyDescent="0.2">
      <c r="A1422" s="85"/>
      <c r="B1422" s="8"/>
      <c r="C1422" s="13"/>
      <c r="D1422" s="8"/>
      <c r="E1422" s="8"/>
      <c r="F1422" s="7"/>
      <c r="G1422" s="9"/>
      <c r="H1422" s="8"/>
      <c r="I1422" s="9"/>
      <c r="J1422" s="10"/>
      <c r="K1422" s="10"/>
    </row>
    <row r="1423" spans="1:11" x14ac:dyDescent="0.2">
      <c r="A1423" s="85"/>
      <c r="B1423" s="8"/>
      <c r="C1423" s="13"/>
      <c r="D1423" s="8"/>
      <c r="E1423" s="8"/>
      <c r="F1423" s="7"/>
      <c r="G1423" s="9"/>
      <c r="H1423" s="8"/>
      <c r="I1423" s="9"/>
      <c r="J1423" s="10"/>
      <c r="K1423" s="10"/>
    </row>
    <row r="1424" spans="1:11" x14ac:dyDescent="0.2">
      <c r="A1424" s="85"/>
      <c r="B1424" s="8"/>
      <c r="C1424" s="13"/>
      <c r="D1424" s="8"/>
      <c r="E1424" s="8"/>
      <c r="F1424" s="7"/>
      <c r="G1424" s="9"/>
      <c r="H1424" s="8"/>
      <c r="I1424" s="9"/>
      <c r="J1424" s="10"/>
      <c r="K1424" s="10"/>
    </row>
    <row r="1425" spans="1:11" x14ac:dyDescent="0.2">
      <c r="A1425" s="85"/>
      <c r="B1425" s="8"/>
      <c r="C1425" s="13"/>
      <c r="D1425" s="8"/>
      <c r="E1425" s="8"/>
      <c r="F1425" s="7"/>
      <c r="G1425" s="9"/>
      <c r="H1425" s="8"/>
      <c r="I1425" s="9"/>
      <c r="J1425" s="10"/>
      <c r="K1425" s="10"/>
    </row>
    <row r="1426" spans="1:11" x14ac:dyDescent="0.2">
      <c r="A1426" s="85"/>
      <c r="B1426" s="8"/>
      <c r="C1426" s="13"/>
      <c r="D1426" s="8"/>
      <c r="E1426" s="8"/>
      <c r="F1426" s="7"/>
      <c r="G1426" s="9"/>
      <c r="H1426" s="8"/>
      <c r="I1426" s="9"/>
      <c r="J1426" s="10"/>
      <c r="K1426" s="10"/>
    </row>
    <row r="1427" spans="1:11" x14ac:dyDescent="0.2">
      <c r="A1427" s="85"/>
      <c r="B1427" s="8"/>
      <c r="C1427" s="13"/>
      <c r="D1427" s="8"/>
      <c r="E1427" s="8"/>
      <c r="F1427" s="7"/>
      <c r="G1427" s="9"/>
      <c r="H1427" s="8"/>
      <c r="I1427" s="9"/>
      <c r="J1427" s="10"/>
      <c r="K1427" s="10"/>
    </row>
    <row r="1428" spans="1:11" x14ac:dyDescent="0.2">
      <c r="A1428" s="85"/>
      <c r="B1428" s="8"/>
      <c r="C1428" s="13"/>
      <c r="D1428" s="8"/>
      <c r="E1428" s="8"/>
      <c r="F1428" s="7"/>
      <c r="G1428" s="9"/>
      <c r="H1428" s="8"/>
      <c r="I1428" s="9"/>
      <c r="J1428" s="10"/>
      <c r="K1428" s="10"/>
    </row>
    <row r="1429" spans="1:11" x14ac:dyDescent="0.2">
      <c r="A1429" s="85"/>
      <c r="B1429" s="8"/>
      <c r="C1429" s="13"/>
      <c r="D1429" s="8"/>
      <c r="E1429" s="8"/>
      <c r="F1429" s="7"/>
      <c r="G1429" s="9"/>
      <c r="H1429" s="8"/>
      <c r="I1429" s="9"/>
      <c r="J1429" s="10"/>
      <c r="K1429" s="10"/>
    </row>
    <row r="1430" spans="1:11" x14ac:dyDescent="0.2">
      <c r="A1430" s="85"/>
      <c r="B1430" s="8"/>
      <c r="C1430" s="13"/>
      <c r="D1430" s="8"/>
      <c r="E1430" s="8"/>
      <c r="F1430" s="7"/>
      <c r="G1430" s="9"/>
      <c r="H1430" s="8"/>
      <c r="I1430" s="9"/>
      <c r="J1430" s="10"/>
      <c r="K1430" s="10"/>
    </row>
    <row r="1431" spans="1:11" x14ac:dyDescent="0.2">
      <c r="A1431" s="85"/>
      <c r="B1431" s="8"/>
      <c r="C1431" s="13"/>
      <c r="D1431" s="8"/>
      <c r="E1431" s="8"/>
      <c r="F1431" s="7"/>
      <c r="G1431" s="9"/>
      <c r="H1431" s="8"/>
      <c r="I1431" s="9"/>
      <c r="J1431" s="10"/>
      <c r="K1431" s="10"/>
    </row>
    <row r="1432" spans="1:11" x14ac:dyDescent="0.2">
      <c r="A1432" s="85"/>
      <c r="B1432" s="8"/>
      <c r="C1432" s="13"/>
      <c r="D1432" s="8"/>
      <c r="E1432" s="8"/>
      <c r="F1432" s="7"/>
      <c r="G1432" s="9"/>
      <c r="H1432" s="8"/>
      <c r="I1432" s="9"/>
      <c r="J1432" s="10"/>
      <c r="K1432" s="10"/>
    </row>
    <row r="1433" spans="1:11" x14ac:dyDescent="0.2">
      <c r="A1433" s="85"/>
      <c r="B1433" s="8"/>
      <c r="C1433" s="13"/>
      <c r="D1433" s="8"/>
      <c r="E1433" s="8"/>
      <c r="F1433" s="7"/>
      <c r="G1433" s="9"/>
      <c r="H1433" s="8"/>
      <c r="I1433" s="9"/>
      <c r="J1433" s="10"/>
      <c r="K1433" s="10"/>
    </row>
    <row r="1434" spans="1:11" x14ac:dyDescent="0.2">
      <c r="A1434" s="85"/>
      <c r="B1434" s="8"/>
      <c r="C1434" s="13"/>
      <c r="D1434" s="8"/>
      <c r="E1434" s="8"/>
      <c r="F1434" s="7"/>
      <c r="G1434" s="9"/>
      <c r="H1434" s="8"/>
      <c r="I1434" s="9"/>
      <c r="J1434" s="10"/>
      <c r="K1434" s="10"/>
    </row>
    <row r="1435" spans="1:11" x14ac:dyDescent="0.2">
      <c r="A1435" s="85"/>
      <c r="B1435" s="8"/>
      <c r="C1435" s="13"/>
      <c r="D1435" s="8"/>
      <c r="E1435" s="8"/>
      <c r="F1435" s="7"/>
      <c r="G1435" s="9"/>
      <c r="H1435" s="8"/>
      <c r="I1435" s="9"/>
      <c r="J1435" s="10"/>
      <c r="K1435" s="10"/>
    </row>
    <row r="1436" spans="1:11" x14ac:dyDescent="0.2">
      <c r="A1436" s="85"/>
      <c r="B1436" s="8"/>
      <c r="C1436" s="13"/>
      <c r="D1436" s="8"/>
      <c r="E1436" s="8"/>
      <c r="F1436" s="7"/>
      <c r="G1436" s="9"/>
      <c r="H1436" s="8"/>
      <c r="I1436" s="9"/>
      <c r="J1436" s="10"/>
      <c r="K1436" s="10"/>
    </row>
    <row r="1437" spans="1:11" x14ac:dyDescent="0.2">
      <c r="A1437" s="85"/>
      <c r="B1437" s="8"/>
      <c r="C1437" s="13"/>
      <c r="D1437" s="8"/>
      <c r="E1437" s="8"/>
      <c r="F1437" s="7"/>
      <c r="G1437" s="9"/>
      <c r="H1437" s="8"/>
      <c r="I1437" s="9"/>
      <c r="J1437" s="10"/>
      <c r="K1437" s="10"/>
    </row>
    <row r="1438" spans="1:11" x14ac:dyDescent="0.2">
      <c r="A1438" s="85"/>
      <c r="B1438" s="8"/>
      <c r="C1438" s="13"/>
      <c r="D1438" s="8"/>
      <c r="E1438" s="8"/>
      <c r="F1438" s="7"/>
      <c r="G1438" s="9"/>
      <c r="H1438" s="8"/>
      <c r="I1438" s="9"/>
      <c r="J1438" s="10"/>
      <c r="K1438" s="10"/>
    </row>
    <row r="1439" spans="1:11" x14ac:dyDescent="0.2">
      <c r="A1439" s="85"/>
      <c r="B1439" s="8"/>
      <c r="C1439" s="13"/>
      <c r="D1439" s="8"/>
      <c r="E1439" s="8"/>
      <c r="F1439" s="7"/>
      <c r="G1439" s="9"/>
      <c r="H1439" s="8"/>
      <c r="I1439" s="9"/>
      <c r="J1439" s="10"/>
      <c r="K1439" s="10"/>
    </row>
    <row r="1440" spans="1:11" x14ac:dyDescent="0.2">
      <c r="A1440" s="85"/>
      <c r="B1440" s="8"/>
      <c r="C1440" s="13"/>
      <c r="D1440" s="8"/>
      <c r="E1440" s="8"/>
      <c r="F1440" s="7"/>
      <c r="G1440" s="9"/>
      <c r="H1440" s="8"/>
      <c r="I1440" s="9"/>
      <c r="J1440" s="10"/>
      <c r="K1440" s="10"/>
    </row>
    <row r="1441" spans="1:11" x14ac:dyDescent="0.2">
      <c r="A1441" s="85"/>
      <c r="B1441" s="8"/>
      <c r="C1441" s="13"/>
      <c r="D1441" s="8"/>
      <c r="E1441" s="8"/>
      <c r="F1441" s="7"/>
      <c r="G1441" s="9"/>
      <c r="H1441" s="8"/>
      <c r="I1441" s="9"/>
      <c r="J1441" s="10"/>
      <c r="K1441" s="10"/>
    </row>
    <row r="1442" spans="1:11" x14ac:dyDescent="0.2">
      <c r="A1442" s="85"/>
      <c r="B1442" s="8"/>
      <c r="C1442" s="13"/>
      <c r="D1442" s="8"/>
      <c r="E1442" s="8"/>
      <c r="F1442" s="7"/>
      <c r="G1442" s="9"/>
      <c r="H1442" s="8"/>
      <c r="I1442" s="9"/>
      <c r="J1442" s="10"/>
      <c r="K1442" s="10"/>
    </row>
    <row r="1443" spans="1:11" x14ac:dyDescent="0.2">
      <c r="A1443" s="85"/>
      <c r="B1443" s="8"/>
      <c r="C1443" s="13"/>
      <c r="D1443" s="8"/>
      <c r="E1443" s="8"/>
      <c r="F1443" s="7"/>
      <c r="G1443" s="9"/>
      <c r="H1443" s="8"/>
      <c r="I1443" s="9"/>
      <c r="J1443" s="10"/>
      <c r="K1443" s="10"/>
    </row>
    <row r="1444" spans="1:11" x14ac:dyDescent="0.2">
      <c r="A1444" s="85"/>
      <c r="B1444" s="8"/>
      <c r="C1444" s="13"/>
      <c r="D1444" s="8"/>
      <c r="E1444" s="8"/>
      <c r="F1444" s="7"/>
      <c r="G1444" s="9"/>
      <c r="H1444" s="8"/>
      <c r="I1444" s="9"/>
      <c r="J1444" s="10"/>
      <c r="K1444" s="10"/>
    </row>
    <row r="1445" spans="1:11" x14ac:dyDescent="0.2">
      <c r="A1445" s="85"/>
      <c r="B1445" s="8"/>
      <c r="C1445" s="13"/>
      <c r="D1445" s="8"/>
      <c r="E1445" s="8"/>
      <c r="F1445" s="7"/>
      <c r="G1445" s="9"/>
      <c r="H1445" s="8"/>
      <c r="I1445" s="9"/>
      <c r="J1445" s="10"/>
      <c r="K1445" s="10"/>
    </row>
    <row r="1446" spans="1:11" x14ac:dyDescent="0.2">
      <c r="A1446" s="85"/>
      <c r="B1446" s="8"/>
      <c r="C1446" s="13"/>
      <c r="D1446" s="8"/>
      <c r="E1446" s="8"/>
      <c r="F1446" s="7"/>
      <c r="G1446" s="9"/>
      <c r="H1446" s="8"/>
      <c r="I1446" s="9"/>
      <c r="J1446" s="10"/>
      <c r="K1446" s="10"/>
    </row>
    <row r="1447" spans="1:11" x14ac:dyDescent="0.2">
      <c r="A1447" s="85"/>
      <c r="B1447" s="8"/>
      <c r="C1447" s="13"/>
      <c r="D1447" s="8"/>
      <c r="E1447" s="8"/>
      <c r="F1447" s="7"/>
      <c r="G1447" s="9"/>
      <c r="H1447" s="8"/>
      <c r="I1447" s="9"/>
      <c r="J1447" s="10"/>
      <c r="K1447" s="10"/>
    </row>
    <row r="1448" spans="1:11" x14ac:dyDescent="0.2">
      <c r="A1448" s="85"/>
      <c r="B1448" s="8"/>
      <c r="C1448" s="13"/>
      <c r="D1448" s="8"/>
      <c r="E1448" s="8"/>
      <c r="F1448" s="7"/>
      <c r="G1448" s="9"/>
      <c r="H1448" s="8"/>
      <c r="I1448" s="9"/>
      <c r="J1448" s="10"/>
      <c r="K1448" s="10"/>
    </row>
    <row r="1449" spans="1:11" x14ac:dyDescent="0.2">
      <c r="A1449" s="85"/>
      <c r="B1449" s="8"/>
      <c r="C1449" s="13"/>
      <c r="D1449" s="8"/>
      <c r="E1449" s="8"/>
      <c r="F1449" s="7"/>
      <c r="G1449" s="9"/>
      <c r="H1449" s="8"/>
      <c r="I1449" s="9"/>
      <c r="J1449" s="10"/>
      <c r="K1449" s="10"/>
    </row>
    <row r="1450" spans="1:11" x14ac:dyDescent="0.2">
      <c r="A1450" s="85"/>
      <c r="B1450" s="8"/>
      <c r="C1450" s="13"/>
      <c r="D1450" s="8"/>
      <c r="E1450" s="8"/>
      <c r="F1450" s="7"/>
      <c r="G1450" s="9"/>
      <c r="H1450" s="8"/>
      <c r="I1450" s="9"/>
      <c r="J1450" s="10"/>
      <c r="K1450" s="10"/>
    </row>
    <row r="1451" spans="1:11" x14ac:dyDescent="0.2">
      <c r="A1451" s="85"/>
      <c r="B1451" s="8"/>
      <c r="C1451" s="13"/>
      <c r="D1451" s="8"/>
      <c r="E1451" s="8"/>
      <c r="F1451" s="7"/>
      <c r="G1451" s="9"/>
      <c r="H1451" s="8"/>
      <c r="I1451" s="9"/>
      <c r="J1451" s="10"/>
      <c r="K1451" s="10"/>
    </row>
    <row r="1452" spans="1:11" x14ac:dyDescent="0.2">
      <c r="B1452" s="8"/>
      <c r="C1452" s="13"/>
      <c r="D1452" s="8"/>
      <c r="E1452" s="8"/>
      <c r="F1452" s="7"/>
      <c r="G1452" s="9"/>
      <c r="H1452" s="8"/>
      <c r="I1452" s="9"/>
      <c r="J1452" s="10"/>
      <c r="K1452" s="10"/>
    </row>
    <row r="1453" spans="1:11" x14ac:dyDescent="0.2">
      <c r="B1453" s="8"/>
      <c r="C1453" s="13"/>
      <c r="D1453" s="8"/>
      <c r="E1453" s="8"/>
      <c r="F1453" s="7"/>
      <c r="G1453" s="9"/>
      <c r="H1453" s="8"/>
      <c r="I1453" s="9"/>
      <c r="J1453" s="10"/>
      <c r="K1453" s="10"/>
    </row>
    <row r="1454" spans="1:11" x14ac:dyDescent="0.2">
      <c r="B1454" s="8"/>
      <c r="C1454" s="13"/>
      <c r="D1454" s="8"/>
      <c r="E1454" s="8"/>
      <c r="F1454" s="7"/>
      <c r="G1454" s="9"/>
      <c r="H1454" s="8"/>
      <c r="I1454" s="9"/>
      <c r="J1454" s="10"/>
      <c r="K1454" s="10"/>
    </row>
    <row r="1455" spans="1:11" x14ac:dyDescent="0.2">
      <c r="B1455" s="8"/>
      <c r="C1455" s="13"/>
      <c r="D1455" s="8"/>
      <c r="E1455" s="8"/>
      <c r="F1455" s="7"/>
      <c r="G1455" s="9"/>
      <c r="H1455" s="8"/>
      <c r="I1455" s="9"/>
      <c r="J1455" s="10"/>
      <c r="K1455" s="10"/>
    </row>
  </sheetData>
  <mergeCells count="46">
    <mergeCell ref="B526:B527"/>
    <mergeCell ref="B385:B386"/>
    <mergeCell ref="C385:C386"/>
    <mergeCell ref="B496:L496"/>
    <mergeCell ref="B402:B403"/>
    <mergeCell ref="B469:L469"/>
    <mergeCell ref="B396:B397"/>
    <mergeCell ref="C396:C397"/>
    <mergeCell ref="A415:L415"/>
    <mergeCell ref="B399:B400"/>
    <mergeCell ref="C399:C400"/>
    <mergeCell ref="B455:B456"/>
    <mergeCell ref="C455:C456"/>
    <mergeCell ref="C429:C430"/>
    <mergeCell ref="B429:B430"/>
    <mergeCell ref="B441:B442"/>
    <mergeCell ref="B410:B411"/>
    <mergeCell ref="C410:C411"/>
    <mergeCell ref="A450:L450"/>
    <mergeCell ref="H1:I1"/>
    <mergeCell ref="F1:G1"/>
    <mergeCell ref="A394:L394"/>
    <mergeCell ref="A376:L376"/>
    <mergeCell ref="A2:L2"/>
    <mergeCell ref="A27:L27"/>
    <mergeCell ref="A68:L68"/>
    <mergeCell ref="A90:L90"/>
    <mergeCell ref="A114:L114"/>
    <mergeCell ref="A135:L135"/>
    <mergeCell ref="A150:L150"/>
    <mergeCell ref="A161:L161"/>
    <mergeCell ref="A180:L180"/>
    <mergeCell ref="A195:L195"/>
    <mergeCell ref="A201:L201"/>
    <mergeCell ref="B377:B379"/>
    <mergeCell ref="B202:B204"/>
    <mergeCell ref="B292:B293"/>
    <mergeCell ref="A356:L356"/>
    <mergeCell ref="A223:L223"/>
    <mergeCell ref="B346:B347"/>
    <mergeCell ref="A259:L259"/>
    <mergeCell ref="A284:L284"/>
    <mergeCell ref="B336:B338"/>
    <mergeCell ref="B295:B333"/>
    <mergeCell ref="C295:C333"/>
    <mergeCell ref="B343:B344"/>
  </mergeCells>
  <phoneticPr fontId="0" type="noConversion"/>
  <pageMargins left="0.25" right="0.25" top="0.75" bottom="0.75" header="0.3" footer="0.3"/>
  <pageSetup paperSize="5" scale="50" fitToHeight="8" orientation="landscape" r:id="rId1"/>
  <headerFooter differentOddEven="1" alignWithMargins="0">
    <oddHeader xml:space="preserve">&amp;C&amp;"Times New Roman,Bold"&amp;16Summary of ISO-NE Reviewed TCA Applications under Schedule 12C of the Tariff - Status as of 7/28/2025&amp;11
&amp;12ISO-NE PUBLIC&amp;11
</oddHeader>
    <oddFooter>&amp;L&amp;"Times New Roman,Regular"&amp;X1&amp;XNECPUC to be involved in category 4 &amp; 5 TCA apps that require siting.
This is an uncontrolled document when printed. Please check the validity of this information before use.
&amp;R&amp;"Times New Roman,Regular"Page &amp;P of &amp;N</oddFooter>
    <evenFooter>&amp;LThis is an uncontrolled document when printed. Please check the validity of this information before use.</evenFooter>
  </headerFooter>
  <rowBreaks count="17" manualBreakCount="17">
    <brk id="5" max="16383" man="1"/>
    <brk id="10" max="16383" man="1"/>
    <brk id="15" max="16383" man="1"/>
    <brk id="21" max="16383" man="1"/>
    <brk id="29" max="16383" man="1"/>
    <brk id="36" max="16383" man="1"/>
    <brk id="44" max="16383" man="1"/>
    <brk id="52" max="16383" man="1"/>
    <brk id="59" max="16383" man="1"/>
    <brk id="68" max="16383" man="1"/>
    <brk id="76" max="16383" man="1"/>
    <brk id="81" max="16383" man="1"/>
    <brk id="90" max="16383" man="1"/>
    <brk id="97" max="16383" man="1"/>
    <brk id="103" max="16383" man="1"/>
    <brk id="108" max="16383" man="1"/>
    <brk id="116" max="16383" man="1"/>
  </rowBreaks>
  <ignoredErrors>
    <ignoredError sqref="A224 A28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S w i f t T o k e n s   x m l n s : x s i = " h t t p : / / w w w . w 3 . o r g / 2 0 0 1 / X M L S c h e m a - i n s t a n c e "   x m l n s : x s d = " h t t p : / / w w w . w 3 . o r g / 2 0 0 1 / X M L S c h e m a " > < T o k e n s / > < / S w i f t T o k e n s > 
</file>

<file path=customXml/item2.xml>��< ? x m l   v e r s i o n = " 1 . 0 "   e n c o d i n g = " u t f - 1 6 " ? > < S w i f t T o k e n s   x m l n s : x s i = " h t t p : / / w w w . w 3 . o r g / 2 0 0 1 / X M L S c h e m a - i n s t a n c e "   x m l n s : x s d = " h t t p : / / w w w . w 3 . o r g / 2 0 0 1 / X M L S c h e m a " > < T o k e n s / > < / S w i f t T o k e n s > 
</file>

<file path=customXml/itemProps1.xml><?xml version="1.0" encoding="utf-8"?>
<ds:datastoreItem xmlns:ds="http://schemas.openxmlformats.org/officeDocument/2006/customXml" ds:itemID="{A592F26E-4EC8-4634-82BF-F1C6637E7285}">
  <ds:schemaRefs>
    <ds:schemaRef ds:uri="http://www.w3.org/2001/XMLSchema"/>
  </ds:schemaRefs>
</ds:datastoreItem>
</file>

<file path=customXml/itemProps2.xml><?xml version="1.0" encoding="utf-8"?>
<ds:datastoreItem xmlns:ds="http://schemas.openxmlformats.org/officeDocument/2006/customXml" ds:itemID="{177ABE78-5598-4E50-B678-E055CDE6C6AD}">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External Website List (All TCA)</vt:lpstr>
      <vt:lpstr>'External Website List (All TCA)'!Print_Area</vt:lpstr>
      <vt:lpstr>'External Website List (All TCA)'!Print_Titles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2025-07-28T18:02:18Z</dcterms:created>
  <dcterms:modified xsi:type="dcterms:W3CDTF">2025-07-29T12:50:12Z</dcterms:modified>
</cp:coreProperties>
</file>