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bookViews>
    <workbookView xWindow="-120" yWindow="-120" windowWidth="29040" windowHeight="15840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9" i="1" l="1"/>
  <c r="K40" i="1"/>
  <c r="F47" i="1" l="1"/>
  <c r="F49" i="1" s="1"/>
  <c r="G47" i="1"/>
  <c r="H47" i="1"/>
  <c r="H49" i="1" s="1"/>
  <c r="I47" i="1"/>
  <c r="I49" i="1" s="1"/>
  <c r="J47" i="1"/>
  <c r="J49" i="1" s="1"/>
  <c r="K47" i="1"/>
  <c r="K49" i="1" s="1"/>
  <c r="L47" i="1"/>
  <c r="L49" i="1" s="1"/>
  <c r="M47" i="1"/>
  <c r="M49" i="1" s="1"/>
  <c r="N47" i="1"/>
  <c r="N49" i="1" s="1"/>
  <c r="O47" i="1"/>
  <c r="O49" i="1" s="1"/>
  <c r="P47" i="1"/>
  <c r="Q47" i="1"/>
  <c r="Q49" i="1" s="1"/>
  <c r="R47" i="1"/>
  <c r="R49" i="1" s="1"/>
  <c r="S47" i="1"/>
  <c r="S49" i="1" s="1"/>
  <c r="T47" i="1"/>
  <c r="T49" i="1" s="1"/>
  <c r="U47" i="1"/>
  <c r="U49" i="1" s="1"/>
  <c r="V47" i="1"/>
  <c r="V49" i="1" s="1"/>
  <c r="W47" i="1"/>
  <c r="X47" i="1"/>
  <c r="X49" i="1" s="1"/>
  <c r="E47" i="1"/>
  <c r="D53" i="1"/>
  <c r="X51" i="1"/>
  <c r="W51" i="1"/>
  <c r="V51" i="1"/>
  <c r="U51" i="1"/>
  <c r="T51" i="1"/>
  <c r="S51" i="1"/>
  <c r="R51" i="1"/>
  <c r="Q51" i="1"/>
  <c r="P51" i="1"/>
  <c r="O51" i="1"/>
  <c r="N51" i="1"/>
  <c r="M51" i="1"/>
  <c r="L51" i="1"/>
  <c r="K51" i="1"/>
  <c r="J51" i="1"/>
  <c r="I51" i="1"/>
  <c r="H51" i="1"/>
  <c r="G51" i="1"/>
  <c r="F51" i="1"/>
  <c r="E51" i="1"/>
  <c r="W49" i="1"/>
  <c r="P49" i="1"/>
  <c r="G49" i="1"/>
  <c r="D46" i="1"/>
  <c r="D45" i="1"/>
  <c r="D44" i="1"/>
  <c r="D43" i="1"/>
  <c r="L55" i="1" l="1"/>
  <c r="P55" i="1"/>
  <c r="S55" i="1"/>
  <c r="K55" i="1"/>
  <c r="G55" i="1"/>
  <c r="I55" i="1"/>
  <c r="W55" i="1"/>
  <c r="D51" i="1"/>
  <c r="U55" i="1"/>
  <c r="M55" i="1"/>
  <c r="Q55" i="1"/>
  <c r="T55" i="1"/>
  <c r="X55" i="1"/>
  <c r="H55" i="1"/>
  <c r="O55" i="1"/>
  <c r="F55" i="1"/>
  <c r="J55" i="1"/>
  <c r="N55" i="1"/>
  <c r="R55" i="1"/>
  <c r="V55" i="1"/>
  <c r="D47" i="1"/>
  <c r="E49" i="1"/>
  <c r="D14" i="1"/>
  <c r="D15" i="1"/>
  <c r="D13" i="1"/>
  <c r="D22" i="1"/>
  <c r="D12" i="1"/>
  <c r="F16" i="1"/>
  <c r="F18" i="1" s="1"/>
  <c r="G16" i="1"/>
  <c r="G18" i="1" s="1"/>
  <c r="H16" i="1"/>
  <c r="H18" i="1" s="1"/>
  <c r="I16" i="1"/>
  <c r="J16" i="1"/>
  <c r="J18" i="1" s="1"/>
  <c r="K16" i="1"/>
  <c r="L16" i="1"/>
  <c r="L18" i="1" s="1"/>
  <c r="M16" i="1"/>
  <c r="M18" i="1" s="1"/>
  <c r="N16" i="1"/>
  <c r="N18" i="1" s="1"/>
  <c r="O16" i="1"/>
  <c r="O18" i="1" s="1"/>
  <c r="P16" i="1"/>
  <c r="P18" i="1" s="1"/>
  <c r="Q16" i="1"/>
  <c r="Q18" i="1" s="1"/>
  <c r="R16" i="1"/>
  <c r="R18" i="1" s="1"/>
  <c r="S16" i="1"/>
  <c r="S18" i="1" s="1"/>
  <c r="T16" i="1"/>
  <c r="T18" i="1" s="1"/>
  <c r="U16" i="1"/>
  <c r="U18" i="1" s="1"/>
  <c r="V16" i="1"/>
  <c r="V18" i="1" s="1"/>
  <c r="W16" i="1"/>
  <c r="W18" i="1" s="1"/>
  <c r="X16" i="1"/>
  <c r="X18" i="1" s="1"/>
  <c r="I18" i="1"/>
  <c r="K18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E20" i="1"/>
  <c r="E16" i="1"/>
  <c r="V58" i="1" l="1"/>
  <c r="T58" i="1"/>
  <c r="K58" i="1"/>
  <c r="M58" i="1"/>
  <c r="P58" i="1"/>
  <c r="I58" i="1"/>
  <c r="O56" i="1"/>
  <c r="O58" i="1" s="1"/>
  <c r="W56" i="1"/>
  <c r="W58" i="1" s="1"/>
  <c r="H56" i="1"/>
  <c r="H58" i="1" s="1"/>
  <c r="I56" i="1"/>
  <c r="X56" i="1"/>
  <c r="X58" i="1" s="1"/>
  <c r="G56" i="1"/>
  <c r="G58" i="1" s="1"/>
  <c r="V56" i="1"/>
  <c r="T56" i="1"/>
  <c r="K56" i="1"/>
  <c r="R56" i="1"/>
  <c r="R58" i="1" s="1"/>
  <c r="Q56" i="1"/>
  <c r="Q58" i="1" s="1"/>
  <c r="S56" i="1"/>
  <c r="S58" i="1" s="1"/>
  <c r="N56" i="1"/>
  <c r="N58" i="1" s="1"/>
  <c r="M56" i="1"/>
  <c r="P56" i="1"/>
  <c r="F56" i="1"/>
  <c r="F58" i="1" s="1"/>
  <c r="J56" i="1"/>
  <c r="J58" i="1" s="1"/>
  <c r="U56" i="1"/>
  <c r="U58" i="1" s="1"/>
  <c r="L56" i="1"/>
  <c r="L58" i="1" s="1"/>
  <c r="E55" i="1"/>
  <c r="D49" i="1"/>
  <c r="V24" i="1"/>
  <c r="D20" i="1"/>
  <c r="F24" i="1"/>
  <c r="F26" i="1" s="1"/>
  <c r="Q24" i="1"/>
  <c r="M24" i="1"/>
  <c r="K24" i="1"/>
  <c r="U24" i="1"/>
  <c r="I24" i="1"/>
  <c r="I26" i="1" s="1"/>
  <c r="D16" i="1"/>
  <c r="E18" i="1"/>
  <c r="E24" i="1" s="1"/>
  <c r="E26" i="1" s="1"/>
  <c r="X24" i="1"/>
  <c r="P24" i="1"/>
  <c r="O24" i="1"/>
  <c r="J24" i="1"/>
  <c r="G24" i="1"/>
  <c r="T24" i="1"/>
  <c r="H24" i="1"/>
  <c r="S24" i="1"/>
  <c r="N24" i="1"/>
  <c r="L24" i="1"/>
  <c r="W24" i="1"/>
  <c r="R24" i="1"/>
  <c r="E56" i="1" l="1"/>
  <c r="E58" i="1" s="1"/>
  <c r="D55" i="1"/>
  <c r="H26" i="1"/>
  <c r="U26" i="1"/>
  <c r="T26" i="1"/>
  <c r="R26" i="1"/>
  <c r="J26" i="1"/>
  <c r="K26" i="1"/>
  <c r="O26" i="1"/>
  <c r="Q26" i="1"/>
  <c r="W26" i="1"/>
  <c r="M26" i="1"/>
  <c r="L26" i="1"/>
  <c r="P26" i="1"/>
  <c r="N26" i="1"/>
  <c r="X26" i="1"/>
  <c r="G26" i="1"/>
  <c r="V26" i="1"/>
  <c r="S26" i="1"/>
  <c r="E30" i="1"/>
  <c r="D18" i="1"/>
  <c r="D24" i="1"/>
  <c r="E28" i="1" l="1"/>
  <c r="F27" i="1" s="1"/>
  <c r="E31" i="1"/>
  <c r="E35" i="1" s="1"/>
  <c r="F60" i="1" l="1"/>
  <c r="F30" i="1"/>
  <c r="F28" i="1"/>
  <c r="E33" i="1"/>
  <c r="G60" i="1" l="1"/>
  <c r="E60" i="1"/>
  <c r="G27" i="1"/>
  <c r="F31" i="1"/>
  <c r="F35" i="1" s="1"/>
  <c r="F33" i="1" l="1"/>
  <c r="G30" i="1"/>
  <c r="G28" i="1"/>
  <c r="I60" i="1" l="1"/>
  <c r="H60" i="1"/>
  <c r="H27" i="1"/>
  <c r="G31" i="1"/>
  <c r="G35" i="1" s="1"/>
  <c r="G33" i="1" l="1"/>
  <c r="H28" i="1"/>
  <c r="H30" i="1"/>
  <c r="K60" i="1" l="1"/>
  <c r="J60" i="1"/>
  <c r="H31" i="1"/>
  <c r="H35" i="1" s="1"/>
  <c r="I27" i="1"/>
  <c r="H33" i="1" l="1"/>
  <c r="I28" i="1"/>
  <c r="I30" i="1"/>
  <c r="L60" i="1" l="1"/>
  <c r="M60" i="1"/>
  <c r="I31" i="1"/>
  <c r="J27" i="1"/>
  <c r="I33" i="1" l="1"/>
  <c r="I35" i="1"/>
  <c r="J30" i="1"/>
  <c r="J28" i="1"/>
  <c r="K27" i="1" s="1"/>
  <c r="O60" i="1" l="1"/>
  <c r="N60" i="1"/>
  <c r="K30" i="1"/>
  <c r="K28" i="1"/>
  <c r="L27" i="1" s="1"/>
  <c r="J31" i="1"/>
  <c r="P60" i="1" l="1"/>
  <c r="J33" i="1"/>
  <c r="J35" i="1"/>
  <c r="L30" i="1"/>
  <c r="L28" i="1"/>
  <c r="M27" i="1" s="1"/>
  <c r="K31" i="1"/>
  <c r="Q60" i="1" l="1"/>
  <c r="K33" i="1"/>
  <c r="K35" i="1"/>
  <c r="M28" i="1"/>
  <c r="N27" i="1" s="1"/>
  <c r="M30" i="1"/>
  <c r="L31" i="1"/>
  <c r="R60" i="1" l="1"/>
  <c r="L33" i="1"/>
  <c r="L35" i="1"/>
  <c r="M31" i="1"/>
  <c r="N28" i="1"/>
  <c r="O27" i="1" s="1"/>
  <c r="N30" i="1"/>
  <c r="S60" i="1" l="1"/>
  <c r="M33" i="1"/>
  <c r="M35" i="1"/>
  <c r="N31" i="1"/>
  <c r="N35" i="1" s="1"/>
  <c r="O30" i="1"/>
  <c r="O28" i="1"/>
  <c r="P27" i="1" s="1"/>
  <c r="T60" i="1" l="1"/>
  <c r="N33" i="1"/>
  <c r="P30" i="1"/>
  <c r="P28" i="1"/>
  <c r="Q27" i="1" s="1"/>
  <c r="O31" i="1"/>
  <c r="U60" i="1" l="1"/>
  <c r="O33" i="1"/>
  <c r="O35" i="1"/>
  <c r="Q28" i="1"/>
  <c r="R27" i="1" s="1"/>
  <c r="Q30" i="1"/>
  <c r="P31" i="1"/>
  <c r="V60" i="1" l="1"/>
  <c r="P33" i="1"/>
  <c r="P35" i="1"/>
  <c r="Q31" i="1"/>
  <c r="R30" i="1"/>
  <c r="R28" i="1"/>
  <c r="S27" i="1" s="1"/>
  <c r="W60" i="1" l="1"/>
  <c r="Q33" i="1"/>
  <c r="Q35" i="1"/>
  <c r="S30" i="1"/>
  <c r="S28" i="1"/>
  <c r="T27" i="1" s="1"/>
  <c r="R31" i="1"/>
  <c r="R33" i="1" l="1"/>
  <c r="R35" i="1"/>
  <c r="T28" i="1"/>
  <c r="U27" i="1" s="1"/>
  <c r="T30" i="1"/>
  <c r="S31" i="1"/>
  <c r="X60" i="1" l="1"/>
  <c r="D60" i="1" s="1"/>
  <c r="D62" i="1" s="1"/>
  <c r="D56" i="1"/>
  <c r="D58" i="1"/>
  <c r="S33" i="1"/>
  <c r="S35" i="1"/>
  <c r="T31" i="1"/>
  <c r="U30" i="1"/>
  <c r="U28" i="1"/>
  <c r="V27" i="1" s="1"/>
  <c r="T33" i="1" l="1"/>
  <c r="T35" i="1"/>
  <c r="V28" i="1"/>
  <c r="W27" i="1" s="1"/>
  <c r="V30" i="1"/>
  <c r="U31" i="1"/>
  <c r="U33" i="1" l="1"/>
  <c r="U35" i="1"/>
  <c r="V31" i="1"/>
  <c r="V35" i="1" s="1"/>
  <c r="W28" i="1"/>
  <c r="X27" i="1" s="1"/>
  <c r="W30" i="1"/>
  <c r="V33" i="1" l="1"/>
  <c r="W31" i="1"/>
  <c r="W35" i="1" s="1"/>
  <c r="X30" i="1"/>
  <c r="X28" i="1"/>
  <c r="W33" i="1" l="1"/>
  <c r="D30" i="1"/>
  <c r="X31" i="1"/>
  <c r="D31" i="1" l="1"/>
  <c r="X35" i="1"/>
  <c r="D35" i="1" s="1"/>
  <c r="X33" i="1"/>
  <c r="D33" i="1" s="1"/>
  <c r="D37" i="1" l="1"/>
</calcChain>
</file>

<file path=xl/sharedStrings.xml><?xml version="1.0" encoding="utf-8"?>
<sst xmlns="http://schemas.openxmlformats.org/spreadsheetml/2006/main" count="45" uniqueCount="29">
  <si>
    <t>Scarcity</t>
  </si>
  <si>
    <t>PfP</t>
  </si>
  <si>
    <t>E&amp;AS</t>
  </si>
  <si>
    <t>ESI</t>
  </si>
  <si>
    <t>Plant Capacity (MW)</t>
  </si>
  <si>
    <t>Discount Rate (%)</t>
  </si>
  <si>
    <t>Net CONE</t>
  </si>
  <si>
    <t>Capacity</t>
  </si>
  <si>
    <t>Subtotal - Fixed Expenses</t>
  </si>
  <si>
    <t>Revenues</t>
  </si>
  <si>
    <t>Expenses</t>
  </si>
  <si>
    <t>Depreciation Expense</t>
  </si>
  <si>
    <t>Operating Income</t>
  </si>
  <si>
    <t>Effective Income Tax Rate (%)</t>
  </si>
  <si>
    <t>Loss Carry Forward</t>
  </si>
  <si>
    <t>Loss carry balance</t>
  </si>
  <si>
    <t>Loss Carry utilized</t>
  </si>
  <si>
    <t>Income Taxes with Loss Carry</t>
  </si>
  <si>
    <t>Net Income</t>
  </si>
  <si>
    <t>NPV</t>
  </si>
  <si>
    <t>Less: Installed Cost</t>
  </si>
  <si>
    <t>Operating Cash Flow (Net Cash)</t>
  </si>
  <si>
    <t>Taxable Income with Loss carry</t>
  </si>
  <si>
    <t>Bonus Depreciation - Net Operating Loss (NOL) Carried Forward</t>
  </si>
  <si>
    <t>Bonus Depreciation - Monetized immediately</t>
  </si>
  <si>
    <t xml:space="preserve">Net CONE (Installed) </t>
  </si>
  <si>
    <t>Net CONE Qualified</t>
  </si>
  <si>
    <t>Qualified Capacity (%)</t>
  </si>
  <si>
    <t>Income Taxes with Benefit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</si>
</sst>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5" formatCode="&quot;$&quot;#,##0_);\(&quot;$&quot;#,##0\)"/>
    <numFmt numFmtId="8" formatCode="&quot;$&quot;#,##0.00_);[Red]\(&quot;$&quot;#,##0.00\)"/>
    <numFmt numFmtId="164" formatCode="0.0%"/>
    <numFmt numFmtId="165" formatCode="0.0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Arial"/>
      <family val="2"/>
    </font>
    <font>
      <sz val="10"/>
      <name val="Times New Roman"/>
      <family val="1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 style="hair">
        <color theme="0" tint="-0.24994659260841701"/>
      </left>
      <right style="hair">
        <color theme="0" tint="-0.24994659260841701"/>
      </right>
      <top/>
      <bottom style="hair">
        <color theme="0" tint="-0.24994659260841701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4" fillId="0" borderId="0"/>
    <xf numFmtId="0" fontId="3" fillId="0" borderId="0"/>
  </cellStyleXfs>
  <cellXfs count="18">
    <xf numFmtId="0" fontId="0" fillId="0" borderId="0" xfId="0"/>
    <xf numFmtId="0" fontId="2" fillId="0" borderId="1" xfId="0" applyFont="1" applyFill="1" applyBorder="1" applyAlignment="1">
      <alignment horizontal="center"/>
    </xf>
    <xf numFmtId="0" fontId="5" fillId="0" borderId="0" xfId="2" applyFont="1" applyFill="1"/>
    <xf numFmtId="164" fontId="5" fillId="2" borderId="3" xfId="2" applyNumberFormat="1" applyFont="1" applyFill="1" applyBorder="1" applyAlignment="1">
      <alignment horizontal="center"/>
    </xf>
    <xf numFmtId="0" fontId="6" fillId="0" borderId="0" xfId="0" applyFont="1"/>
    <xf numFmtId="5" fontId="5" fillId="0" borderId="0" xfId="0" applyNumberFormat="1" applyFont="1"/>
    <xf numFmtId="8" fontId="0" fillId="0" borderId="0" xfId="0" applyNumberFormat="1"/>
    <xf numFmtId="0" fontId="5" fillId="0" borderId="0" xfId="2" applyFont="1"/>
    <xf numFmtId="164" fontId="5" fillId="2" borderId="4" xfId="1" applyNumberFormat="1" applyFont="1" applyFill="1" applyBorder="1" applyAlignment="1">
      <alignment horizontal="center" wrapText="1"/>
    </xf>
    <xf numFmtId="0" fontId="0" fillId="0" borderId="2" xfId="0" applyBorder="1"/>
    <xf numFmtId="5" fontId="5" fillId="0" borderId="2" xfId="0" applyNumberFormat="1" applyFont="1" applyBorder="1"/>
    <xf numFmtId="165" fontId="0" fillId="0" borderId="0" xfId="0" applyNumberFormat="1"/>
    <xf numFmtId="0" fontId="7" fillId="0" borderId="0" xfId="0" applyFont="1"/>
    <xf numFmtId="165" fontId="0" fillId="3" borderId="0" xfId="0" applyNumberFormat="1" applyFill="1"/>
    <xf numFmtId="0" fontId="0" fillId="0" borderId="0" xfId="0" applyAlignment="1">
      <alignment horizontal="right"/>
    </xf>
    <xf numFmtId="0" fontId="5" fillId="0" borderId="0" xfId="2" applyFont="1" applyFill="1" applyBorder="1"/>
    <xf numFmtId="9" fontId="5" fillId="2" borderId="3" xfId="1" applyFont="1" applyFill="1" applyBorder="1" applyAlignment="1">
      <alignment horizontal="center" wrapText="1"/>
    </xf>
    <xf numFmtId="165" fontId="0" fillId="4" borderId="0" xfId="0" applyNumberFormat="1" applyFill="1"/>
  </cellXfs>
  <cellStyles count="4">
    <cellStyle name="Normal" xfId="0" builtinId="0"/>
    <cellStyle name="Normal 3" xfId="3"/>
    <cellStyle name="Normal_AWC Wind Levelized Cost_test" xfId="2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X62"/>
  <sheetViews>
    <sheetView tabSelected="1" topLeftCell="A16" zoomScale="80" zoomScaleNormal="80" workbookViewId="0">
      <selection activeCell="C56" sqref="C56"/>
    </sheetView>
  </sheetViews>
  <sheetFormatPr defaultRowHeight="14.4" x14ac:dyDescent="0.3"/>
  <cols>
    <col min="3" max="3" width="31.44140625" customWidth="1"/>
    <col min="4" max="4" width="15.33203125" bestFit="1" customWidth="1"/>
    <col min="5" max="5" width="13.5546875" bestFit="1" customWidth="1"/>
    <col min="6" max="24" width="13" bestFit="1" customWidth="1"/>
  </cols>
  <sheetData>
    <row r="1" spans="3:24" x14ac:dyDescent="0.3">
      <c r="C1" t="s">
        <v>4</v>
      </c>
      <c r="D1">
        <v>376</v>
      </c>
    </row>
    <row r="2" spans="3:24" x14ac:dyDescent="0.3">
      <c r="C2" s="2" t="s">
        <v>5</v>
      </c>
      <c r="D2" s="3">
        <v>6.1387009803921533E-2</v>
      </c>
    </row>
    <row r="3" spans="3:24" x14ac:dyDescent="0.3">
      <c r="C3" s="4" t="s">
        <v>8</v>
      </c>
      <c r="D3" s="5">
        <v>248473178.81652698</v>
      </c>
    </row>
    <row r="4" spans="3:24" x14ac:dyDescent="0.3">
      <c r="C4" s="7" t="s">
        <v>13</v>
      </c>
      <c r="D4" s="8">
        <v>0.26924999999999988</v>
      </c>
    </row>
    <row r="5" spans="3:24" x14ac:dyDescent="0.3">
      <c r="C5" s="15" t="s">
        <v>27</v>
      </c>
      <c r="D5" s="16">
        <v>0.96</v>
      </c>
    </row>
    <row r="6" spans="3:24" x14ac:dyDescent="0.3">
      <c r="C6" s="7"/>
    </row>
    <row r="7" spans="3:24" x14ac:dyDescent="0.3">
      <c r="C7" s="7"/>
    </row>
    <row r="8" spans="3:24" x14ac:dyDescent="0.3">
      <c r="C8" s="7"/>
    </row>
    <row r="9" spans="3:24" x14ac:dyDescent="0.3">
      <c r="C9" s="12" t="s">
        <v>23</v>
      </c>
      <c r="G9" t="s">
        <v>6</v>
      </c>
      <c r="H9" s="13">
        <v>7.3424181800000001</v>
      </c>
      <c r="J9" s="14" t="s">
        <v>26</v>
      </c>
      <c r="K9" s="17">
        <f>H9/$D$5</f>
        <v>7.6483522708333336</v>
      </c>
      <c r="L9" s="11"/>
    </row>
    <row r="10" spans="3:24" ht="15" thickBot="1" x14ac:dyDescent="0.35">
      <c r="D10" t="s">
        <v>19</v>
      </c>
      <c r="E10" s="1">
        <v>2025</v>
      </c>
      <c r="F10" s="1">
        <v>2026</v>
      </c>
      <c r="G10" s="1">
        <v>2027</v>
      </c>
      <c r="H10" s="1">
        <v>2028</v>
      </c>
      <c r="I10" s="1">
        <v>2029</v>
      </c>
      <c r="J10" s="1">
        <v>2030</v>
      </c>
      <c r="K10" s="1">
        <v>2031</v>
      </c>
      <c r="L10" s="1">
        <v>2032</v>
      </c>
      <c r="M10" s="1">
        <v>2033</v>
      </c>
      <c r="N10" s="1">
        <v>2034</v>
      </c>
      <c r="O10" s="1">
        <v>2035</v>
      </c>
      <c r="P10" s="1">
        <v>2036</v>
      </c>
      <c r="Q10" s="1">
        <v>2037</v>
      </c>
      <c r="R10" s="1">
        <v>2038</v>
      </c>
      <c r="S10" s="1">
        <v>2039</v>
      </c>
      <c r="T10" s="1">
        <v>2040</v>
      </c>
      <c r="U10" s="1">
        <v>2041</v>
      </c>
      <c r="V10" s="1">
        <v>2042</v>
      </c>
      <c r="W10" s="1">
        <v>2043</v>
      </c>
      <c r="X10" s="1">
        <v>2044</v>
      </c>
    </row>
    <row r="11" spans="3:24" ht="15" thickTop="1" x14ac:dyDescent="0.3"/>
    <row r="12" spans="3:24" x14ac:dyDescent="0.3">
      <c r="C12" t="s">
        <v>0</v>
      </c>
      <c r="D12" s="5">
        <f>NPV($D$2,$E12:$X12)</f>
        <v>53162277.775252908</v>
      </c>
      <c r="E12" s="5">
        <v>5412234.2399999993</v>
      </c>
      <c r="F12" s="5">
        <v>5306111.9999999991</v>
      </c>
      <c r="G12" s="5">
        <v>5202070.5882352935</v>
      </c>
      <c r="H12" s="5">
        <v>5100069.2041522488</v>
      </c>
      <c r="I12" s="5">
        <v>5000067.8472080864</v>
      </c>
      <c r="J12" s="5">
        <v>4902027.3011843991</v>
      </c>
      <c r="K12" s="5">
        <v>4805909.1188082341</v>
      </c>
      <c r="L12" s="5">
        <v>4711675.6066747401</v>
      </c>
      <c r="M12" s="5">
        <v>4619289.8104654308</v>
      </c>
      <c r="N12" s="5">
        <v>4528715.5004563052</v>
      </c>
      <c r="O12" s="5">
        <v>4439917.1573101031</v>
      </c>
      <c r="P12" s="5">
        <v>4352859.9581471607</v>
      </c>
      <c r="Q12" s="5">
        <v>4267509.7628893722</v>
      </c>
      <c r="R12" s="5">
        <v>4183833.1008719336</v>
      </c>
      <c r="S12" s="5">
        <v>4101797.1577175818</v>
      </c>
      <c r="T12" s="5">
        <v>4021369.7624682183</v>
      </c>
      <c r="U12" s="5">
        <v>3942519.3749688407</v>
      </c>
      <c r="V12" s="5">
        <v>3865215.0734988633</v>
      </c>
      <c r="W12" s="5">
        <v>3789426.5426459447</v>
      </c>
      <c r="X12" s="5">
        <v>3715124.0614175932</v>
      </c>
    </row>
    <row r="13" spans="3:24" x14ac:dyDescent="0.3">
      <c r="C13" t="s">
        <v>1</v>
      </c>
      <c r="D13" s="5">
        <f t="shared" ref="D13:D33" si="0">NPV($D$2,$E13:$X13)</f>
        <v>47029303.819988631</v>
      </c>
      <c r="E13" s="5">
        <v>4787861.2254720004</v>
      </c>
      <c r="F13" s="5">
        <v>4693981.5936000003</v>
      </c>
      <c r="G13" s="5">
        <v>4601942.7388235303</v>
      </c>
      <c r="H13" s="5">
        <v>4511708.5674740495</v>
      </c>
      <c r="I13" s="5">
        <v>4423243.6936020087</v>
      </c>
      <c r="J13" s="5">
        <v>4336513.425100008</v>
      </c>
      <c r="K13" s="5">
        <v>4251483.7500980468</v>
      </c>
      <c r="L13" s="5">
        <v>4168121.3236255376</v>
      </c>
      <c r="M13" s="5">
        <v>4086393.4545348403</v>
      </c>
      <c r="N13" s="5">
        <v>4006268.0926812161</v>
      </c>
      <c r="O13" s="5">
        <v>3927713.8163541332</v>
      </c>
      <c r="P13" s="5">
        <v>3850699.8199550333</v>
      </c>
      <c r="Q13" s="5">
        <v>3775195.9019166986</v>
      </c>
      <c r="R13" s="5">
        <v>3701172.4528595088</v>
      </c>
      <c r="S13" s="5">
        <v>3628600.4439799101</v>
      </c>
      <c r="T13" s="5">
        <v>3557451.4156665793</v>
      </c>
      <c r="U13" s="5">
        <v>3487697.4663397833</v>
      </c>
      <c r="V13" s="5">
        <v>3419311.2415095912</v>
      </c>
      <c r="W13" s="5">
        <v>3352265.9230486192</v>
      </c>
      <c r="X13" s="5">
        <v>3286535.218675117</v>
      </c>
    </row>
    <row r="14" spans="3:24" x14ac:dyDescent="0.3">
      <c r="C14" t="s">
        <v>2</v>
      </c>
      <c r="D14" s="5">
        <f t="shared" si="0"/>
        <v>82007345.571582049</v>
      </c>
      <c r="E14" s="5">
        <v>7230489</v>
      </c>
      <c r="F14" s="5">
        <v>7230489</v>
      </c>
      <c r="G14" s="5">
        <v>7230489</v>
      </c>
      <c r="H14" s="5">
        <v>7230489</v>
      </c>
      <c r="I14" s="5">
        <v>7230489</v>
      </c>
      <c r="J14" s="5">
        <v>7230489</v>
      </c>
      <c r="K14" s="5">
        <v>7230489</v>
      </c>
      <c r="L14" s="5">
        <v>7230489</v>
      </c>
      <c r="M14" s="5">
        <v>7230489</v>
      </c>
      <c r="N14" s="5">
        <v>7230489</v>
      </c>
      <c r="O14" s="5">
        <v>7230489</v>
      </c>
      <c r="P14" s="5">
        <v>7230489</v>
      </c>
      <c r="Q14" s="5">
        <v>7230489</v>
      </c>
      <c r="R14" s="5">
        <v>7230489</v>
      </c>
      <c r="S14" s="5">
        <v>7230489</v>
      </c>
      <c r="T14" s="5">
        <v>7230489</v>
      </c>
      <c r="U14" s="5">
        <v>7230489</v>
      </c>
      <c r="V14" s="5">
        <v>7230489</v>
      </c>
      <c r="W14" s="5">
        <v>7230489</v>
      </c>
      <c r="X14" s="5">
        <v>7230489</v>
      </c>
    </row>
    <row r="15" spans="3:24" x14ac:dyDescent="0.3">
      <c r="C15" t="s">
        <v>3</v>
      </c>
      <c r="D15" s="5">
        <f t="shared" si="0"/>
        <v>27459416.478737153</v>
      </c>
      <c r="E15" s="5">
        <v>2421063.7158426624</v>
      </c>
      <c r="F15" s="5">
        <v>2421063.7158426624</v>
      </c>
      <c r="G15" s="5">
        <v>2421063.7158426624</v>
      </c>
      <c r="H15" s="5">
        <v>2421063.7158426624</v>
      </c>
      <c r="I15" s="5">
        <v>2421063.7158426624</v>
      </c>
      <c r="J15" s="5">
        <v>2421063.7158426624</v>
      </c>
      <c r="K15" s="5">
        <v>2421063.7158426624</v>
      </c>
      <c r="L15" s="5">
        <v>2421063.7158426624</v>
      </c>
      <c r="M15" s="5">
        <v>2421063.7158426624</v>
      </c>
      <c r="N15" s="5">
        <v>2421063.7158426624</v>
      </c>
      <c r="O15" s="5">
        <v>2421063.7158426624</v>
      </c>
      <c r="P15" s="5">
        <v>2421063.7158426624</v>
      </c>
      <c r="Q15" s="5">
        <v>2421063.7158426624</v>
      </c>
      <c r="R15" s="5">
        <v>2421063.7158426624</v>
      </c>
      <c r="S15" s="5">
        <v>2421063.7158426624</v>
      </c>
      <c r="T15" s="5">
        <v>2421063.7158426624</v>
      </c>
      <c r="U15" s="5">
        <v>2421063.7158426624</v>
      </c>
      <c r="V15" s="5">
        <v>2421063.7158426624</v>
      </c>
      <c r="W15" s="5">
        <v>2421063.7158426624</v>
      </c>
      <c r="X15" s="5">
        <v>2421063.7158426624</v>
      </c>
    </row>
    <row r="16" spans="3:24" x14ac:dyDescent="0.3">
      <c r="C16" s="9" t="s">
        <v>7</v>
      </c>
      <c r="D16" s="10">
        <f t="shared" si="0"/>
        <v>375745070.53156286</v>
      </c>
      <c r="E16" s="10">
        <f t="shared" ref="E16:X16" si="1">$H$9*$D$1*12*1000</f>
        <v>33128990.828159999</v>
      </c>
      <c r="F16" s="10">
        <f t="shared" si="1"/>
        <v>33128990.828159999</v>
      </c>
      <c r="G16" s="10">
        <f t="shared" si="1"/>
        <v>33128990.828159999</v>
      </c>
      <c r="H16" s="10">
        <f t="shared" si="1"/>
        <v>33128990.828159999</v>
      </c>
      <c r="I16" s="10">
        <f t="shared" si="1"/>
        <v>33128990.828159999</v>
      </c>
      <c r="J16" s="10">
        <f t="shared" si="1"/>
        <v>33128990.828159999</v>
      </c>
      <c r="K16" s="10">
        <f t="shared" si="1"/>
        <v>33128990.828159999</v>
      </c>
      <c r="L16" s="10">
        <f t="shared" si="1"/>
        <v>33128990.828159999</v>
      </c>
      <c r="M16" s="10">
        <f t="shared" si="1"/>
        <v>33128990.828159999</v>
      </c>
      <c r="N16" s="10">
        <f t="shared" si="1"/>
        <v>33128990.828159999</v>
      </c>
      <c r="O16" s="10">
        <f t="shared" si="1"/>
        <v>33128990.828159999</v>
      </c>
      <c r="P16" s="10">
        <f t="shared" si="1"/>
        <v>33128990.828159999</v>
      </c>
      <c r="Q16" s="10">
        <f t="shared" si="1"/>
        <v>33128990.828159999</v>
      </c>
      <c r="R16" s="10">
        <f t="shared" si="1"/>
        <v>33128990.828159999</v>
      </c>
      <c r="S16" s="10">
        <f t="shared" si="1"/>
        <v>33128990.828159999</v>
      </c>
      <c r="T16" s="10">
        <f t="shared" si="1"/>
        <v>33128990.828159999</v>
      </c>
      <c r="U16" s="10">
        <f t="shared" si="1"/>
        <v>33128990.828159999</v>
      </c>
      <c r="V16" s="10">
        <f t="shared" si="1"/>
        <v>33128990.828159999</v>
      </c>
      <c r="W16" s="10">
        <f t="shared" si="1"/>
        <v>33128990.828159999</v>
      </c>
      <c r="X16" s="10">
        <f t="shared" si="1"/>
        <v>33128990.828159999</v>
      </c>
    </row>
    <row r="17" spans="3:24" x14ac:dyDescent="0.3"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</row>
    <row r="18" spans="3:24" x14ac:dyDescent="0.3">
      <c r="C18" t="s">
        <v>9</v>
      </c>
      <c r="D18" s="5">
        <f t="shared" si="0"/>
        <v>585403414.17712367</v>
      </c>
      <c r="E18" s="5">
        <f>SUM(E12:E16)</f>
        <v>52980639.009474665</v>
      </c>
      <c r="F18" s="5">
        <f t="shared" ref="F18:X18" si="2">SUM(F12:F16)</f>
        <v>52780637.137602657</v>
      </c>
      <c r="G18" s="5">
        <f t="shared" si="2"/>
        <v>52584556.871061489</v>
      </c>
      <c r="H18" s="5">
        <f t="shared" si="2"/>
        <v>52392321.315628961</v>
      </c>
      <c r="I18" s="5">
        <f t="shared" si="2"/>
        <v>52203855.08481276</v>
      </c>
      <c r="J18" s="5">
        <f t="shared" si="2"/>
        <v>52019084.270287067</v>
      </c>
      <c r="K18" s="5">
        <f t="shared" si="2"/>
        <v>51837936.412908942</v>
      </c>
      <c r="L18" s="5">
        <f t="shared" si="2"/>
        <v>51660340.474302933</v>
      </c>
      <c r="M18" s="5">
        <f t="shared" si="2"/>
        <v>51486226.809002936</v>
      </c>
      <c r="N18" s="5">
        <f t="shared" si="2"/>
        <v>51315527.137140185</v>
      </c>
      <c r="O18" s="5">
        <f t="shared" si="2"/>
        <v>51148174.517666891</v>
      </c>
      <c r="P18" s="5">
        <f t="shared" si="2"/>
        <v>50984103.322104856</v>
      </c>
      <c r="Q18" s="5">
        <f t="shared" si="2"/>
        <v>50823249.208808735</v>
      </c>
      <c r="R18" s="5">
        <f t="shared" si="2"/>
        <v>50665549.097734109</v>
      </c>
      <c r="S18" s="5">
        <f t="shared" si="2"/>
        <v>50510941.145700157</v>
      </c>
      <c r="T18" s="5">
        <f t="shared" si="2"/>
        <v>50359364.722137459</v>
      </c>
      <c r="U18" s="5">
        <f t="shared" si="2"/>
        <v>50210760.385311291</v>
      </c>
      <c r="V18" s="5">
        <f t="shared" si="2"/>
        <v>50065069.859011114</v>
      </c>
      <c r="W18" s="5">
        <f t="shared" si="2"/>
        <v>49922236.009697229</v>
      </c>
      <c r="X18" s="5">
        <f t="shared" si="2"/>
        <v>49782202.824095368</v>
      </c>
    </row>
    <row r="19" spans="3:24" x14ac:dyDescent="0.3"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</row>
    <row r="20" spans="3:24" x14ac:dyDescent="0.3">
      <c r="C20" t="s">
        <v>10</v>
      </c>
      <c r="D20" s="5">
        <f t="shared" si="0"/>
        <v>-248473178.81652704</v>
      </c>
      <c r="E20" s="5">
        <f t="shared" ref="E20:X20" si="3">PMT($D$2,20,$D$3)</f>
        <v>-21907581.250264246</v>
      </c>
      <c r="F20" s="5">
        <f t="shared" si="3"/>
        <v>-21907581.250264246</v>
      </c>
      <c r="G20" s="5">
        <f t="shared" si="3"/>
        <v>-21907581.250264246</v>
      </c>
      <c r="H20" s="5">
        <f t="shared" si="3"/>
        <v>-21907581.250264246</v>
      </c>
      <c r="I20" s="5">
        <f t="shared" si="3"/>
        <v>-21907581.250264246</v>
      </c>
      <c r="J20" s="5">
        <f t="shared" si="3"/>
        <v>-21907581.250264246</v>
      </c>
      <c r="K20" s="5">
        <f t="shared" si="3"/>
        <v>-21907581.250264246</v>
      </c>
      <c r="L20" s="5">
        <f t="shared" si="3"/>
        <v>-21907581.250264246</v>
      </c>
      <c r="M20" s="5">
        <f t="shared" si="3"/>
        <v>-21907581.250264246</v>
      </c>
      <c r="N20" s="5">
        <f t="shared" si="3"/>
        <v>-21907581.250264246</v>
      </c>
      <c r="O20" s="5">
        <f t="shared" si="3"/>
        <v>-21907581.250264246</v>
      </c>
      <c r="P20" s="5">
        <f t="shared" si="3"/>
        <v>-21907581.250264246</v>
      </c>
      <c r="Q20" s="5">
        <f t="shared" si="3"/>
        <v>-21907581.250264246</v>
      </c>
      <c r="R20" s="5">
        <f t="shared" si="3"/>
        <v>-21907581.250264246</v>
      </c>
      <c r="S20" s="5">
        <f t="shared" si="3"/>
        <v>-21907581.250264246</v>
      </c>
      <c r="T20" s="5">
        <f t="shared" si="3"/>
        <v>-21907581.250264246</v>
      </c>
      <c r="U20" s="5">
        <f t="shared" si="3"/>
        <v>-21907581.250264246</v>
      </c>
      <c r="V20" s="5">
        <f t="shared" si="3"/>
        <v>-21907581.250264246</v>
      </c>
      <c r="W20" s="5">
        <f t="shared" si="3"/>
        <v>-21907581.250264246</v>
      </c>
      <c r="X20" s="5">
        <f t="shared" si="3"/>
        <v>-21907581.250264246</v>
      </c>
    </row>
    <row r="21" spans="3:24" x14ac:dyDescent="0.3"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</row>
    <row r="22" spans="3:24" x14ac:dyDescent="0.3">
      <c r="C22" s="9" t="s">
        <v>11</v>
      </c>
      <c r="D22" s="10">
        <f t="shared" si="0"/>
        <v>224982464.20031849</v>
      </c>
      <c r="E22" s="10">
        <v>126230917.54423855</v>
      </c>
      <c r="F22" s="10">
        <v>16732935.581445577</v>
      </c>
      <c r="G22" s="10">
        <v>15059642.02330102</v>
      </c>
      <c r="H22" s="10">
        <v>13562484.629171677</v>
      </c>
      <c r="I22" s="10">
        <v>12206236.166254509</v>
      </c>
      <c r="J22" s="10">
        <v>10973283.018147994</v>
      </c>
      <c r="K22" s="10">
        <v>10392033.676897779</v>
      </c>
      <c r="L22" s="10">
        <v>10392033.676897779</v>
      </c>
      <c r="M22" s="10">
        <v>10409647.293299301</v>
      </c>
      <c r="N22" s="10">
        <v>10392033.676897779</v>
      </c>
      <c r="O22" s="10">
        <v>10409647.293299301</v>
      </c>
      <c r="P22" s="10">
        <v>10392033.676897779</v>
      </c>
      <c r="Q22" s="10">
        <v>10409647.293299301</v>
      </c>
      <c r="R22" s="10">
        <v>10392033.676897779</v>
      </c>
      <c r="S22" s="10">
        <v>10409647.293299301</v>
      </c>
      <c r="T22" s="10">
        <v>5196016.8384488896</v>
      </c>
      <c r="U22" s="10">
        <v>0</v>
      </c>
      <c r="V22" s="10">
        <v>0</v>
      </c>
      <c r="W22" s="10">
        <v>0</v>
      </c>
      <c r="X22" s="10">
        <v>0</v>
      </c>
    </row>
    <row r="23" spans="3:24" x14ac:dyDescent="0.3"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</row>
    <row r="24" spans="3:24" x14ac:dyDescent="0.3">
      <c r="C24" t="s">
        <v>12</v>
      </c>
      <c r="D24" s="5">
        <f t="shared" si="0"/>
        <v>111947771.16027804</v>
      </c>
      <c r="E24" s="5">
        <f>SUM(E18:E20,-E22)</f>
        <v>-95157859.78502813</v>
      </c>
      <c r="F24" s="5">
        <f>SUM(F18:F20,-F22)</f>
        <v>14140120.305892834</v>
      </c>
      <c r="G24" s="5">
        <f t="shared" ref="G24:I24" si="4">SUM(G18:G20,-G22)</f>
        <v>15617333.597496223</v>
      </c>
      <c r="H24" s="5">
        <f t="shared" si="4"/>
        <v>16922255.436193038</v>
      </c>
      <c r="I24" s="5">
        <f t="shared" si="4"/>
        <v>18090037.668294005</v>
      </c>
      <c r="J24" s="5">
        <f t="shared" ref="J24:X24" si="5">SUM(J18:J20,-J22)</f>
        <v>19138220.001874827</v>
      </c>
      <c r="K24" s="5">
        <f t="shared" si="5"/>
        <v>19538321.485746916</v>
      </c>
      <c r="L24" s="5">
        <f t="shared" si="5"/>
        <v>19360725.547140907</v>
      </c>
      <c r="M24" s="5">
        <f t="shared" si="5"/>
        <v>19168998.265439391</v>
      </c>
      <c r="N24" s="5">
        <f t="shared" si="5"/>
        <v>19015912.20997816</v>
      </c>
      <c r="O24" s="5">
        <f t="shared" si="5"/>
        <v>18830945.974103346</v>
      </c>
      <c r="P24" s="5">
        <f t="shared" si="5"/>
        <v>18684488.394942831</v>
      </c>
      <c r="Q24" s="5">
        <f t="shared" si="5"/>
        <v>18506020.66524519</v>
      </c>
      <c r="R24" s="5">
        <f t="shared" si="5"/>
        <v>18365934.170572083</v>
      </c>
      <c r="S24" s="5">
        <f t="shared" si="5"/>
        <v>18193712.602136612</v>
      </c>
      <c r="T24" s="5">
        <f t="shared" si="5"/>
        <v>23255766.633424323</v>
      </c>
      <c r="U24" s="5">
        <f t="shared" si="5"/>
        <v>28303179.135047045</v>
      </c>
      <c r="V24" s="5">
        <f t="shared" si="5"/>
        <v>28157488.608746868</v>
      </c>
      <c r="W24" s="5">
        <f t="shared" si="5"/>
        <v>28014654.759432983</v>
      </c>
      <c r="X24" s="5">
        <f t="shared" si="5"/>
        <v>27874621.573831122</v>
      </c>
    </row>
    <row r="25" spans="3:24" x14ac:dyDescent="0.3"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</row>
    <row r="26" spans="3:24" x14ac:dyDescent="0.3">
      <c r="C26" t="s">
        <v>14</v>
      </c>
      <c r="D26" s="5"/>
      <c r="E26" s="5">
        <f>MAX(0,-E24)</f>
        <v>95157859.78502813</v>
      </c>
      <c r="F26" s="5">
        <f>MAX(0,-F24)</f>
        <v>0</v>
      </c>
      <c r="G26" s="5">
        <f t="shared" ref="G26:I26" si="6">MAX(0,-G24)</f>
        <v>0</v>
      </c>
      <c r="H26" s="5">
        <f t="shared" si="6"/>
        <v>0</v>
      </c>
      <c r="I26" s="5">
        <f t="shared" si="6"/>
        <v>0</v>
      </c>
      <c r="J26" s="5">
        <f t="shared" ref="J26:X26" si="7">MAX(0,-J24)</f>
        <v>0</v>
      </c>
      <c r="K26" s="5">
        <f t="shared" si="7"/>
        <v>0</v>
      </c>
      <c r="L26" s="5">
        <f t="shared" si="7"/>
        <v>0</v>
      </c>
      <c r="M26" s="5">
        <f t="shared" si="7"/>
        <v>0</v>
      </c>
      <c r="N26" s="5">
        <f t="shared" si="7"/>
        <v>0</v>
      </c>
      <c r="O26" s="5">
        <f t="shared" si="7"/>
        <v>0</v>
      </c>
      <c r="P26" s="5">
        <f t="shared" si="7"/>
        <v>0</v>
      </c>
      <c r="Q26" s="5">
        <f t="shared" si="7"/>
        <v>0</v>
      </c>
      <c r="R26" s="5">
        <f t="shared" si="7"/>
        <v>0</v>
      </c>
      <c r="S26" s="5">
        <f t="shared" si="7"/>
        <v>0</v>
      </c>
      <c r="T26" s="5">
        <f t="shared" si="7"/>
        <v>0</v>
      </c>
      <c r="U26" s="5">
        <f t="shared" si="7"/>
        <v>0</v>
      </c>
      <c r="V26" s="5">
        <f t="shared" si="7"/>
        <v>0</v>
      </c>
      <c r="W26" s="5">
        <f t="shared" si="7"/>
        <v>0</v>
      </c>
      <c r="X26" s="5">
        <f t="shared" si="7"/>
        <v>0</v>
      </c>
    </row>
    <row r="27" spans="3:24" x14ac:dyDescent="0.3">
      <c r="C27" t="s">
        <v>16</v>
      </c>
      <c r="D27" s="5"/>
      <c r="E27" s="5"/>
      <c r="F27" s="5">
        <f>-MIN(E28,80%*MAX(0,F24))</f>
        <v>-11312096.244714268</v>
      </c>
      <c r="G27" s="5">
        <f t="shared" ref="G27:I27" si="8">-MIN(F28,80%*MAX(0,G24))</f>
        <v>-12493866.877996979</v>
      </c>
      <c r="H27" s="5">
        <f t="shared" si="8"/>
        <v>-13537804.348954432</v>
      </c>
      <c r="I27" s="5">
        <f t="shared" si="8"/>
        <v>-14472030.134635204</v>
      </c>
      <c r="J27" s="5">
        <f t="shared" ref="J27:X27" si="9">-MIN(I28,80%*MAX(0,J24))</f>
        <v>-15310576.001499861</v>
      </c>
      <c r="K27" s="5">
        <f t="shared" si="9"/>
        <v>-15630657.188597534</v>
      </c>
      <c r="L27" s="5">
        <f t="shared" si="9"/>
        <v>-12400828.988629859</v>
      </c>
      <c r="M27" s="5">
        <f t="shared" si="9"/>
        <v>0</v>
      </c>
      <c r="N27" s="5">
        <f t="shared" si="9"/>
        <v>0</v>
      </c>
      <c r="O27" s="5">
        <f t="shared" si="9"/>
        <v>0</v>
      </c>
      <c r="P27" s="5">
        <f t="shared" si="9"/>
        <v>0</v>
      </c>
      <c r="Q27" s="5">
        <f t="shared" si="9"/>
        <v>0</v>
      </c>
      <c r="R27" s="5">
        <f t="shared" si="9"/>
        <v>0</v>
      </c>
      <c r="S27" s="5">
        <f t="shared" si="9"/>
        <v>0</v>
      </c>
      <c r="T27" s="5">
        <f t="shared" si="9"/>
        <v>0</v>
      </c>
      <c r="U27" s="5">
        <f t="shared" si="9"/>
        <v>0</v>
      </c>
      <c r="V27" s="5">
        <f t="shared" si="9"/>
        <v>0</v>
      </c>
      <c r="W27" s="5">
        <f t="shared" si="9"/>
        <v>0</v>
      </c>
      <c r="X27" s="5">
        <f t="shared" si="9"/>
        <v>0</v>
      </c>
    </row>
    <row r="28" spans="3:24" x14ac:dyDescent="0.3">
      <c r="C28" t="s">
        <v>15</v>
      </c>
      <c r="D28" s="5"/>
      <c r="E28" s="5">
        <f>E26</f>
        <v>95157859.78502813</v>
      </c>
      <c r="F28" s="5">
        <f>SUM(F26:F27,E28)</f>
        <v>83845763.54031387</v>
      </c>
      <c r="G28" s="5">
        <f t="shared" ref="G28:I28" si="10">SUM(G26:G27,F28)</f>
        <v>71351896.662316889</v>
      </c>
      <c r="H28" s="5">
        <f t="shared" si="10"/>
        <v>57814092.313362457</v>
      </c>
      <c r="I28" s="5">
        <f t="shared" si="10"/>
        <v>43342062.178727254</v>
      </c>
      <c r="J28" s="5">
        <f t="shared" ref="J28" si="11">SUM(J26:J27,I28)</f>
        <v>28031486.177227393</v>
      </c>
      <c r="K28" s="5">
        <f t="shared" ref="K28" si="12">SUM(K26:K27,J28)</f>
        <v>12400828.988629859</v>
      </c>
      <c r="L28" s="5">
        <f t="shared" ref="L28" si="13">SUM(L26:L27,K28)</f>
        <v>0</v>
      </c>
      <c r="M28" s="5">
        <f t="shared" ref="M28" si="14">SUM(M26:M27,L28)</f>
        <v>0</v>
      </c>
      <c r="N28" s="5">
        <f t="shared" ref="N28" si="15">SUM(N26:N27,M28)</f>
        <v>0</v>
      </c>
      <c r="O28" s="5">
        <f t="shared" ref="O28" si="16">SUM(O26:O27,N28)</f>
        <v>0</v>
      </c>
      <c r="P28" s="5">
        <f t="shared" ref="P28" si="17">SUM(P26:P27,O28)</f>
        <v>0</v>
      </c>
      <c r="Q28" s="5">
        <f t="shared" ref="Q28" si="18">SUM(Q26:Q27,P28)</f>
        <v>0</v>
      </c>
      <c r="R28" s="5">
        <f t="shared" ref="R28" si="19">SUM(R26:R27,Q28)</f>
        <v>0</v>
      </c>
      <c r="S28" s="5">
        <f t="shared" ref="S28" si="20">SUM(S26:S27,R28)</f>
        <v>0</v>
      </c>
      <c r="T28" s="5">
        <f t="shared" ref="T28" si="21">SUM(T26:T27,S28)</f>
        <v>0</v>
      </c>
      <c r="U28" s="5">
        <f t="shared" ref="U28" si="22">SUM(U26:U27,T28)</f>
        <v>0</v>
      </c>
      <c r="V28" s="5">
        <f t="shared" ref="V28" si="23">SUM(V26:V27,U28)</f>
        <v>0</v>
      </c>
      <c r="W28" s="5">
        <f t="shared" ref="W28" si="24">SUM(W26:W27,V28)</f>
        <v>0</v>
      </c>
      <c r="X28" s="5">
        <f t="shared" ref="X28" si="25">SUM(X26:X27,W28)</f>
        <v>0</v>
      </c>
    </row>
    <row r="29" spans="3:24" x14ac:dyDescent="0.3"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</row>
    <row r="30" spans="3:24" x14ac:dyDescent="0.3">
      <c r="C30" t="s">
        <v>22</v>
      </c>
      <c r="D30" s="5">
        <f t="shared" si="0"/>
        <v>130991414.53522719</v>
      </c>
      <c r="E30" s="5">
        <f>SUM(E24,E26:E27)</f>
        <v>0</v>
      </c>
      <c r="F30" s="5">
        <f t="shared" ref="F30:I30" si="26">SUM(F24,F26:F27)</f>
        <v>2828024.0611785669</v>
      </c>
      <c r="G30" s="5">
        <f t="shared" si="26"/>
        <v>3123466.7194992434</v>
      </c>
      <c r="H30" s="5">
        <f t="shared" si="26"/>
        <v>3384451.0872386061</v>
      </c>
      <c r="I30" s="5">
        <f t="shared" si="26"/>
        <v>3618007.5336588006</v>
      </c>
      <c r="J30" s="5">
        <f t="shared" ref="J30:X30" si="27">SUM(J24,J26:J27)</f>
        <v>3827644.0003749654</v>
      </c>
      <c r="K30" s="5">
        <f t="shared" si="27"/>
        <v>3907664.2971493825</v>
      </c>
      <c r="L30" s="5">
        <f t="shared" si="27"/>
        <v>6959896.5585110486</v>
      </c>
      <c r="M30" s="5">
        <f t="shared" si="27"/>
        <v>19168998.265439391</v>
      </c>
      <c r="N30" s="5">
        <f t="shared" si="27"/>
        <v>19015912.20997816</v>
      </c>
      <c r="O30" s="5">
        <f t="shared" si="27"/>
        <v>18830945.974103346</v>
      </c>
      <c r="P30" s="5">
        <f t="shared" si="27"/>
        <v>18684488.394942831</v>
      </c>
      <c r="Q30" s="5">
        <f t="shared" si="27"/>
        <v>18506020.66524519</v>
      </c>
      <c r="R30" s="5">
        <f t="shared" si="27"/>
        <v>18365934.170572083</v>
      </c>
      <c r="S30" s="5">
        <f t="shared" si="27"/>
        <v>18193712.602136612</v>
      </c>
      <c r="T30" s="5">
        <f t="shared" si="27"/>
        <v>23255766.633424323</v>
      </c>
      <c r="U30" s="5">
        <f t="shared" si="27"/>
        <v>28303179.135047045</v>
      </c>
      <c r="V30" s="5">
        <f t="shared" si="27"/>
        <v>28157488.608746868</v>
      </c>
      <c r="W30" s="5">
        <f t="shared" si="27"/>
        <v>28014654.759432983</v>
      </c>
      <c r="X30" s="5">
        <f t="shared" si="27"/>
        <v>27874621.573831122</v>
      </c>
    </row>
    <row r="31" spans="3:24" x14ac:dyDescent="0.3">
      <c r="C31" s="9" t="s">
        <v>17</v>
      </c>
      <c r="D31" s="10">
        <f t="shared" si="0"/>
        <v>35269438.36360991</v>
      </c>
      <c r="E31" s="10">
        <f t="shared" ref="E31:X31" si="28">E30*$D$4</f>
        <v>0</v>
      </c>
      <c r="F31" s="10">
        <f t="shared" si="28"/>
        <v>761445.47847232874</v>
      </c>
      <c r="G31" s="10">
        <f t="shared" si="28"/>
        <v>840993.41422517085</v>
      </c>
      <c r="H31" s="10">
        <f t="shared" si="28"/>
        <v>911263.45523899433</v>
      </c>
      <c r="I31" s="10">
        <f t="shared" si="28"/>
        <v>974148.52843763167</v>
      </c>
      <c r="J31" s="10">
        <f t="shared" si="28"/>
        <v>1030593.147100959</v>
      </c>
      <c r="K31" s="10">
        <f t="shared" si="28"/>
        <v>1052138.6120074708</v>
      </c>
      <c r="L31" s="10">
        <f t="shared" si="28"/>
        <v>1873952.1483790991</v>
      </c>
      <c r="M31" s="10">
        <f t="shared" si="28"/>
        <v>5161252.782969554</v>
      </c>
      <c r="N31" s="10">
        <f t="shared" si="28"/>
        <v>5120034.3625366176</v>
      </c>
      <c r="O31" s="10">
        <f t="shared" si="28"/>
        <v>5070232.2035273239</v>
      </c>
      <c r="P31" s="10">
        <f t="shared" si="28"/>
        <v>5030798.5003383551</v>
      </c>
      <c r="Q31" s="10">
        <f t="shared" si="28"/>
        <v>4982746.0641172649</v>
      </c>
      <c r="R31" s="10">
        <f t="shared" si="28"/>
        <v>4945027.7754265312</v>
      </c>
      <c r="S31" s="10">
        <f t="shared" si="28"/>
        <v>4898657.1181252804</v>
      </c>
      <c r="T31" s="10">
        <f t="shared" si="28"/>
        <v>6261615.1660494963</v>
      </c>
      <c r="U31" s="10">
        <f t="shared" si="28"/>
        <v>7620630.982111413</v>
      </c>
      <c r="V31" s="10">
        <f t="shared" si="28"/>
        <v>7581403.807905091</v>
      </c>
      <c r="W31" s="10">
        <f t="shared" si="28"/>
        <v>7542945.7939773267</v>
      </c>
      <c r="X31" s="10">
        <f t="shared" si="28"/>
        <v>7505241.8587540267</v>
      </c>
    </row>
    <row r="32" spans="3:24" x14ac:dyDescent="0.3"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</row>
    <row r="33" spans="3:24" x14ac:dyDescent="0.3">
      <c r="C33" t="s">
        <v>18</v>
      </c>
      <c r="D33" s="5">
        <f t="shared" si="0"/>
        <v>95721976.171617299</v>
      </c>
      <c r="E33" s="5">
        <f>E30-E31</f>
        <v>0</v>
      </c>
      <c r="F33" s="5">
        <f t="shared" ref="F33:X33" si="29">F30-F31</f>
        <v>2066578.5827062381</v>
      </c>
      <c r="G33" s="5">
        <f t="shared" si="29"/>
        <v>2282473.3052740726</v>
      </c>
      <c r="H33" s="5">
        <f t="shared" si="29"/>
        <v>2473187.6319996119</v>
      </c>
      <c r="I33" s="5">
        <f t="shared" si="29"/>
        <v>2643859.005221169</v>
      </c>
      <c r="J33" s="5">
        <f t="shared" si="29"/>
        <v>2797050.8532740064</v>
      </c>
      <c r="K33" s="5">
        <f t="shared" si="29"/>
        <v>2855525.6851419117</v>
      </c>
      <c r="L33" s="5">
        <f t="shared" si="29"/>
        <v>5085944.4101319499</v>
      </c>
      <c r="M33" s="5">
        <f t="shared" si="29"/>
        <v>14007745.482469838</v>
      </c>
      <c r="N33" s="5">
        <f t="shared" si="29"/>
        <v>13895877.847441543</v>
      </c>
      <c r="O33" s="5">
        <f t="shared" si="29"/>
        <v>13760713.770576023</v>
      </c>
      <c r="P33" s="5">
        <f t="shared" si="29"/>
        <v>13653689.894604476</v>
      </c>
      <c r="Q33" s="5">
        <f t="shared" si="29"/>
        <v>13523274.601127926</v>
      </c>
      <c r="R33" s="5">
        <f t="shared" si="29"/>
        <v>13420906.395145552</v>
      </c>
      <c r="S33" s="5">
        <f t="shared" si="29"/>
        <v>13295055.484011332</v>
      </c>
      <c r="T33" s="5">
        <f t="shared" si="29"/>
        <v>16994151.467374828</v>
      </c>
      <c r="U33" s="5">
        <f t="shared" si="29"/>
        <v>20682548.152935632</v>
      </c>
      <c r="V33" s="5">
        <f t="shared" si="29"/>
        <v>20576084.800841779</v>
      </c>
      <c r="W33" s="5">
        <f t="shared" si="29"/>
        <v>20471708.965455655</v>
      </c>
      <c r="X33" s="5">
        <f t="shared" si="29"/>
        <v>20369379.715077095</v>
      </c>
    </row>
    <row r="34" spans="3:24" x14ac:dyDescent="0.3">
      <c r="C34" s="6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</row>
    <row r="35" spans="3:24" x14ac:dyDescent="0.3">
      <c r="C35" t="s">
        <v>21</v>
      </c>
      <c r="D35" s="5">
        <f>NPV($D$2,$E35:$X35)</f>
        <v>301660796.99698669</v>
      </c>
      <c r="E35" s="5">
        <f t="shared" ref="E35:X35" si="30">E24+E22-E31</f>
        <v>31073057.759210423</v>
      </c>
      <c r="F35" s="5">
        <f t="shared" si="30"/>
        <v>30111610.408866081</v>
      </c>
      <c r="G35" s="5">
        <f t="shared" si="30"/>
        <v>29835982.206572071</v>
      </c>
      <c r="H35" s="5">
        <f t="shared" si="30"/>
        <v>29573476.610125721</v>
      </c>
      <c r="I35" s="5">
        <f t="shared" si="30"/>
        <v>29322125.306110881</v>
      </c>
      <c r="J35" s="5">
        <f t="shared" si="30"/>
        <v>29080909.872921862</v>
      </c>
      <c r="K35" s="5">
        <f t="shared" si="30"/>
        <v>28878216.550637223</v>
      </c>
      <c r="L35" s="5">
        <f t="shared" si="30"/>
        <v>27878807.075659588</v>
      </c>
      <c r="M35" s="5">
        <f t="shared" si="30"/>
        <v>24417392.775769141</v>
      </c>
      <c r="N35" s="5">
        <f t="shared" si="30"/>
        <v>24287911.524339322</v>
      </c>
      <c r="O35" s="5">
        <f t="shared" si="30"/>
        <v>24170361.063875325</v>
      </c>
      <c r="P35" s="5">
        <f t="shared" si="30"/>
        <v>24045723.571502253</v>
      </c>
      <c r="Q35" s="5">
        <f t="shared" si="30"/>
        <v>23932921.894427229</v>
      </c>
      <c r="R35" s="5">
        <f t="shared" si="30"/>
        <v>23812940.072043329</v>
      </c>
      <c r="S35" s="5">
        <f t="shared" si="30"/>
        <v>23704702.777310632</v>
      </c>
      <c r="T35" s="5">
        <f t="shared" si="30"/>
        <v>22190168.305823717</v>
      </c>
      <c r="U35" s="5">
        <f t="shared" si="30"/>
        <v>20682548.152935632</v>
      </c>
      <c r="V35" s="5">
        <f t="shared" si="30"/>
        <v>20576084.800841779</v>
      </c>
      <c r="W35" s="5">
        <f t="shared" si="30"/>
        <v>20471708.965455655</v>
      </c>
      <c r="X35" s="5">
        <f t="shared" si="30"/>
        <v>20369379.715077095</v>
      </c>
    </row>
    <row r="36" spans="3:24" x14ac:dyDescent="0.3">
      <c r="C36" t="s">
        <v>20</v>
      </c>
      <c r="D36" s="5">
        <v>-301660796.96008515</v>
      </c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</row>
    <row r="37" spans="3:24" x14ac:dyDescent="0.3">
      <c r="C37" t="s">
        <v>19</v>
      </c>
      <c r="D37" s="5">
        <f>SUM(D35:D36)</f>
        <v>3.6901533603668213E-2</v>
      </c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</row>
    <row r="38" spans="3:24" x14ac:dyDescent="0.3"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</row>
    <row r="40" spans="3:24" x14ac:dyDescent="0.3">
      <c r="C40" s="12" t="s">
        <v>24</v>
      </c>
      <c r="G40" s="14" t="s">
        <v>25</v>
      </c>
      <c r="H40" s="13">
        <v>7.2053038786837389</v>
      </c>
      <c r="J40" s="14" t="s">
        <v>26</v>
      </c>
      <c r="K40" s="17">
        <f>H40/$D$5</f>
        <v>7.5055248736288949</v>
      </c>
    </row>
    <row r="41" spans="3:24" ht="15" thickBot="1" x14ac:dyDescent="0.35">
      <c r="D41" t="s">
        <v>19</v>
      </c>
      <c r="E41" s="1">
        <v>2025</v>
      </c>
      <c r="F41" s="1">
        <v>2026</v>
      </c>
      <c r="G41" s="1">
        <v>2027</v>
      </c>
      <c r="H41" s="1">
        <v>2028</v>
      </c>
      <c r="I41" s="1">
        <v>2029</v>
      </c>
      <c r="J41" s="1">
        <v>2030</v>
      </c>
      <c r="K41" s="1">
        <v>2031</v>
      </c>
      <c r="L41" s="1">
        <v>2032</v>
      </c>
      <c r="M41" s="1">
        <v>2033</v>
      </c>
      <c r="N41" s="1">
        <v>2034</v>
      </c>
      <c r="O41" s="1">
        <v>2035</v>
      </c>
      <c r="P41" s="1">
        <v>2036</v>
      </c>
      <c r="Q41" s="1">
        <v>2037</v>
      </c>
      <c r="R41" s="1">
        <v>2038</v>
      </c>
      <c r="S41" s="1">
        <v>2039</v>
      </c>
      <c r="T41" s="1">
        <v>2040</v>
      </c>
      <c r="U41" s="1">
        <v>2041</v>
      </c>
      <c r="V41" s="1">
        <v>2042</v>
      </c>
      <c r="W41" s="1">
        <v>2043</v>
      </c>
      <c r="X41" s="1">
        <v>2044</v>
      </c>
    </row>
    <row r="42" spans="3:24" ht="15" thickTop="1" x14ac:dyDescent="0.3"/>
    <row r="43" spans="3:24" x14ac:dyDescent="0.3">
      <c r="C43" t="s">
        <v>0</v>
      </c>
      <c r="D43" s="5">
        <f>NPV($D$2,$E43:$X43)</f>
        <v>53162277.775252908</v>
      </c>
      <c r="E43" s="5">
        <v>5412234.2399999993</v>
      </c>
      <c r="F43" s="5">
        <v>5306111.9999999991</v>
      </c>
      <c r="G43" s="5">
        <v>5202070.5882352935</v>
      </c>
      <c r="H43" s="5">
        <v>5100069.2041522488</v>
      </c>
      <c r="I43" s="5">
        <v>5000067.8472080864</v>
      </c>
      <c r="J43" s="5">
        <v>4902027.3011843991</v>
      </c>
      <c r="K43" s="5">
        <v>4805909.1188082341</v>
      </c>
      <c r="L43" s="5">
        <v>4711675.6066747401</v>
      </c>
      <c r="M43" s="5">
        <v>4619289.8104654308</v>
      </c>
      <c r="N43" s="5">
        <v>4528715.5004563052</v>
      </c>
      <c r="O43" s="5">
        <v>4439917.1573101031</v>
      </c>
      <c r="P43" s="5">
        <v>4352859.9581471607</v>
      </c>
      <c r="Q43" s="5">
        <v>4267509.7628893722</v>
      </c>
      <c r="R43" s="5">
        <v>4183833.1008719336</v>
      </c>
      <c r="S43" s="5">
        <v>4101797.1577175818</v>
      </c>
      <c r="T43" s="5">
        <v>4021369.7624682183</v>
      </c>
      <c r="U43" s="5">
        <v>3942519.3749688407</v>
      </c>
      <c r="V43" s="5">
        <v>3865215.0734988633</v>
      </c>
      <c r="W43" s="5">
        <v>3789426.5426459447</v>
      </c>
      <c r="X43" s="5">
        <v>3715124.0614175932</v>
      </c>
    </row>
    <row r="44" spans="3:24" x14ac:dyDescent="0.3">
      <c r="C44" t="s">
        <v>1</v>
      </c>
      <c r="D44" s="5">
        <f t="shared" ref="D44:D58" si="31">NPV($D$2,$E44:$X44)</f>
        <v>47029303.819988631</v>
      </c>
      <c r="E44" s="5">
        <v>4787861.2254720004</v>
      </c>
      <c r="F44" s="5">
        <v>4693981.5936000003</v>
      </c>
      <c r="G44" s="5">
        <v>4601942.7388235303</v>
      </c>
      <c r="H44" s="5">
        <v>4511708.5674740495</v>
      </c>
      <c r="I44" s="5">
        <v>4423243.6936020087</v>
      </c>
      <c r="J44" s="5">
        <v>4336513.425100008</v>
      </c>
      <c r="K44" s="5">
        <v>4251483.7500980468</v>
      </c>
      <c r="L44" s="5">
        <v>4168121.3236255376</v>
      </c>
      <c r="M44" s="5">
        <v>4086393.4545348403</v>
      </c>
      <c r="N44" s="5">
        <v>4006268.0926812161</v>
      </c>
      <c r="O44" s="5">
        <v>3927713.8163541332</v>
      </c>
      <c r="P44" s="5">
        <v>3850699.8199550333</v>
      </c>
      <c r="Q44" s="5">
        <v>3775195.9019166986</v>
      </c>
      <c r="R44" s="5">
        <v>3701172.4528595088</v>
      </c>
      <c r="S44" s="5">
        <v>3628600.4439799101</v>
      </c>
      <c r="T44" s="5">
        <v>3557451.4156665793</v>
      </c>
      <c r="U44" s="5">
        <v>3487697.4663397833</v>
      </c>
      <c r="V44" s="5">
        <v>3419311.2415095912</v>
      </c>
      <c r="W44" s="5">
        <v>3352265.9230486192</v>
      </c>
      <c r="X44" s="5">
        <v>3286535.218675117</v>
      </c>
    </row>
    <row r="45" spans="3:24" x14ac:dyDescent="0.3">
      <c r="C45" t="s">
        <v>2</v>
      </c>
      <c r="D45" s="5">
        <f t="shared" si="31"/>
        <v>82007345.571582049</v>
      </c>
      <c r="E45" s="5">
        <v>7230489</v>
      </c>
      <c r="F45" s="5">
        <v>7230489</v>
      </c>
      <c r="G45" s="5">
        <v>7230489</v>
      </c>
      <c r="H45" s="5">
        <v>7230489</v>
      </c>
      <c r="I45" s="5">
        <v>7230489</v>
      </c>
      <c r="J45" s="5">
        <v>7230489</v>
      </c>
      <c r="K45" s="5">
        <v>7230489</v>
      </c>
      <c r="L45" s="5">
        <v>7230489</v>
      </c>
      <c r="M45" s="5">
        <v>7230489</v>
      </c>
      <c r="N45" s="5">
        <v>7230489</v>
      </c>
      <c r="O45" s="5">
        <v>7230489</v>
      </c>
      <c r="P45" s="5">
        <v>7230489</v>
      </c>
      <c r="Q45" s="5">
        <v>7230489</v>
      </c>
      <c r="R45" s="5">
        <v>7230489</v>
      </c>
      <c r="S45" s="5">
        <v>7230489</v>
      </c>
      <c r="T45" s="5">
        <v>7230489</v>
      </c>
      <c r="U45" s="5">
        <v>7230489</v>
      </c>
      <c r="V45" s="5">
        <v>7230489</v>
      </c>
      <c r="W45" s="5">
        <v>7230489</v>
      </c>
      <c r="X45" s="5">
        <v>7230489</v>
      </c>
    </row>
    <row r="46" spans="3:24" x14ac:dyDescent="0.3">
      <c r="C46" t="s">
        <v>3</v>
      </c>
      <c r="D46" s="5">
        <f t="shared" si="31"/>
        <v>27459416.478737153</v>
      </c>
      <c r="E46" s="5">
        <v>2421063.7158426624</v>
      </c>
      <c r="F46" s="5">
        <v>2421063.7158426624</v>
      </c>
      <c r="G46" s="5">
        <v>2421063.7158426624</v>
      </c>
      <c r="H46" s="5">
        <v>2421063.7158426624</v>
      </c>
      <c r="I46" s="5">
        <v>2421063.7158426624</v>
      </c>
      <c r="J46" s="5">
        <v>2421063.7158426624</v>
      </c>
      <c r="K46" s="5">
        <v>2421063.7158426624</v>
      </c>
      <c r="L46" s="5">
        <v>2421063.7158426624</v>
      </c>
      <c r="M46" s="5">
        <v>2421063.7158426624</v>
      </c>
      <c r="N46" s="5">
        <v>2421063.7158426624</v>
      </c>
      <c r="O46" s="5">
        <v>2421063.7158426624</v>
      </c>
      <c r="P46" s="5">
        <v>2421063.7158426624</v>
      </c>
      <c r="Q46" s="5">
        <v>2421063.7158426624</v>
      </c>
      <c r="R46" s="5">
        <v>2421063.7158426624</v>
      </c>
      <c r="S46" s="5">
        <v>2421063.7158426624</v>
      </c>
      <c r="T46" s="5">
        <v>2421063.7158426624</v>
      </c>
      <c r="U46" s="5">
        <v>2421063.7158426624</v>
      </c>
      <c r="V46" s="5">
        <v>2421063.7158426624</v>
      </c>
      <c r="W46" s="5">
        <v>2421063.7158426624</v>
      </c>
      <c r="X46" s="5">
        <v>2421063.7158426624</v>
      </c>
    </row>
    <row r="47" spans="3:24" x14ac:dyDescent="0.3">
      <c r="C47" s="9" t="s">
        <v>7</v>
      </c>
      <c r="D47" s="10">
        <f t="shared" si="31"/>
        <v>368728305.54270679</v>
      </c>
      <c r="E47" s="10">
        <f>$H$40*$D$1*12*1000</f>
        <v>32510331.10062103</v>
      </c>
      <c r="F47" s="10">
        <f t="shared" ref="F47:X47" si="32">$H$40*$D$1*12*1000</f>
        <v>32510331.10062103</v>
      </c>
      <c r="G47" s="10">
        <f t="shared" si="32"/>
        <v>32510331.10062103</v>
      </c>
      <c r="H47" s="10">
        <f t="shared" si="32"/>
        <v>32510331.10062103</v>
      </c>
      <c r="I47" s="10">
        <f t="shared" si="32"/>
        <v>32510331.10062103</v>
      </c>
      <c r="J47" s="10">
        <f t="shared" si="32"/>
        <v>32510331.10062103</v>
      </c>
      <c r="K47" s="10">
        <f t="shared" si="32"/>
        <v>32510331.10062103</v>
      </c>
      <c r="L47" s="10">
        <f t="shared" si="32"/>
        <v>32510331.10062103</v>
      </c>
      <c r="M47" s="10">
        <f t="shared" si="32"/>
        <v>32510331.10062103</v>
      </c>
      <c r="N47" s="10">
        <f t="shared" si="32"/>
        <v>32510331.10062103</v>
      </c>
      <c r="O47" s="10">
        <f t="shared" si="32"/>
        <v>32510331.10062103</v>
      </c>
      <c r="P47" s="10">
        <f t="shared" si="32"/>
        <v>32510331.10062103</v>
      </c>
      <c r="Q47" s="10">
        <f t="shared" si="32"/>
        <v>32510331.10062103</v>
      </c>
      <c r="R47" s="10">
        <f t="shared" si="32"/>
        <v>32510331.10062103</v>
      </c>
      <c r="S47" s="10">
        <f t="shared" si="32"/>
        <v>32510331.10062103</v>
      </c>
      <c r="T47" s="10">
        <f t="shared" si="32"/>
        <v>32510331.10062103</v>
      </c>
      <c r="U47" s="10">
        <f t="shared" si="32"/>
        <v>32510331.10062103</v>
      </c>
      <c r="V47" s="10">
        <f t="shared" si="32"/>
        <v>32510331.10062103</v>
      </c>
      <c r="W47" s="10">
        <f t="shared" si="32"/>
        <v>32510331.10062103</v>
      </c>
      <c r="X47" s="10">
        <f t="shared" si="32"/>
        <v>32510331.10062103</v>
      </c>
    </row>
    <row r="48" spans="3:24" x14ac:dyDescent="0.3"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</row>
    <row r="49" spans="3:24" x14ac:dyDescent="0.3">
      <c r="C49" t="s">
        <v>9</v>
      </c>
      <c r="D49" s="5">
        <f t="shared" si="31"/>
        <v>578386649.18826735</v>
      </c>
      <c r="E49" s="5">
        <f>SUM(E43:E47)</f>
        <v>52361979.281935692</v>
      </c>
      <c r="F49" s="5">
        <f t="shared" ref="F49:X49" si="33">SUM(F43:F47)</f>
        <v>52161977.410063691</v>
      </c>
      <c r="G49" s="5">
        <f t="shared" si="33"/>
        <v>51965897.143522516</v>
      </c>
      <c r="H49" s="5">
        <f t="shared" si="33"/>
        <v>51773661.588089988</v>
      </c>
      <c r="I49" s="5">
        <f t="shared" si="33"/>
        <v>51585195.357273787</v>
      </c>
      <c r="J49" s="5">
        <f t="shared" si="33"/>
        <v>51400424.542748101</v>
      </c>
      <c r="K49" s="5">
        <f t="shared" si="33"/>
        <v>51219276.685369976</v>
      </c>
      <c r="L49" s="5">
        <f t="shared" si="33"/>
        <v>51041680.746763967</v>
      </c>
      <c r="M49" s="5">
        <f t="shared" si="33"/>
        <v>50867567.081463963</v>
      </c>
      <c r="N49" s="5">
        <f t="shared" si="33"/>
        <v>50696867.409601212</v>
      </c>
      <c r="O49" s="5">
        <f t="shared" si="33"/>
        <v>50529514.790127926</v>
      </c>
      <c r="P49" s="5">
        <f t="shared" si="33"/>
        <v>50365443.594565883</v>
      </c>
      <c r="Q49" s="5">
        <f t="shared" si="33"/>
        <v>50204589.481269762</v>
      </c>
      <c r="R49" s="5">
        <f t="shared" si="33"/>
        <v>50046889.370195135</v>
      </c>
      <c r="S49" s="5">
        <f t="shared" si="33"/>
        <v>49892281.418161184</v>
      </c>
      <c r="T49" s="5">
        <f t="shared" si="33"/>
        <v>49740704.994598493</v>
      </c>
      <c r="U49" s="5">
        <f t="shared" si="33"/>
        <v>49592100.657772318</v>
      </c>
      <c r="V49" s="5">
        <f t="shared" si="33"/>
        <v>49446410.131472148</v>
      </c>
      <c r="W49" s="5">
        <f t="shared" si="33"/>
        <v>49303576.282158256</v>
      </c>
      <c r="X49" s="5">
        <f t="shared" si="33"/>
        <v>49163543.096556403</v>
      </c>
    </row>
    <row r="50" spans="3:24" x14ac:dyDescent="0.3"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</row>
    <row r="51" spans="3:24" x14ac:dyDescent="0.3">
      <c r="C51" t="s">
        <v>10</v>
      </c>
      <c r="D51" s="5">
        <f t="shared" si="31"/>
        <v>-248473178.81652704</v>
      </c>
      <c r="E51" s="5">
        <f t="shared" ref="E51:X51" si="34">PMT($D$2,20,$D$3)</f>
        <v>-21907581.250264246</v>
      </c>
      <c r="F51" s="5">
        <f t="shared" si="34"/>
        <v>-21907581.250264246</v>
      </c>
      <c r="G51" s="5">
        <f t="shared" si="34"/>
        <v>-21907581.250264246</v>
      </c>
      <c r="H51" s="5">
        <f t="shared" si="34"/>
        <v>-21907581.250264246</v>
      </c>
      <c r="I51" s="5">
        <f t="shared" si="34"/>
        <v>-21907581.250264246</v>
      </c>
      <c r="J51" s="5">
        <f t="shared" si="34"/>
        <v>-21907581.250264246</v>
      </c>
      <c r="K51" s="5">
        <f t="shared" si="34"/>
        <v>-21907581.250264246</v>
      </c>
      <c r="L51" s="5">
        <f t="shared" si="34"/>
        <v>-21907581.250264246</v>
      </c>
      <c r="M51" s="5">
        <f t="shared" si="34"/>
        <v>-21907581.250264246</v>
      </c>
      <c r="N51" s="5">
        <f t="shared" si="34"/>
        <v>-21907581.250264246</v>
      </c>
      <c r="O51" s="5">
        <f t="shared" si="34"/>
        <v>-21907581.250264246</v>
      </c>
      <c r="P51" s="5">
        <f t="shared" si="34"/>
        <v>-21907581.250264246</v>
      </c>
      <c r="Q51" s="5">
        <f t="shared" si="34"/>
        <v>-21907581.250264246</v>
      </c>
      <c r="R51" s="5">
        <f t="shared" si="34"/>
        <v>-21907581.250264246</v>
      </c>
      <c r="S51" s="5">
        <f t="shared" si="34"/>
        <v>-21907581.250264246</v>
      </c>
      <c r="T51" s="5">
        <f t="shared" si="34"/>
        <v>-21907581.250264246</v>
      </c>
      <c r="U51" s="5">
        <f t="shared" si="34"/>
        <v>-21907581.250264246</v>
      </c>
      <c r="V51" s="5">
        <f t="shared" si="34"/>
        <v>-21907581.250264246</v>
      </c>
      <c r="W51" s="5">
        <f t="shared" si="34"/>
        <v>-21907581.250264246</v>
      </c>
      <c r="X51" s="5">
        <f t="shared" si="34"/>
        <v>-21907581.250264246</v>
      </c>
    </row>
    <row r="52" spans="3:24" x14ac:dyDescent="0.3"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</row>
    <row r="53" spans="3:24" x14ac:dyDescent="0.3">
      <c r="C53" s="9" t="s">
        <v>11</v>
      </c>
      <c r="D53" s="10">
        <f t="shared" si="31"/>
        <v>224982464.20031849</v>
      </c>
      <c r="E53" s="10">
        <v>126230917.54423855</v>
      </c>
      <c r="F53" s="10">
        <v>16732935.581445577</v>
      </c>
      <c r="G53" s="10">
        <v>15059642.02330102</v>
      </c>
      <c r="H53" s="10">
        <v>13562484.629171677</v>
      </c>
      <c r="I53" s="10">
        <v>12206236.166254509</v>
      </c>
      <c r="J53" s="10">
        <v>10973283.018147994</v>
      </c>
      <c r="K53" s="10">
        <v>10392033.676897779</v>
      </c>
      <c r="L53" s="10">
        <v>10392033.676897779</v>
      </c>
      <c r="M53" s="10">
        <v>10409647.293299301</v>
      </c>
      <c r="N53" s="10">
        <v>10392033.676897779</v>
      </c>
      <c r="O53" s="10">
        <v>10409647.293299301</v>
      </c>
      <c r="P53" s="10">
        <v>10392033.676897779</v>
      </c>
      <c r="Q53" s="10">
        <v>10409647.293299301</v>
      </c>
      <c r="R53" s="10">
        <v>10392033.676897779</v>
      </c>
      <c r="S53" s="10">
        <v>10409647.293299301</v>
      </c>
      <c r="T53" s="10">
        <v>5196016.8384488896</v>
      </c>
      <c r="U53" s="10">
        <v>0</v>
      </c>
      <c r="V53" s="10">
        <v>0</v>
      </c>
      <c r="W53" s="10">
        <v>0</v>
      </c>
      <c r="X53" s="10">
        <v>0</v>
      </c>
    </row>
    <row r="54" spans="3:24" x14ac:dyDescent="0.3"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</row>
    <row r="55" spans="3:24" x14ac:dyDescent="0.3">
      <c r="C55" t="s">
        <v>12</v>
      </c>
      <c r="D55" s="5">
        <f t="shared" si="31"/>
        <v>104931006.17142192</v>
      </c>
      <c r="E55" s="5">
        <f>SUM(E49:E51,-E53)</f>
        <v>-95776519.512567103</v>
      </c>
      <c r="F55" s="5">
        <f>SUM(F49:F51,-F53)</f>
        <v>13521460.578353869</v>
      </c>
      <c r="G55" s="5">
        <f t="shared" ref="G55:X55" si="35">SUM(G49:G51,-G53)</f>
        <v>14998673.86995725</v>
      </c>
      <c r="H55" s="5">
        <f t="shared" si="35"/>
        <v>16303595.708654065</v>
      </c>
      <c r="I55" s="5">
        <f t="shared" si="35"/>
        <v>17471377.940755032</v>
      </c>
      <c r="J55" s="5">
        <f t="shared" si="35"/>
        <v>18519560.274335861</v>
      </c>
      <c r="K55" s="5">
        <f t="shared" si="35"/>
        <v>18919661.758207951</v>
      </c>
      <c r="L55" s="5">
        <f t="shared" si="35"/>
        <v>18742065.819601942</v>
      </c>
      <c r="M55" s="5">
        <f t="shared" si="35"/>
        <v>18550338.537900418</v>
      </c>
      <c r="N55" s="5">
        <f t="shared" si="35"/>
        <v>18397252.482439186</v>
      </c>
      <c r="O55" s="5">
        <f t="shared" si="35"/>
        <v>18212286.246564381</v>
      </c>
      <c r="P55" s="5">
        <f t="shared" si="35"/>
        <v>18065828.667403858</v>
      </c>
      <c r="Q55" s="5">
        <f t="shared" si="35"/>
        <v>17887360.937706217</v>
      </c>
      <c r="R55" s="5">
        <f t="shared" si="35"/>
        <v>17747274.44303311</v>
      </c>
      <c r="S55" s="5">
        <f t="shared" si="35"/>
        <v>17575052.874597639</v>
      </c>
      <c r="T55" s="5">
        <f t="shared" si="35"/>
        <v>22637106.905885357</v>
      </c>
      <c r="U55" s="5">
        <f t="shared" si="35"/>
        <v>27684519.407508072</v>
      </c>
      <c r="V55" s="5">
        <f t="shared" si="35"/>
        <v>27538828.881207902</v>
      </c>
      <c r="W55" s="5">
        <f t="shared" si="35"/>
        <v>27395995.03189401</v>
      </c>
      <c r="X55" s="5">
        <f t="shared" si="35"/>
        <v>27255961.846292157</v>
      </c>
    </row>
    <row r="56" spans="3:24" x14ac:dyDescent="0.3">
      <c r="C56" s="9" t="s">
        <v>28</v>
      </c>
      <c r="D56" s="10">
        <f t="shared" si="31"/>
        <v>28252673.411655344</v>
      </c>
      <c r="E56" s="10">
        <f t="shared" ref="E56:X56" si="36">E55*$D$4</f>
        <v>-25787827.87875868</v>
      </c>
      <c r="F56" s="10">
        <f t="shared" si="36"/>
        <v>3640653.2607217776</v>
      </c>
      <c r="G56" s="10">
        <f t="shared" si="36"/>
        <v>4038392.9394859876</v>
      </c>
      <c r="H56" s="10">
        <f t="shared" si="36"/>
        <v>4389743.1445551049</v>
      </c>
      <c r="I56" s="10">
        <f t="shared" si="36"/>
        <v>4704168.5105482899</v>
      </c>
      <c r="J56" s="10">
        <f t="shared" si="36"/>
        <v>4986391.6038649287</v>
      </c>
      <c r="K56" s="10">
        <f t="shared" si="36"/>
        <v>5094118.9283974888</v>
      </c>
      <c r="L56" s="10">
        <f t="shared" si="36"/>
        <v>5046301.2219278207</v>
      </c>
      <c r="M56" s="10">
        <f t="shared" si="36"/>
        <v>4994678.651329685</v>
      </c>
      <c r="N56" s="10">
        <f t="shared" si="36"/>
        <v>4953460.2308967486</v>
      </c>
      <c r="O56" s="10">
        <f t="shared" si="36"/>
        <v>4903658.0718874577</v>
      </c>
      <c r="P56" s="10">
        <f t="shared" si="36"/>
        <v>4864224.3686984871</v>
      </c>
      <c r="Q56" s="10">
        <f t="shared" si="36"/>
        <v>4816171.9324773969</v>
      </c>
      <c r="R56" s="10">
        <f t="shared" si="36"/>
        <v>4778453.6437866632</v>
      </c>
      <c r="S56" s="10">
        <f t="shared" si="36"/>
        <v>4732082.9864854123</v>
      </c>
      <c r="T56" s="10">
        <f t="shared" si="36"/>
        <v>6095041.0344096301</v>
      </c>
      <c r="U56" s="10">
        <f t="shared" si="36"/>
        <v>7454056.850471545</v>
      </c>
      <c r="V56" s="10">
        <f t="shared" si="36"/>
        <v>7414829.6762652239</v>
      </c>
      <c r="W56" s="10">
        <f t="shared" si="36"/>
        <v>7376371.6623374587</v>
      </c>
      <c r="X56" s="10">
        <f t="shared" si="36"/>
        <v>7338667.7271141596</v>
      </c>
    </row>
    <row r="57" spans="3:24" x14ac:dyDescent="0.3"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</row>
    <row r="58" spans="3:24" x14ac:dyDescent="0.3">
      <c r="C58" t="s">
        <v>18</v>
      </c>
      <c r="D58" s="5">
        <f t="shared" si="31"/>
        <v>76678332.759766579</v>
      </c>
      <c r="E58" s="5">
        <f t="shared" ref="E58:X58" si="37">E55-E56</f>
        <v>-69988691.633808419</v>
      </c>
      <c r="F58" s="5">
        <f t="shared" si="37"/>
        <v>9880807.3176320903</v>
      </c>
      <c r="G58" s="5">
        <f t="shared" si="37"/>
        <v>10960280.930471262</v>
      </c>
      <c r="H58" s="5">
        <f t="shared" si="37"/>
        <v>11913852.56409896</v>
      </c>
      <c r="I58" s="5">
        <f t="shared" si="37"/>
        <v>12767209.430206742</v>
      </c>
      <c r="J58" s="5">
        <f t="shared" si="37"/>
        <v>13533168.670470932</v>
      </c>
      <c r="K58" s="5">
        <f t="shared" si="37"/>
        <v>13825542.829810463</v>
      </c>
      <c r="L58" s="5">
        <f t="shared" si="37"/>
        <v>13695764.59767412</v>
      </c>
      <c r="M58" s="5">
        <f t="shared" si="37"/>
        <v>13555659.886570733</v>
      </c>
      <c r="N58" s="5">
        <f t="shared" si="37"/>
        <v>13443792.251542438</v>
      </c>
      <c r="O58" s="5">
        <f t="shared" si="37"/>
        <v>13308628.174676923</v>
      </c>
      <c r="P58" s="5">
        <f t="shared" si="37"/>
        <v>13201604.298705371</v>
      </c>
      <c r="Q58" s="5">
        <f t="shared" si="37"/>
        <v>13071189.005228821</v>
      </c>
      <c r="R58" s="5">
        <f t="shared" si="37"/>
        <v>12968820.799246447</v>
      </c>
      <c r="S58" s="5">
        <f t="shared" si="37"/>
        <v>12842969.888112227</v>
      </c>
      <c r="T58" s="5">
        <f t="shared" si="37"/>
        <v>16542065.871475726</v>
      </c>
      <c r="U58" s="5">
        <f t="shared" si="37"/>
        <v>20230462.557036527</v>
      </c>
      <c r="V58" s="5">
        <f t="shared" si="37"/>
        <v>20123999.204942677</v>
      </c>
      <c r="W58" s="5">
        <f t="shared" si="37"/>
        <v>20019623.36955655</v>
      </c>
      <c r="X58" s="5">
        <f t="shared" si="37"/>
        <v>19917294.119177997</v>
      </c>
    </row>
    <row r="59" spans="3:24" x14ac:dyDescent="0.3">
      <c r="C59" s="6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</row>
    <row r="60" spans="3:24" x14ac:dyDescent="0.3">
      <c r="C60" t="s">
        <v>21</v>
      </c>
      <c r="D60" s="5">
        <f>NPV($D$2,$E60:$X60)</f>
        <v>301660796.96008509</v>
      </c>
      <c r="E60" s="5">
        <f t="shared" ref="E60:X60" si="38">E55+E53-E56</f>
        <v>56242225.910430133</v>
      </c>
      <c r="F60" s="5">
        <f t="shared" si="38"/>
        <v>26613742.899077669</v>
      </c>
      <c r="G60" s="5">
        <f t="shared" si="38"/>
        <v>26019922.953772284</v>
      </c>
      <c r="H60" s="5">
        <f t="shared" si="38"/>
        <v>25476337.193270639</v>
      </c>
      <c r="I60" s="5">
        <f t="shared" si="38"/>
        <v>24973445.596461251</v>
      </c>
      <c r="J60" s="5">
        <f t="shared" si="38"/>
        <v>24506451.688618928</v>
      </c>
      <c r="K60" s="5">
        <f t="shared" si="38"/>
        <v>24217576.506708242</v>
      </c>
      <c r="L60" s="5">
        <f t="shared" si="38"/>
        <v>24087798.274571899</v>
      </c>
      <c r="M60" s="5">
        <f t="shared" si="38"/>
        <v>23965307.179870035</v>
      </c>
      <c r="N60" s="5">
        <f t="shared" si="38"/>
        <v>23835825.928440217</v>
      </c>
      <c r="O60" s="5">
        <f t="shared" si="38"/>
        <v>23718275.467976227</v>
      </c>
      <c r="P60" s="5">
        <f t="shared" si="38"/>
        <v>23593637.975603148</v>
      </c>
      <c r="Q60" s="5">
        <f t="shared" si="38"/>
        <v>23480836.298528124</v>
      </c>
      <c r="R60" s="5">
        <f t="shared" si="38"/>
        <v>23360854.476144224</v>
      </c>
      <c r="S60" s="5">
        <f t="shared" si="38"/>
        <v>23252617.181411527</v>
      </c>
      <c r="T60" s="5">
        <f t="shared" si="38"/>
        <v>21738082.709924616</v>
      </c>
      <c r="U60" s="5">
        <f t="shared" si="38"/>
        <v>20230462.557036527</v>
      </c>
      <c r="V60" s="5">
        <f t="shared" si="38"/>
        <v>20123999.204942677</v>
      </c>
      <c r="W60" s="5">
        <f t="shared" si="38"/>
        <v>20019623.36955655</v>
      </c>
      <c r="X60" s="5">
        <f t="shared" si="38"/>
        <v>19917294.119177997</v>
      </c>
    </row>
    <row r="61" spans="3:24" x14ac:dyDescent="0.3">
      <c r="C61" t="s">
        <v>20</v>
      </c>
      <c r="D61" s="5">
        <v>-301660796.96008515</v>
      </c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</row>
    <row r="62" spans="3:24" x14ac:dyDescent="0.3">
      <c r="C62" t="s">
        <v>19</v>
      </c>
      <c r="D62" s="5">
        <f>SUM(D60:D61)</f>
        <v>0</v>
      </c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2020-10-23T22:08:42Z</dcterms:created>
  <dcterms:modified xsi:type="dcterms:W3CDTF">2020-10-23T22:08:50Z</dcterms:modified>
</cp:coreProperties>
</file>