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Project_List_Updates\Project Lists All 2022\June_2022\"/>
    </mc:Choice>
  </mc:AlternateContent>
  <bookViews>
    <workbookView xWindow="14400" yWindow="-12" windowWidth="14448" windowHeight="13020" tabRatio="956" firstSheet="15" activeTab="15"/>
  </bookViews>
  <sheets>
    <sheet name="ISO-NE Project Listing Upd copy" sheetId="54" state="hidden" r:id="rId1"/>
    <sheet name="ISO-NEProject Oct 09Listing PAC" sheetId="37" state="hidden" r:id="rId2"/>
    <sheet name="ISO-NE JulyProject Listing-PAC" sheetId="1" state="hidden" r:id="rId3"/>
    <sheet name="Project List-April09 post" sheetId="23" state="hidden" r:id="rId4"/>
    <sheet name="CostSumW-TBD-Mar 12" sheetId="107" state="hidden" r:id="rId5"/>
    <sheet name="CostSumW-TBD-Jun11-final" sheetId="103" state="hidden" r:id="rId6"/>
    <sheet name="CostSumW-TBD-Apr11-RV-Input" sheetId="91" state="hidden" r:id="rId7"/>
    <sheet name="Projects I-S for October09" sheetId="7" state="hidden" r:id="rId8"/>
    <sheet name="Sorted by Status Nov 11" sheetId="109" state="hidden" r:id="rId9"/>
    <sheet name="Sorted by status 10-09" sheetId="28" state="hidden" r:id="rId10"/>
    <sheet name="Sorted by ISD then status 10-09" sheetId="38" state="hidden" r:id="rId11"/>
    <sheet name="Macro1" sheetId="2" state="veryHidden" r:id="rId12"/>
    <sheet name="SortbyISD-StatusWInS-Nov11" sheetId="111" state="hidden" r:id="rId13"/>
    <sheet name="Sorted by ISDthenStatus Nov11" sheetId="110" state="hidden" r:id="rId14"/>
    <sheet name="SORTED-ByISD-Then STATUS10-09-2" sheetId="39" state="hidden" r:id="rId15"/>
    <sheet name="ISO-NE Asset Condition 0622" sheetId="311" r:id="rId16"/>
    <sheet name="ACL_sortable" sheetId="313" r:id="rId17"/>
  </sheets>
  <definedNames>
    <definedName name="_xlnm._FilterDatabase" localSheetId="16" hidden="1">ACL_sortable!$A$1:$AZ$330</definedName>
    <definedName name="_xlnm._FilterDatabase" localSheetId="15" hidden="1">'ISO-NE Asset Condition 0622'!$A$1:$AT$374</definedName>
    <definedName name="Macro1">Macro1!$A$1</definedName>
    <definedName name="Macro10">Macro1!$A$8</definedName>
    <definedName name="Macro11">Macro1!$A$15</definedName>
    <definedName name="Macro12">Macro1!$A$22</definedName>
    <definedName name="Macro13">Macro1!$A$29</definedName>
    <definedName name="Macro14">Macro1!$A$36</definedName>
    <definedName name="Macro15">Macro1!$A$43</definedName>
    <definedName name="Macro16">Macro1!$A$50</definedName>
    <definedName name="Macro2">Macro1!$A$88</definedName>
    <definedName name="Macro3">Macro1!$A$95</definedName>
    <definedName name="Macro4">Macro1!$A$102</definedName>
    <definedName name="Macro5">Macro1!$A$109</definedName>
    <definedName name="Macro6">Macro1!$A$116</definedName>
    <definedName name="Macro7">Macro1!$A$123</definedName>
    <definedName name="Macro8">Macro1!$A$130</definedName>
    <definedName name="Macro9">Macro1!$A$137</definedName>
    <definedName name="_xlnm.Print_Area" localSheetId="6">'CostSumW-TBD-Apr11-RV-Input'!$A$1:$BD$38</definedName>
    <definedName name="_xlnm.Print_Area" localSheetId="5">'CostSumW-TBD-Jun11-final'!$A$1:$BD$37</definedName>
    <definedName name="_xlnm.Print_Area" localSheetId="4">'CostSumW-TBD-Mar 12'!$A$1:$BF$45</definedName>
    <definedName name="_xlnm.Print_Area" localSheetId="15">'ISO-NE Asset Condition 0622'!$A$1:$AZ$374</definedName>
    <definedName name="_xlnm.Print_Area" localSheetId="0">'ISO-NE Project Listing Upd copy'!$A$1:$AB$512</definedName>
    <definedName name="_xlnm.Print_Area" localSheetId="1">'ISO-NEProject Oct 09Listing PAC'!$A$1:$N$316</definedName>
    <definedName name="_xlnm.Print_Area" localSheetId="3">'Project List-April09 post'!$A$1:$N$363</definedName>
    <definedName name="_xlnm.Print_Area" localSheetId="7">'Projects I-S for October09'!$A$1:$V$68</definedName>
    <definedName name="_xlnm.Print_Area" localSheetId="12">'SortbyISD-StatusWInS-Nov11'!$A$1:$L$260</definedName>
    <definedName name="_xlnm.Print_Area" localSheetId="13">'Sorted by ISDthenStatus Nov11'!$A$1:$M$251</definedName>
    <definedName name="_xlnm.Print_Area" localSheetId="8">'Sorted by Status Nov 11'!$A$1:$V$252</definedName>
    <definedName name="_xlnm.Print_Area" localSheetId="14">'SORTED-ByISD-Then STATUS10-09-2'!$A$1:$Y$309</definedName>
    <definedName name="_xlnm.Print_Titles" localSheetId="15">'ISO-NE Asset Condition 0622'!$1:$2</definedName>
    <definedName name="_xlnm.Print_Titles" localSheetId="2">'ISO-NE JulyProject Listing-PAC'!$1:$2</definedName>
    <definedName name="_xlnm.Print_Titles" localSheetId="0">'ISO-NE Project Listing Upd copy'!$1:$2</definedName>
    <definedName name="_xlnm.Print_Titles" localSheetId="1">'ISO-NEProject Oct 09Listing PAC'!$1:$2</definedName>
    <definedName name="_xlnm.Print_Titles" localSheetId="3">'Project List-April09 post'!$1:$2</definedName>
    <definedName name="_xlnm.Print_Titles" localSheetId="7">'Projects I-S for October09'!$1:$2</definedName>
    <definedName name="_xlnm.Print_Titles" localSheetId="12">'SortbyISD-StatusWInS-Nov11'!$1:$2</definedName>
    <definedName name="_xlnm.Print_Titles" localSheetId="13">'Sorted by ISDthenStatus Nov11'!$1:$3</definedName>
    <definedName name="_xlnm.Print_Titles" localSheetId="8">'Sorted by Status Nov 11'!$1:$2</definedName>
    <definedName name="_xlnm.Print_Titles" localSheetId="14">'SORTED-ByISD-Then STATUS10-09-2'!$1:$2</definedName>
    <definedName name="Recover">Macro1!$A$144</definedName>
    <definedName name="TableName">"Dummy"</definedName>
  </definedNames>
  <calcPr calcId="162913"/>
</workbook>
</file>

<file path=xl/calcChain.xml><?xml version="1.0" encoding="utf-8"?>
<calcChain xmlns="http://schemas.openxmlformats.org/spreadsheetml/2006/main">
  <c r="L5" i="39" l="1"/>
  <c r="M5" i="39"/>
  <c r="P8" i="39"/>
  <c r="T9" i="39"/>
  <c r="O10" i="39"/>
  <c r="V10" i="39"/>
  <c r="Q12" i="39"/>
  <c r="N16" i="39"/>
  <c r="K29" i="39"/>
  <c r="K30" i="39"/>
  <c r="K31" i="39"/>
  <c r="N5" i="39" s="1"/>
  <c r="K32" i="39"/>
  <c r="K33" i="39"/>
  <c r="K34" i="39"/>
  <c r="K35" i="39"/>
  <c r="K36" i="39"/>
  <c r="K37" i="39"/>
  <c r="K38" i="39"/>
  <c r="K39" i="39"/>
  <c r="K40" i="39"/>
  <c r="K41" i="39"/>
  <c r="K42" i="39"/>
  <c r="K43" i="39"/>
  <c r="K44" i="39"/>
  <c r="K45" i="39"/>
  <c r="K46" i="39"/>
  <c r="K47" i="39"/>
  <c r="K48" i="39"/>
  <c r="K49" i="39"/>
  <c r="K50" i="39"/>
  <c r="K51" i="39"/>
  <c r="K52" i="39"/>
  <c r="K53" i="39"/>
  <c r="K54" i="39"/>
  <c r="K55" i="39"/>
  <c r="K56" i="39"/>
  <c r="K57" i="39"/>
  <c r="K58" i="39"/>
  <c r="K59" i="39"/>
  <c r="K60" i="39"/>
  <c r="K61" i="39"/>
  <c r="K62" i="39"/>
  <c r="K63" i="39"/>
  <c r="K64" i="39"/>
  <c r="K65" i="39"/>
  <c r="K66" i="39"/>
  <c r="K67" i="39"/>
  <c r="K68" i="39"/>
  <c r="K69" i="39"/>
  <c r="K70" i="39"/>
  <c r="K71" i="39"/>
  <c r="K72" i="39"/>
  <c r="K73" i="39"/>
  <c r="K74" i="39"/>
  <c r="K75" i="39"/>
  <c r="K77" i="39"/>
  <c r="K79" i="39"/>
  <c r="K80" i="39"/>
  <c r="K81" i="39"/>
  <c r="K82" i="39"/>
  <c r="K83" i="39"/>
  <c r="K84" i="39"/>
  <c r="K85" i="39"/>
  <c r="K86" i="39"/>
  <c r="K87" i="39"/>
  <c r="K88" i="39"/>
  <c r="K89" i="39"/>
  <c r="K90" i="39"/>
  <c r="K91" i="39"/>
  <c r="P5" i="39" s="1"/>
  <c r="K93" i="39"/>
  <c r="P9" i="39" s="1"/>
  <c r="K94" i="39"/>
  <c r="K95" i="39"/>
  <c r="P7" i="39" s="1"/>
  <c r="O95" i="39"/>
  <c r="K96" i="39"/>
  <c r="O96" i="39"/>
  <c r="K97" i="39"/>
  <c r="O97" i="39"/>
  <c r="K98" i="39"/>
  <c r="O98" i="39"/>
  <c r="K99" i="39"/>
  <c r="K100" i="39"/>
  <c r="K101" i="39"/>
  <c r="K102" i="39"/>
  <c r="K103" i="39"/>
  <c r="K104" i="39"/>
  <c r="K105" i="39"/>
  <c r="K106" i="39"/>
  <c r="K107" i="39"/>
  <c r="K108" i="39"/>
  <c r="K109" i="39"/>
  <c r="K110" i="39"/>
  <c r="K111" i="39"/>
  <c r="K112" i="39"/>
  <c r="K113" i="39"/>
  <c r="P6" i="39" s="1"/>
  <c r="K114" i="39"/>
  <c r="K115" i="39"/>
  <c r="K117" i="39"/>
  <c r="K118" i="39"/>
  <c r="K119" i="39"/>
  <c r="K120" i="39"/>
  <c r="K121" i="39"/>
  <c r="K122" i="39"/>
  <c r="K123" i="39"/>
  <c r="K124" i="39"/>
  <c r="K125" i="39"/>
  <c r="K126" i="39"/>
  <c r="K127" i="39"/>
  <c r="K128" i="39"/>
  <c r="K129" i="39"/>
  <c r="O129" i="39"/>
  <c r="K130" i="39"/>
  <c r="O130" i="39"/>
  <c r="K131" i="39"/>
  <c r="O131" i="39"/>
  <c r="K132" i="39"/>
  <c r="Q9" i="39" s="1"/>
  <c r="O132" i="39"/>
  <c r="K133" i="39"/>
  <c r="K134" i="39"/>
  <c r="K135" i="39"/>
  <c r="K136" i="39"/>
  <c r="Q7" i="39" s="1"/>
  <c r="K137" i="39"/>
  <c r="K138" i="39"/>
  <c r="K139" i="39"/>
  <c r="K140" i="39"/>
  <c r="K141" i="39"/>
  <c r="K142" i="39"/>
  <c r="K143" i="39"/>
  <c r="K144" i="39"/>
  <c r="K145" i="39"/>
  <c r="K146" i="39"/>
  <c r="K147" i="39"/>
  <c r="K148" i="39"/>
  <c r="K149" i="39"/>
  <c r="K150" i="39"/>
  <c r="K151" i="39"/>
  <c r="K152" i="39"/>
  <c r="K153" i="39"/>
  <c r="K154" i="39"/>
  <c r="K155" i="39"/>
  <c r="K156" i="39"/>
  <c r="K157" i="39"/>
  <c r="K158" i="39"/>
  <c r="K159" i="39"/>
  <c r="K160" i="39"/>
  <c r="Q8" i="39" s="1"/>
  <c r="K161" i="39"/>
  <c r="K162" i="39"/>
  <c r="K163" i="39"/>
  <c r="K164" i="39"/>
  <c r="K165" i="39"/>
  <c r="K166" i="39"/>
  <c r="Q6" i="39" s="1"/>
  <c r="Q10" i="39" s="1"/>
  <c r="O166" i="39"/>
  <c r="K167" i="39"/>
  <c r="O167" i="39"/>
  <c r="K168" i="39"/>
  <c r="O168" i="39"/>
  <c r="K169" i="39"/>
  <c r="O169" i="39"/>
  <c r="K170" i="39"/>
  <c r="K171" i="39"/>
  <c r="K172" i="39"/>
  <c r="R9" i="39" s="1"/>
  <c r="K173" i="39"/>
  <c r="K174" i="39"/>
  <c r="K175" i="39"/>
  <c r="K176" i="39"/>
  <c r="R7" i="39" s="1"/>
  <c r="K177" i="39"/>
  <c r="K178" i="39"/>
  <c r="K179" i="39"/>
  <c r="K180" i="39"/>
  <c r="K181" i="39"/>
  <c r="K183" i="39"/>
  <c r="K184" i="39"/>
  <c r="K185" i="39"/>
  <c r="K186" i="39"/>
  <c r="K187" i="39"/>
  <c r="K188" i="39"/>
  <c r="K189" i="39"/>
  <c r="K190" i="39"/>
  <c r="K191" i="39"/>
  <c r="K192" i="39"/>
  <c r="K193" i="39"/>
  <c r="K194" i="39"/>
  <c r="K195" i="39"/>
  <c r="K196" i="39"/>
  <c r="K197" i="39"/>
  <c r="K198" i="39"/>
  <c r="K199" i="39"/>
  <c r="K200" i="39"/>
  <c r="K201" i="39"/>
  <c r="K202" i="39"/>
  <c r="K203" i="39"/>
  <c r="K204" i="39"/>
  <c r="K205" i="39"/>
  <c r="K206" i="39"/>
  <c r="K207" i="39"/>
  <c r="K208" i="39"/>
  <c r="K209" i="39"/>
  <c r="K210" i="39"/>
  <c r="K211" i="39"/>
  <c r="K212" i="39"/>
  <c r="K213" i="39"/>
  <c r="K214" i="39"/>
  <c r="K215" i="39"/>
  <c r="K216" i="39"/>
  <c r="K217" i="39"/>
  <c r="K218" i="39"/>
  <c r="K219" i="39"/>
  <c r="K220" i="39"/>
  <c r="K221" i="39"/>
  <c r="K222" i="39"/>
  <c r="K223" i="39"/>
  <c r="K224" i="39"/>
  <c r="K225" i="39"/>
  <c r="R8" i="39" s="1"/>
  <c r="K226" i="39"/>
  <c r="K227" i="39"/>
  <c r="S9" i="39" s="1"/>
  <c r="O227" i="39"/>
  <c r="K228" i="39"/>
  <c r="O228" i="39"/>
  <c r="K229" i="39"/>
  <c r="O229" i="39"/>
  <c r="K230" i="39"/>
  <c r="O230" i="39"/>
  <c r="K231" i="39"/>
  <c r="S7" i="39" s="1"/>
  <c r="S10" i="39" s="1"/>
  <c r="K232" i="39"/>
  <c r="K233" i="39"/>
  <c r="K234" i="39"/>
  <c r="K235" i="39"/>
  <c r="K236" i="39"/>
  <c r="K237" i="39"/>
  <c r="K238" i="39"/>
  <c r="K239" i="39"/>
  <c r="K240" i="39"/>
  <c r="K241" i="39"/>
  <c r="K242" i="39"/>
  <c r="K243" i="39"/>
  <c r="K244" i="39"/>
  <c r="K245" i="39"/>
  <c r="K246" i="39"/>
  <c r="K247" i="39"/>
  <c r="K248" i="39"/>
  <c r="K249" i="39"/>
  <c r="K250" i="39"/>
  <c r="K251" i="39"/>
  <c r="K252" i="39"/>
  <c r="K253" i="39"/>
  <c r="K254" i="39"/>
  <c r="K255" i="39"/>
  <c r="K256" i="39"/>
  <c r="K257" i="39"/>
  <c r="K258" i="39"/>
  <c r="K259" i="39"/>
  <c r="K260" i="39"/>
  <c r="K261" i="39"/>
  <c r="K262" i="39"/>
  <c r="K263" i="39"/>
  <c r="K264" i="39"/>
  <c r="K265" i="39"/>
  <c r="K266" i="39"/>
  <c r="K267" i="39"/>
  <c r="K268" i="39"/>
  <c r="K269" i="39"/>
  <c r="K270" i="39"/>
  <c r="K271" i="39"/>
  <c r="K272" i="39"/>
  <c r="K273" i="39"/>
  <c r="K274" i="39"/>
  <c r="K275" i="39"/>
  <c r="K276" i="39"/>
  <c r="K277" i="39"/>
  <c r="K278" i="39"/>
  <c r="K279" i="39"/>
  <c r="K280" i="39"/>
  <c r="K281" i="39"/>
  <c r="K282" i="39"/>
  <c r="K283" i="39"/>
  <c r="K284" i="39"/>
  <c r="K285" i="39"/>
  <c r="K286" i="39"/>
  <c r="K287" i="39"/>
  <c r="K288" i="39"/>
  <c r="K289" i="39"/>
  <c r="P289" i="39"/>
  <c r="K290" i="39"/>
  <c r="P290" i="39"/>
  <c r="K291" i="39"/>
  <c r="P291" i="39"/>
  <c r="K292" i="39"/>
  <c r="T7" i="39" s="1"/>
  <c r="T10" i="39" s="1"/>
  <c r="P292" i="39"/>
  <c r="K293" i="39"/>
  <c r="K294" i="39"/>
  <c r="K295" i="39"/>
  <c r="K296" i="39"/>
  <c r="K297" i="39"/>
  <c r="K298" i="39"/>
  <c r="K299" i="39"/>
  <c r="K300" i="39"/>
  <c r="U9" i="39" s="1"/>
  <c r="K301" i="39"/>
  <c r="K302" i="39"/>
  <c r="K303" i="39"/>
  <c r="U7" i="39" s="1"/>
  <c r="U10" i="39" s="1"/>
  <c r="K304" i="39"/>
  <c r="K305" i="39"/>
  <c r="K306" i="39"/>
  <c r="K307" i="39"/>
  <c r="K308" i="39"/>
  <c r="K310" i="39"/>
  <c r="K311" i="39"/>
  <c r="K312" i="39"/>
  <c r="K313" i="39"/>
  <c r="K314" i="39"/>
  <c r="K315" i="39"/>
  <c r="K316" i="39"/>
  <c r="K317" i="39"/>
  <c r="K318" i="39"/>
  <c r="K319" i="39"/>
  <c r="K320" i="39"/>
  <c r="K321" i="39"/>
  <c r="K322" i="39"/>
  <c r="K323" i="39"/>
  <c r="K324" i="39"/>
  <c r="K325" i="39"/>
  <c r="K326" i="39"/>
  <c r="K327" i="39"/>
  <c r="K328" i="39"/>
  <c r="K329" i="39"/>
  <c r="K330" i="39"/>
  <c r="K331" i="39"/>
  <c r="K332" i="39"/>
  <c r="K333" i="39"/>
  <c r="K334" i="39"/>
  <c r="K335" i="39"/>
  <c r="K336" i="39"/>
  <c r="K337" i="39"/>
  <c r="K338" i="39"/>
  <c r="K339" i="39"/>
  <c r="K340" i="39"/>
  <c r="K341" i="39"/>
  <c r="K342" i="39"/>
  <c r="K343" i="39"/>
  <c r="K344" i="39"/>
  <c r="K345" i="39"/>
  <c r="K346" i="39"/>
  <c r="K347" i="39"/>
  <c r="K348" i="39"/>
  <c r="K349" i="39"/>
  <c r="K350" i="39"/>
  <c r="K351" i="39"/>
  <c r="K352" i="39"/>
  <c r="K353" i="39"/>
  <c r="K354" i="39"/>
  <c r="K355" i="39"/>
  <c r="K356" i="39"/>
  <c r="K358" i="39"/>
  <c r="K362" i="39"/>
  <c r="K363" i="39"/>
  <c r="K364" i="39"/>
  <c r="K365" i="39"/>
  <c r="K366" i="39"/>
  <c r="O366" i="39"/>
  <c r="K367" i="39"/>
  <c r="O367" i="39"/>
  <c r="K368" i="39"/>
  <c r="O368" i="39"/>
  <c r="K369" i="39"/>
  <c r="O369" i="39"/>
  <c r="K370" i="39"/>
  <c r="K371" i="39"/>
  <c r="K372" i="39"/>
  <c r="K373" i="39"/>
  <c r="K374" i="39"/>
  <c r="K375" i="39"/>
  <c r="K376" i="39"/>
  <c r="O376" i="39"/>
  <c r="K377" i="39"/>
  <c r="O377" i="39"/>
  <c r="K378" i="39"/>
  <c r="O378" i="39"/>
  <c r="K379" i="39"/>
  <c r="O379" i="39"/>
  <c r="K380" i="39"/>
  <c r="K381" i="39"/>
  <c r="K382" i="39"/>
  <c r="K383" i="39"/>
  <c r="K384" i="39"/>
  <c r="K385" i="39"/>
  <c r="K386" i="39"/>
  <c r="K387" i="39"/>
  <c r="K388" i="39"/>
  <c r="K389" i="39"/>
  <c r="K390" i="39"/>
  <c r="K391" i="39"/>
  <c r="K392" i="39"/>
  <c r="K393" i="39"/>
  <c r="K394" i="39"/>
  <c r="K395" i="39"/>
  <c r="K396" i="39"/>
  <c r="K397" i="39"/>
  <c r="K398" i="39"/>
  <c r="K399" i="39"/>
  <c r="K400" i="39"/>
  <c r="K401" i="39"/>
  <c r="K402" i="39"/>
  <c r="K403" i="39"/>
  <c r="K404" i="39"/>
  <c r="K405" i="39"/>
  <c r="K407" i="39"/>
  <c r="K408" i="39"/>
  <c r="K409" i="39"/>
  <c r="K410" i="39"/>
  <c r="O410" i="39"/>
  <c r="K411" i="39"/>
  <c r="O411" i="39"/>
  <c r="K412" i="39"/>
  <c r="O412" i="39"/>
  <c r="K413" i="39"/>
  <c r="O413" i="39"/>
  <c r="K414" i="39"/>
  <c r="K415" i="39"/>
  <c r="K416" i="39"/>
  <c r="K417" i="39"/>
  <c r="K418" i="39"/>
  <c r="K419" i="39"/>
  <c r="K420" i="39"/>
  <c r="K421" i="39"/>
  <c r="K422" i="39"/>
  <c r="K423" i="39"/>
  <c r="K424" i="39"/>
  <c r="K425" i="39"/>
  <c r="K426" i="39"/>
  <c r="K427" i="39"/>
  <c r="K428" i="39"/>
  <c r="K429" i="39"/>
  <c r="K430" i="39"/>
  <c r="K431" i="39"/>
  <c r="K432" i="39"/>
  <c r="K433" i="39"/>
  <c r="K434" i="39"/>
  <c r="K435" i="39"/>
  <c r="K436" i="39"/>
  <c r="K437" i="39"/>
  <c r="K438" i="39"/>
  <c r="K439" i="39"/>
  <c r="K440" i="39"/>
  <c r="K441" i="39"/>
  <c r="K442" i="39"/>
  <c r="K443" i="39"/>
  <c r="K444" i="39"/>
  <c r="K445" i="39"/>
  <c r="K446" i="39"/>
  <c r="K447" i="39"/>
  <c r="O447" i="39"/>
  <c r="K448" i="39"/>
  <c r="O448" i="39"/>
  <c r="K449" i="39"/>
  <c r="O449" i="39"/>
  <c r="K450" i="39"/>
  <c r="O450" i="39"/>
  <c r="K451" i="39"/>
  <c r="K452" i="39"/>
  <c r="K453" i="39"/>
  <c r="K454" i="39"/>
  <c r="K455" i="39"/>
  <c r="K456" i="39"/>
  <c r="K457" i="39"/>
  <c r="K458" i="39"/>
  <c r="K459" i="39"/>
  <c r="K460" i="39"/>
  <c r="K461" i="39"/>
  <c r="K462" i="39"/>
  <c r="K464" i="39"/>
  <c r="K465" i="39"/>
  <c r="K466" i="39"/>
  <c r="K467" i="39"/>
  <c r="K468" i="39"/>
  <c r="K469" i="39"/>
  <c r="K470" i="39"/>
  <c r="K471" i="39"/>
  <c r="K472" i="39"/>
  <c r="K473" i="39"/>
  <c r="K474" i="39"/>
  <c r="K475" i="39"/>
  <c r="K476" i="39"/>
  <c r="K477" i="39"/>
  <c r="K478" i="39"/>
  <c r="K479" i="39"/>
  <c r="K480" i="39"/>
  <c r="K481" i="39"/>
  <c r="K482" i="39"/>
  <c r="K483" i="39"/>
  <c r="K484" i="39"/>
  <c r="K485" i="39"/>
  <c r="K486" i="39"/>
  <c r="K487" i="39"/>
  <c r="K488" i="39"/>
  <c r="K489" i="39"/>
  <c r="K490" i="39"/>
  <c r="K491" i="39"/>
  <c r="K492" i="39"/>
  <c r="K493" i="39"/>
  <c r="K494" i="39"/>
  <c r="K495" i="39"/>
  <c r="K496" i="39"/>
  <c r="K497" i="39"/>
  <c r="K498" i="39"/>
  <c r="K499" i="39"/>
  <c r="K500" i="39"/>
  <c r="K501" i="39"/>
  <c r="K502" i="39"/>
  <c r="K503" i="39"/>
  <c r="K504" i="39"/>
  <c r="K505" i="39"/>
  <c r="K506" i="39"/>
  <c r="K507" i="39"/>
  <c r="K508" i="39"/>
  <c r="O508" i="39"/>
  <c r="K509" i="39"/>
  <c r="O509" i="39"/>
  <c r="K510" i="39"/>
  <c r="O510" i="39"/>
  <c r="K511" i="39"/>
  <c r="O511" i="39"/>
  <c r="K512" i="39"/>
  <c r="K513" i="39"/>
  <c r="K514" i="39"/>
  <c r="K515" i="39"/>
  <c r="K516" i="39"/>
  <c r="K517" i="39"/>
  <c r="K518" i="39"/>
  <c r="K519" i="39"/>
  <c r="K520" i="39"/>
  <c r="K521" i="39"/>
  <c r="K522" i="39"/>
  <c r="K523" i="39"/>
  <c r="K524" i="39"/>
  <c r="K525" i="39"/>
  <c r="K526" i="39"/>
  <c r="K527" i="39"/>
  <c r="K528" i="39"/>
  <c r="K529" i="39"/>
  <c r="K530" i="39"/>
  <c r="K531" i="39"/>
  <c r="K532" i="39"/>
  <c r="K533" i="39"/>
  <c r="K534" i="39"/>
  <c r="K535" i="39"/>
  <c r="K536" i="39"/>
  <c r="K537" i="39"/>
  <c r="K538" i="39"/>
  <c r="K539" i="39"/>
  <c r="K540" i="39"/>
  <c r="K541" i="39"/>
  <c r="K542" i="39"/>
  <c r="K543" i="39"/>
  <c r="K544" i="39"/>
  <c r="K545" i="39"/>
  <c r="K546" i="39"/>
  <c r="K547" i="39"/>
  <c r="K548" i="39"/>
  <c r="K549" i="39"/>
  <c r="K550" i="39"/>
  <c r="K551" i="39"/>
  <c r="K552" i="39"/>
  <c r="K553" i="39"/>
  <c r="K554" i="39"/>
  <c r="K555" i="39"/>
  <c r="K556" i="39"/>
  <c r="K557" i="39"/>
  <c r="K558" i="39"/>
  <c r="K559" i="39"/>
  <c r="K560" i="39"/>
  <c r="K561" i="39"/>
  <c r="K562" i="39"/>
  <c r="K563" i="39"/>
  <c r="K564" i="39"/>
  <c r="K565" i="39"/>
  <c r="K566" i="39"/>
  <c r="K567" i="39"/>
  <c r="K568" i="39"/>
  <c r="K569" i="39"/>
  <c r="K570" i="39"/>
  <c r="K571" i="39"/>
  <c r="K572" i="39"/>
  <c r="K573" i="39"/>
  <c r="K574" i="39"/>
  <c r="K575" i="39"/>
  <c r="K576" i="39"/>
  <c r="K577" i="39"/>
  <c r="K578" i="39"/>
  <c r="K579" i="39"/>
  <c r="K580" i="39"/>
  <c r="W9" i="39" s="1"/>
  <c r="W10" i="39" s="1"/>
  <c r="K581" i="39"/>
  <c r="X9" i="39" s="1"/>
  <c r="X10" i="39" s="1"/>
  <c r="K582" i="39"/>
  <c r="Y9" i="39" s="1"/>
  <c r="K583" i="39"/>
  <c r="K584" i="39"/>
  <c r="K585" i="39"/>
  <c r="K586" i="39"/>
  <c r="K587" i="39"/>
  <c r="Y7" i="39" s="1"/>
  <c r="K588" i="39"/>
  <c r="Y8" i="39" s="1"/>
  <c r="K589" i="39"/>
  <c r="K3" i="110"/>
  <c r="K4" i="110"/>
  <c r="K5" i="110"/>
  <c r="K6" i="110"/>
  <c r="K250" i="110" s="1"/>
  <c r="K7" i="110"/>
  <c r="K8" i="110"/>
  <c r="K9" i="110"/>
  <c r="K10" i="110"/>
  <c r="K11" i="110"/>
  <c r="K12" i="110"/>
  <c r="K13" i="110"/>
  <c r="K14" i="110"/>
  <c r="K15" i="110"/>
  <c r="K16" i="110"/>
  <c r="K17" i="110"/>
  <c r="K18" i="110"/>
  <c r="K19" i="110"/>
  <c r="K20" i="110"/>
  <c r="K21" i="110"/>
  <c r="K22" i="110"/>
  <c r="K23" i="110"/>
  <c r="K24" i="110"/>
  <c r="K25" i="110"/>
  <c r="K26" i="110"/>
  <c r="K27" i="110"/>
  <c r="K28" i="110"/>
  <c r="K29" i="110"/>
  <c r="K30" i="110"/>
  <c r="K31" i="110"/>
  <c r="K32" i="110"/>
  <c r="K33" i="110"/>
  <c r="K34" i="110"/>
  <c r="K35" i="110"/>
  <c r="K36" i="110"/>
  <c r="K37" i="110"/>
  <c r="K38" i="110"/>
  <c r="K39" i="110"/>
  <c r="K40" i="110"/>
  <c r="K41" i="110"/>
  <c r="K42" i="110"/>
  <c r="K43" i="110"/>
  <c r="K44" i="110"/>
  <c r="K45" i="110"/>
  <c r="K46" i="110"/>
  <c r="K47" i="110"/>
  <c r="K48" i="110"/>
  <c r="K49" i="110"/>
  <c r="K50" i="110"/>
  <c r="K51" i="110"/>
  <c r="K52" i="110"/>
  <c r="K53" i="110"/>
  <c r="K54" i="110"/>
  <c r="K55" i="110"/>
  <c r="K56" i="110"/>
  <c r="K57" i="110"/>
  <c r="K58" i="110"/>
  <c r="K59" i="110"/>
  <c r="K60" i="110"/>
  <c r="K61" i="110"/>
  <c r="K62" i="110"/>
  <c r="K63" i="110"/>
  <c r="K64" i="110"/>
  <c r="K65" i="110"/>
  <c r="K66" i="110"/>
  <c r="K67" i="110"/>
  <c r="K68" i="110"/>
  <c r="K69" i="110"/>
  <c r="K70" i="110"/>
  <c r="K71" i="110"/>
  <c r="K72" i="110"/>
  <c r="K73" i="110"/>
  <c r="K74" i="110"/>
  <c r="K75" i="110"/>
  <c r="K76" i="110"/>
  <c r="K77" i="110"/>
  <c r="K78" i="110"/>
  <c r="K79" i="110"/>
  <c r="K80" i="110"/>
  <c r="K81" i="110"/>
  <c r="K82" i="110"/>
  <c r="K83" i="110"/>
  <c r="K84" i="110"/>
  <c r="K86" i="110"/>
  <c r="K87" i="110"/>
  <c r="K88" i="110"/>
  <c r="K89" i="110"/>
  <c r="K90" i="110"/>
  <c r="K91" i="110"/>
  <c r="K92" i="110"/>
  <c r="K93" i="110"/>
  <c r="K94" i="110"/>
  <c r="K95" i="110"/>
  <c r="K96" i="110"/>
  <c r="K97" i="110"/>
  <c r="K98" i="110"/>
  <c r="K99" i="110"/>
  <c r="K100" i="110"/>
  <c r="K101" i="110"/>
  <c r="K102" i="110"/>
  <c r="K103" i="110"/>
  <c r="K104" i="110"/>
  <c r="K105" i="110"/>
  <c r="K106" i="110"/>
  <c r="K107" i="110"/>
  <c r="K108" i="110"/>
  <c r="K109" i="110"/>
  <c r="K110" i="110"/>
  <c r="K111" i="110"/>
  <c r="K112" i="110"/>
  <c r="K113" i="110"/>
  <c r="K114" i="110"/>
  <c r="K115" i="110"/>
  <c r="K116" i="110"/>
  <c r="K117" i="110"/>
  <c r="K118" i="110"/>
  <c r="K119" i="110"/>
  <c r="K120" i="110"/>
  <c r="K121" i="110"/>
  <c r="K122" i="110"/>
  <c r="K123" i="110"/>
  <c r="K124" i="110"/>
  <c r="K125" i="110"/>
  <c r="K126" i="110"/>
  <c r="K127" i="110"/>
  <c r="K128" i="110"/>
  <c r="K129" i="110"/>
  <c r="K130" i="110"/>
  <c r="K131" i="110"/>
  <c r="K132" i="110"/>
  <c r="K133" i="110"/>
  <c r="K134" i="110"/>
  <c r="K135" i="110"/>
  <c r="K136" i="110"/>
  <c r="K137" i="110"/>
  <c r="K138" i="110"/>
  <c r="K139" i="110"/>
  <c r="K140" i="110"/>
  <c r="K141" i="110"/>
  <c r="K142" i="110"/>
  <c r="K143" i="110"/>
  <c r="K144" i="110"/>
  <c r="K145" i="110"/>
  <c r="K146" i="110"/>
  <c r="K147" i="110"/>
  <c r="K148" i="110"/>
  <c r="K149" i="110"/>
  <c r="K150" i="110"/>
  <c r="K151" i="110"/>
  <c r="K152" i="110"/>
  <c r="K153" i="110"/>
  <c r="K154" i="110"/>
  <c r="K155" i="110"/>
  <c r="K156" i="110"/>
  <c r="K157" i="110"/>
  <c r="K158" i="110"/>
  <c r="K159" i="110"/>
  <c r="K160" i="110"/>
  <c r="K161" i="110"/>
  <c r="K162" i="110"/>
  <c r="K163" i="110"/>
  <c r="K164" i="110"/>
  <c r="K165" i="110"/>
  <c r="K166" i="110"/>
  <c r="K167" i="110"/>
  <c r="K168" i="110"/>
  <c r="K169" i="110"/>
  <c r="K170" i="110"/>
  <c r="K171" i="110"/>
  <c r="K172" i="110"/>
  <c r="K173" i="110"/>
  <c r="K174" i="110"/>
  <c r="K175" i="110"/>
  <c r="K176" i="110"/>
  <c r="K177" i="110"/>
  <c r="K178" i="110"/>
  <c r="K179" i="110"/>
  <c r="K180" i="110"/>
  <c r="K181" i="110"/>
  <c r="K182" i="110"/>
  <c r="K183" i="110"/>
  <c r="K184" i="110"/>
  <c r="K185" i="110"/>
  <c r="K186" i="110"/>
  <c r="K187" i="110"/>
  <c r="K188" i="110"/>
  <c r="K189" i="110"/>
  <c r="K190" i="110"/>
  <c r="K191" i="110"/>
  <c r="K192" i="110"/>
  <c r="K193" i="110"/>
  <c r="K194" i="110"/>
  <c r="K195" i="110"/>
  <c r="K196" i="110"/>
  <c r="K197" i="110"/>
  <c r="K198" i="110"/>
  <c r="K199" i="110"/>
  <c r="K200" i="110"/>
  <c r="K201" i="110"/>
  <c r="K202" i="110"/>
  <c r="K203" i="110"/>
  <c r="K204" i="110"/>
  <c r="K205" i="110"/>
  <c r="K206" i="110"/>
  <c r="K207" i="110"/>
  <c r="K208" i="110"/>
  <c r="K209" i="110"/>
  <c r="K210" i="110"/>
  <c r="K211" i="110"/>
  <c r="K212" i="110"/>
  <c r="K213" i="110"/>
  <c r="K214" i="110"/>
  <c r="K215" i="110"/>
  <c r="K216" i="110"/>
  <c r="K217" i="110"/>
  <c r="K218" i="110"/>
  <c r="K219" i="110"/>
  <c r="K220" i="110"/>
  <c r="K221" i="110"/>
  <c r="K222" i="110"/>
  <c r="K223" i="110"/>
  <c r="K224" i="110"/>
  <c r="K225" i="110"/>
  <c r="K226" i="110"/>
  <c r="K227" i="110"/>
  <c r="K228" i="110"/>
  <c r="K229" i="110"/>
  <c r="K230" i="110"/>
  <c r="K231" i="110"/>
  <c r="K232" i="110"/>
  <c r="K233" i="110"/>
  <c r="K234" i="110"/>
  <c r="K235" i="110"/>
  <c r="K236" i="110"/>
  <c r="K237" i="110"/>
  <c r="K238" i="110"/>
  <c r="K239" i="110"/>
  <c r="K240" i="110"/>
  <c r="K241" i="110"/>
  <c r="K242" i="110"/>
  <c r="K243" i="110"/>
  <c r="K244" i="110"/>
  <c r="K245" i="110"/>
  <c r="K246" i="110"/>
  <c r="K247" i="110"/>
  <c r="K248" i="110"/>
  <c r="K249" i="110"/>
  <c r="L3" i="111"/>
  <c r="L4" i="111"/>
  <c r="L250" i="111" s="1"/>
  <c r="L5" i="111"/>
  <c r="L6" i="111"/>
  <c r="L7" i="111"/>
  <c r="L8" i="111"/>
  <c r="L9" i="111"/>
  <c r="L10" i="111"/>
  <c r="L11" i="111"/>
  <c r="L13" i="111"/>
  <c r="L14" i="111"/>
  <c r="L15" i="111"/>
  <c r="L16" i="111"/>
  <c r="L17" i="111"/>
  <c r="L18" i="111"/>
  <c r="L19" i="111"/>
  <c r="L20" i="111"/>
  <c r="L21" i="111"/>
  <c r="L22" i="111"/>
  <c r="L23" i="111"/>
  <c r="L24" i="111"/>
  <c r="L25" i="111"/>
  <c r="L26" i="111"/>
  <c r="L27" i="111"/>
  <c r="L28" i="111"/>
  <c r="L29" i="111"/>
  <c r="L30" i="111"/>
  <c r="L31" i="111"/>
  <c r="L32" i="111"/>
  <c r="L33" i="111"/>
  <c r="L34" i="111"/>
  <c r="L35" i="111"/>
  <c r="L36" i="111"/>
  <c r="L37" i="111"/>
  <c r="L38" i="111"/>
  <c r="L39" i="111"/>
  <c r="L40" i="111"/>
  <c r="L41" i="111"/>
  <c r="L42" i="111"/>
  <c r="L43" i="111"/>
  <c r="L44" i="111"/>
  <c r="L45" i="111"/>
  <c r="L46" i="111"/>
  <c r="L47" i="111"/>
  <c r="L48" i="111"/>
  <c r="L49" i="111"/>
  <c r="L50" i="111"/>
  <c r="L51" i="111"/>
  <c r="L52" i="111"/>
  <c r="L53" i="111"/>
  <c r="L54" i="111"/>
  <c r="L55" i="111"/>
  <c r="L56" i="111"/>
  <c r="L57" i="111"/>
  <c r="L58" i="111"/>
  <c r="L59" i="111"/>
  <c r="L60" i="111"/>
  <c r="L61" i="111"/>
  <c r="L62" i="111"/>
  <c r="L63" i="111"/>
  <c r="L64" i="111"/>
  <c r="L65" i="111"/>
  <c r="L66" i="111"/>
  <c r="L67" i="111"/>
  <c r="L68" i="111"/>
  <c r="L69" i="111"/>
  <c r="L70" i="111"/>
  <c r="L71" i="111"/>
  <c r="L72" i="111"/>
  <c r="L73" i="111"/>
  <c r="L74" i="111"/>
  <c r="L75" i="111"/>
  <c r="L76" i="111"/>
  <c r="L77" i="111"/>
  <c r="L78" i="111"/>
  <c r="L79" i="111"/>
  <c r="L80" i="111"/>
  <c r="L81" i="111"/>
  <c r="L82" i="111"/>
  <c r="L83" i="111"/>
  <c r="L84" i="111"/>
  <c r="L85" i="111"/>
  <c r="L86" i="111"/>
  <c r="L87" i="111"/>
  <c r="L88" i="111"/>
  <c r="L89" i="111"/>
  <c r="L90" i="111"/>
  <c r="L91" i="111"/>
  <c r="L92" i="111"/>
  <c r="L93" i="111"/>
  <c r="L94" i="111"/>
  <c r="L95" i="111"/>
  <c r="L96" i="111"/>
  <c r="L97" i="111"/>
  <c r="L98" i="111"/>
  <c r="L99" i="111"/>
  <c r="L100" i="111"/>
  <c r="L101" i="111"/>
  <c r="L102" i="111"/>
  <c r="L103" i="111"/>
  <c r="L104" i="111"/>
  <c r="L105" i="111"/>
  <c r="L106" i="111"/>
  <c r="L107" i="111"/>
  <c r="L108" i="111"/>
  <c r="L109" i="111"/>
  <c r="L110" i="111"/>
  <c r="L111" i="111"/>
  <c r="L112" i="111"/>
  <c r="L113" i="111"/>
  <c r="L114" i="111"/>
  <c r="L115" i="111"/>
  <c r="L116" i="111"/>
  <c r="L117" i="111"/>
  <c r="L118" i="111"/>
  <c r="L119" i="111"/>
  <c r="L120" i="111"/>
  <c r="L121" i="111"/>
  <c r="L122" i="111"/>
  <c r="L123" i="111"/>
  <c r="L124" i="111"/>
  <c r="L125" i="111"/>
  <c r="L126" i="111"/>
  <c r="L127" i="111"/>
  <c r="L128" i="111"/>
  <c r="L129" i="111"/>
  <c r="L130" i="111"/>
  <c r="L131" i="111"/>
  <c r="L132" i="111"/>
  <c r="L133" i="111"/>
  <c r="L134" i="111"/>
  <c r="L135" i="111"/>
  <c r="L136" i="111"/>
  <c r="L137" i="111"/>
  <c r="L138" i="111"/>
  <c r="L139" i="111"/>
  <c r="L140" i="111"/>
  <c r="L141" i="111"/>
  <c r="L142" i="111"/>
  <c r="L143" i="111"/>
  <c r="L144" i="111"/>
  <c r="L145" i="111"/>
  <c r="L146" i="111"/>
  <c r="L147" i="111"/>
  <c r="L148" i="111"/>
  <c r="L149" i="111"/>
  <c r="L150" i="111"/>
  <c r="L151" i="111"/>
  <c r="L152" i="111"/>
  <c r="L153" i="111"/>
  <c r="L154" i="111"/>
  <c r="L155" i="111"/>
  <c r="L156" i="111"/>
  <c r="L157" i="111"/>
  <c r="L158" i="111"/>
  <c r="L159" i="111"/>
  <c r="L160" i="111"/>
  <c r="L161" i="111"/>
  <c r="L162" i="111"/>
  <c r="L163" i="111"/>
  <c r="L164" i="111"/>
  <c r="L165" i="111"/>
  <c r="L166" i="111"/>
  <c r="L167" i="111"/>
  <c r="L168" i="111"/>
  <c r="L169" i="111"/>
  <c r="L170" i="111"/>
  <c r="L171" i="111"/>
  <c r="L172" i="111"/>
  <c r="L173" i="111"/>
  <c r="L174" i="111"/>
  <c r="L175" i="111"/>
  <c r="L176" i="111"/>
  <c r="L177" i="111"/>
  <c r="L178" i="111"/>
  <c r="L179" i="111"/>
  <c r="L180" i="111"/>
  <c r="L181" i="111"/>
  <c r="L182" i="111"/>
  <c r="L183" i="111"/>
  <c r="L184" i="111"/>
  <c r="L185" i="111"/>
  <c r="L186" i="111"/>
  <c r="L187" i="111"/>
  <c r="L188" i="111"/>
  <c r="L189" i="111"/>
  <c r="L190" i="111"/>
  <c r="L191" i="111"/>
  <c r="L192" i="111"/>
  <c r="L193" i="111"/>
  <c r="L194" i="111"/>
  <c r="L195" i="111"/>
  <c r="L196" i="111"/>
  <c r="L197" i="111"/>
  <c r="L198" i="111"/>
  <c r="L199" i="111"/>
  <c r="L200" i="111"/>
  <c r="L201" i="111"/>
  <c r="L202" i="111"/>
  <c r="L203" i="111"/>
  <c r="L204" i="111"/>
  <c r="L205" i="111"/>
  <c r="L206" i="111"/>
  <c r="L207" i="111"/>
  <c r="L208" i="111"/>
  <c r="L209" i="111"/>
  <c r="L210" i="111"/>
  <c r="L211" i="111"/>
  <c r="L212" i="111"/>
  <c r="L213" i="111"/>
  <c r="L214" i="111"/>
  <c r="L215" i="111"/>
  <c r="L216" i="111"/>
  <c r="L217" i="111"/>
  <c r="L218" i="111"/>
  <c r="L219" i="111"/>
  <c r="L220" i="111"/>
  <c r="L221" i="111"/>
  <c r="L222" i="111"/>
  <c r="L223" i="111"/>
  <c r="L224" i="111"/>
  <c r="L225" i="111"/>
  <c r="L226" i="111"/>
  <c r="L227" i="111"/>
  <c r="L228" i="111"/>
  <c r="L229" i="111"/>
  <c r="L230" i="111"/>
  <c r="L231" i="111"/>
  <c r="L232" i="111"/>
  <c r="L233" i="111"/>
  <c r="L234" i="111"/>
  <c r="L235" i="111"/>
  <c r="L236" i="111"/>
  <c r="L237" i="111"/>
  <c r="L238" i="111"/>
  <c r="L239" i="111"/>
  <c r="L240" i="111"/>
  <c r="L241" i="111"/>
  <c r="L242" i="111"/>
  <c r="L243" i="111"/>
  <c r="L244" i="111"/>
  <c r="L245" i="111"/>
  <c r="L246" i="111"/>
  <c r="L247" i="111"/>
  <c r="L248" i="111"/>
  <c r="L249" i="111"/>
  <c r="L251" i="111"/>
  <c r="L252" i="111"/>
  <c r="L253" i="111"/>
  <c r="L254" i="111"/>
  <c r="L255" i="111"/>
  <c r="L256" i="111"/>
  <c r="L257" i="111"/>
  <c r="L258" i="111"/>
  <c r="L259" i="111"/>
  <c r="K3" i="38"/>
  <c r="K4" i="38"/>
  <c r="K5" i="38"/>
  <c r="K6" i="38"/>
  <c r="K7" i="38"/>
  <c r="K8" i="38"/>
  <c r="K9" i="38"/>
  <c r="K10" i="38"/>
  <c r="K11" i="38"/>
  <c r="K12" i="38"/>
  <c r="K13" i="38"/>
  <c r="K14" i="38"/>
  <c r="K15" i="38"/>
  <c r="K16" i="38"/>
  <c r="K17" i="38"/>
  <c r="K18" i="38"/>
  <c r="K19" i="38"/>
  <c r="K20" i="38"/>
  <c r="K21" i="38"/>
  <c r="K22" i="38"/>
  <c r="K23" i="38"/>
  <c r="K24" i="38"/>
  <c r="K25" i="38"/>
  <c r="K26" i="38"/>
  <c r="K27" i="38"/>
  <c r="K28" i="38"/>
  <c r="K29" i="38"/>
  <c r="K30" i="38"/>
  <c r="K31" i="38"/>
  <c r="K32" i="38"/>
  <c r="K33" i="38"/>
  <c r="K34" i="38"/>
  <c r="K35" i="38"/>
  <c r="K36" i="38"/>
  <c r="K37" i="38"/>
  <c r="K38" i="38"/>
  <c r="K39" i="38"/>
  <c r="K40" i="38"/>
  <c r="K41" i="38"/>
  <c r="K42" i="38"/>
  <c r="K43" i="38"/>
  <c r="K44" i="38"/>
  <c r="K45" i="38"/>
  <c r="K46" i="38"/>
  <c r="K48" i="38"/>
  <c r="K49" i="38"/>
  <c r="K50" i="38"/>
  <c r="K51" i="38"/>
  <c r="K52" i="38"/>
  <c r="K53" i="38"/>
  <c r="K54" i="38"/>
  <c r="K55" i="38"/>
  <c r="K56" i="38"/>
  <c r="K57" i="38"/>
  <c r="K58" i="38"/>
  <c r="K59" i="38"/>
  <c r="K60" i="38"/>
  <c r="K61" i="38"/>
  <c r="K62" i="38"/>
  <c r="K63" i="38"/>
  <c r="K64" i="38"/>
  <c r="K65" i="38"/>
  <c r="K66" i="38"/>
  <c r="K67" i="38"/>
  <c r="K68" i="38"/>
  <c r="K69" i="38"/>
  <c r="K70" i="38"/>
  <c r="K71" i="38"/>
  <c r="K72" i="38"/>
  <c r="K73" i="38"/>
  <c r="K74" i="38"/>
  <c r="K75" i="38"/>
  <c r="K76" i="38"/>
  <c r="K77" i="38"/>
  <c r="K78" i="38"/>
  <c r="K79" i="38"/>
  <c r="K80" i="38"/>
  <c r="K81" i="38"/>
  <c r="K82" i="38"/>
  <c r="K83" i="38"/>
  <c r="K84" i="38"/>
  <c r="K85" i="38"/>
  <c r="K86" i="38"/>
  <c r="K87" i="38"/>
  <c r="K88" i="38"/>
  <c r="K89" i="38"/>
  <c r="K90" i="38"/>
  <c r="K91" i="38"/>
  <c r="K92" i="38"/>
  <c r="K93" i="38"/>
  <c r="K94" i="38"/>
  <c r="K95" i="38"/>
  <c r="K96" i="38"/>
  <c r="K97" i="38"/>
  <c r="K98" i="38"/>
  <c r="K99" i="38"/>
  <c r="K100" i="38"/>
  <c r="K101" i="38"/>
  <c r="K102" i="38"/>
  <c r="K103" i="38"/>
  <c r="K105" i="38"/>
  <c r="K106" i="38"/>
  <c r="K107" i="38"/>
  <c r="K108" i="38"/>
  <c r="K109" i="38"/>
  <c r="K110" i="38"/>
  <c r="K111" i="38"/>
  <c r="K112" i="38"/>
  <c r="K113" i="38"/>
  <c r="K114" i="38"/>
  <c r="K115" i="38"/>
  <c r="K116" i="38"/>
  <c r="K117" i="38"/>
  <c r="K118" i="38"/>
  <c r="K119" i="38"/>
  <c r="K120" i="38"/>
  <c r="K121" i="38"/>
  <c r="K122" i="38"/>
  <c r="K123" i="38"/>
  <c r="K124" i="38"/>
  <c r="K125" i="38"/>
  <c r="K126" i="38"/>
  <c r="K127" i="38"/>
  <c r="K128" i="38"/>
  <c r="K129" i="38"/>
  <c r="K130" i="38"/>
  <c r="K131" i="38"/>
  <c r="K132" i="38"/>
  <c r="K133" i="38"/>
  <c r="K134" i="38"/>
  <c r="K135" i="38"/>
  <c r="K136" i="38"/>
  <c r="K137" i="38"/>
  <c r="K138" i="38"/>
  <c r="K139" i="38"/>
  <c r="K140" i="38"/>
  <c r="K141" i="38"/>
  <c r="K142" i="38"/>
  <c r="K143" i="38"/>
  <c r="K144" i="38"/>
  <c r="K145" i="38"/>
  <c r="K146" i="38"/>
  <c r="K147" i="38"/>
  <c r="K148" i="38"/>
  <c r="K149" i="38"/>
  <c r="K150" i="38"/>
  <c r="K151" i="38"/>
  <c r="K152" i="38"/>
  <c r="K153" i="38"/>
  <c r="K154" i="38"/>
  <c r="K155" i="38"/>
  <c r="K156" i="38"/>
  <c r="K157" i="38"/>
  <c r="K158" i="38"/>
  <c r="K159" i="38"/>
  <c r="K160" i="38"/>
  <c r="K161" i="38"/>
  <c r="K162" i="38"/>
  <c r="K163" i="38"/>
  <c r="K164" i="38"/>
  <c r="K165" i="38"/>
  <c r="K166" i="38"/>
  <c r="K167" i="38"/>
  <c r="K168" i="38"/>
  <c r="K169" i="38"/>
  <c r="K170" i="38"/>
  <c r="K171" i="38"/>
  <c r="K172" i="38"/>
  <c r="K173" i="38"/>
  <c r="K174" i="38"/>
  <c r="K175" i="38"/>
  <c r="K176" i="38"/>
  <c r="K177" i="38"/>
  <c r="K178" i="38"/>
  <c r="K179" i="38"/>
  <c r="K180" i="38"/>
  <c r="K181" i="38"/>
  <c r="K182" i="38"/>
  <c r="K183" i="38"/>
  <c r="K184" i="38"/>
  <c r="K185" i="38"/>
  <c r="K186" i="38"/>
  <c r="K187" i="38"/>
  <c r="K188" i="38"/>
  <c r="K189" i="38"/>
  <c r="K190" i="38"/>
  <c r="K191" i="38"/>
  <c r="K192" i="38"/>
  <c r="K193" i="38"/>
  <c r="K194" i="38"/>
  <c r="K195" i="38"/>
  <c r="K196" i="38"/>
  <c r="K197" i="38"/>
  <c r="K198" i="38"/>
  <c r="K199" i="38"/>
  <c r="K200" i="38"/>
  <c r="K201" i="38"/>
  <c r="K202" i="38"/>
  <c r="K203" i="38"/>
  <c r="K204" i="38"/>
  <c r="K205" i="38"/>
  <c r="K206" i="38"/>
  <c r="K207" i="38"/>
  <c r="K208" i="38"/>
  <c r="K209" i="38"/>
  <c r="K210" i="38"/>
  <c r="K211" i="38"/>
  <c r="K212" i="38"/>
  <c r="K213" i="38"/>
  <c r="K214" i="38"/>
  <c r="K215" i="38"/>
  <c r="K216" i="38"/>
  <c r="K217" i="38"/>
  <c r="K218" i="38"/>
  <c r="K219" i="38"/>
  <c r="K220" i="38"/>
  <c r="K221" i="38"/>
  <c r="K222" i="38"/>
  <c r="K223" i="38"/>
  <c r="K224" i="38"/>
  <c r="K225" i="38"/>
  <c r="K226" i="38"/>
  <c r="K227" i="38"/>
  <c r="K228" i="38"/>
  <c r="K229" i="38"/>
  <c r="K230" i="38"/>
  <c r="N5" i="28"/>
  <c r="N6" i="28"/>
  <c r="N7" i="28"/>
  <c r="N29" i="28" s="1"/>
  <c r="N8" i="28"/>
  <c r="N9" i="28"/>
  <c r="N10" i="28"/>
  <c r="N11" i="28"/>
  <c r="N12" i="28"/>
  <c r="N13" i="28"/>
  <c r="N14" i="28"/>
  <c r="N15" i="28"/>
  <c r="N16" i="28"/>
  <c r="N17" i="28"/>
  <c r="N18" i="28"/>
  <c r="N19" i="28"/>
  <c r="N20" i="28"/>
  <c r="N21" i="28"/>
  <c r="N22" i="28"/>
  <c r="N23" i="28"/>
  <c r="N24" i="28"/>
  <c r="N25" i="28"/>
  <c r="N26" i="28"/>
  <c r="N27" i="28"/>
  <c r="N28" i="28"/>
  <c r="Q29" i="28"/>
  <c r="N30" i="28"/>
  <c r="N31" i="28"/>
  <c r="N32" i="28"/>
  <c r="N33" i="28"/>
  <c r="N34" i="28"/>
  <c r="N35" i="28"/>
  <c r="N36" i="28"/>
  <c r="N37" i="28"/>
  <c r="N39" i="28"/>
  <c r="N40" i="28"/>
  <c r="N41" i="28"/>
  <c r="N42" i="28"/>
  <c r="N43" i="28"/>
  <c r="N44" i="28"/>
  <c r="N45" i="28"/>
  <c r="N46" i="28"/>
  <c r="N47" i="28"/>
  <c r="N48" i="28"/>
  <c r="N49" i="28"/>
  <c r="N50" i="28"/>
  <c r="N51" i="28"/>
  <c r="N52" i="28"/>
  <c r="N53" i="28"/>
  <c r="N54" i="28"/>
  <c r="N55" i="28"/>
  <c r="N56" i="28"/>
  <c r="N57" i="28"/>
  <c r="N58" i="28"/>
  <c r="N59" i="28"/>
  <c r="N60" i="28"/>
  <c r="N61" i="28"/>
  <c r="N62" i="28"/>
  <c r="N63" i="28"/>
  <c r="N64" i="28"/>
  <c r="N65" i="28"/>
  <c r="N66" i="28"/>
  <c r="N67" i="28"/>
  <c r="N68" i="28"/>
  <c r="N69" i="28"/>
  <c r="N70" i="28"/>
  <c r="N71" i="28"/>
  <c r="N72" i="28"/>
  <c r="N73" i="28"/>
  <c r="N74" i="28"/>
  <c r="N75" i="28"/>
  <c r="N76" i="28"/>
  <c r="N77" i="28"/>
  <c r="N78" i="28"/>
  <c r="N79" i="28"/>
  <c r="N80" i="28"/>
  <c r="N81" i="28"/>
  <c r="N82" i="28"/>
  <c r="N83" i="28"/>
  <c r="N84" i="28"/>
  <c r="N85" i="28"/>
  <c r="N86" i="28"/>
  <c r="N87" i="28"/>
  <c r="N88" i="28"/>
  <c r="N89" i="28"/>
  <c r="N90" i="28"/>
  <c r="N91" i="28"/>
  <c r="N92" i="28"/>
  <c r="N93" i="28"/>
  <c r="N94" i="28"/>
  <c r="N95" i="28"/>
  <c r="N96" i="28"/>
  <c r="N97" i="28"/>
  <c r="N98" i="28"/>
  <c r="N99" i="28"/>
  <c r="N100" i="28"/>
  <c r="N101" i="28"/>
  <c r="N102" i="28"/>
  <c r="N103" i="28"/>
  <c r="N104" i="28"/>
  <c r="N105" i="28"/>
  <c r="N106" i="28"/>
  <c r="N107" i="28"/>
  <c r="N108" i="28"/>
  <c r="N109" i="28"/>
  <c r="N110" i="28"/>
  <c r="N111" i="28"/>
  <c r="N112" i="28"/>
  <c r="N113" i="28"/>
  <c r="N114" i="28"/>
  <c r="N115" i="28"/>
  <c r="N116" i="28"/>
  <c r="N117" i="28"/>
  <c r="N118" i="28"/>
  <c r="N119" i="28"/>
  <c r="N120" i="28"/>
  <c r="N121" i="28"/>
  <c r="N122" i="28"/>
  <c r="N123" i="28"/>
  <c r="N124" i="28"/>
  <c r="N125" i="28"/>
  <c r="N126" i="28"/>
  <c r="N127" i="28"/>
  <c r="N128" i="28"/>
  <c r="N129" i="28"/>
  <c r="N130" i="28"/>
  <c r="N131" i="28"/>
  <c r="N132" i="28"/>
  <c r="N133" i="28"/>
  <c r="N134" i="28"/>
  <c r="N135" i="28"/>
  <c r="N136" i="28"/>
  <c r="N137" i="28"/>
  <c r="N138" i="28"/>
  <c r="N139" i="28"/>
  <c r="N140" i="28"/>
  <c r="N141" i="28"/>
  <c r="N142" i="28"/>
  <c r="N143" i="28"/>
  <c r="N144" i="28"/>
  <c r="N145" i="28"/>
  <c r="N146" i="28"/>
  <c r="N147" i="28"/>
  <c r="N148" i="28"/>
  <c r="N149" i="28"/>
  <c r="N150" i="28"/>
  <c r="N151" i="28"/>
  <c r="N152" i="28"/>
  <c r="N153" i="28"/>
  <c r="N154" i="28"/>
  <c r="N155" i="28"/>
  <c r="N156" i="28"/>
  <c r="N157" i="28"/>
  <c r="N158" i="28"/>
  <c r="N159" i="28"/>
  <c r="N160" i="28"/>
  <c r="N161" i="28"/>
  <c r="N162" i="28"/>
  <c r="N163" i="28"/>
  <c r="N164" i="28"/>
  <c r="N165" i="28"/>
  <c r="N166" i="28"/>
  <c r="N167" i="28"/>
  <c r="N168" i="28"/>
  <c r="N169" i="28"/>
  <c r="N170" i="28"/>
  <c r="N171" i="28"/>
  <c r="N172" i="28"/>
  <c r="N173" i="28"/>
  <c r="N174" i="28"/>
  <c r="N175" i="28"/>
  <c r="N176" i="28"/>
  <c r="N177" i="28"/>
  <c r="N178" i="28"/>
  <c r="N179" i="28"/>
  <c r="N180" i="28"/>
  <c r="N181" i="28"/>
  <c r="N182" i="28"/>
  <c r="N183" i="28"/>
  <c r="N184" i="28"/>
  <c r="N185" i="28"/>
  <c r="N186" i="28"/>
  <c r="O186" i="28" s="1"/>
  <c r="Q186" i="28"/>
  <c r="Q237" i="28" s="1"/>
  <c r="N187" i="28"/>
  <c r="N188" i="28"/>
  <c r="N189" i="28"/>
  <c r="N190" i="28"/>
  <c r="N191" i="28"/>
  <c r="N212" i="28" s="1"/>
  <c r="N192" i="28"/>
  <c r="N193" i="28"/>
  <c r="N194" i="28"/>
  <c r="N195" i="28"/>
  <c r="N196" i="28"/>
  <c r="N197" i="28"/>
  <c r="N198" i="28"/>
  <c r="N199" i="28"/>
  <c r="N200" i="28"/>
  <c r="N201" i="28"/>
  <c r="N202" i="28"/>
  <c r="N203" i="28"/>
  <c r="N204" i="28"/>
  <c r="N205" i="28"/>
  <c r="N206" i="28"/>
  <c r="N207" i="28"/>
  <c r="N208" i="28"/>
  <c r="N209" i="28"/>
  <c r="N210" i="28"/>
  <c r="N211" i="28"/>
  <c r="Q212" i="28"/>
  <c r="N213" i="28"/>
  <c r="N236" i="28" s="1"/>
  <c r="N214" i="28"/>
  <c r="N215" i="28"/>
  <c r="N217" i="28"/>
  <c r="N218" i="28"/>
  <c r="N219" i="28"/>
  <c r="N220" i="28"/>
  <c r="N221" i="28"/>
  <c r="N222" i="28"/>
  <c r="N223" i="28"/>
  <c r="N224" i="28"/>
  <c r="N225" i="28"/>
  <c r="N226" i="28"/>
  <c r="N227" i="28"/>
  <c r="N228" i="28"/>
  <c r="N229" i="28"/>
  <c r="N230" i="28"/>
  <c r="N231" i="28"/>
  <c r="N232" i="28"/>
  <c r="N233" i="28"/>
  <c r="N234" i="28"/>
  <c r="N235" i="28"/>
  <c r="Q236" i="28"/>
  <c r="Q242" i="28"/>
  <c r="P3" i="109"/>
  <c r="P4" i="109"/>
  <c r="P5" i="109"/>
  <c r="P6" i="109"/>
  <c r="P250" i="109" s="1"/>
  <c r="P7" i="109"/>
  <c r="P8" i="109"/>
  <c r="P9" i="109"/>
  <c r="P10" i="109"/>
  <c r="P11" i="109"/>
  <c r="P12" i="109"/>
  <c r="P13" i="109"/>
  <c r="P14" i="109"/>
  <c r="P15" i="109"/>
  <c r="P16" i="109"/>
  <c r="P17" i="109"/>
  <c r="P18" i="109"/>
  <c r="P19" i="109"/>
  <c r="P20" i="109"/>
  <c r="P21" i="109"/>
  <c r="P22" i="109"/>
  <c r="P23" i="109"/>
  <c r="P24" i="109"/>
  <c r="P25" i="109"/>
  <c r="P26" i="109"/>
  <c r="P27" i="109"/>
  <c r="P28" i="109"/>
  <c r="P29" i="109"/>
  <c r="P30" i="109"/>
  <c r="P31" i="109"/>
  <c r="P32" i="109"/>
  <c r="P33" i="109"/>
  <c r="P34" i="109"/>
  <c r="P35" i="109"/>
  <c r="P36" i="109"/>
  <c r="P37" i="109"/>
  <c r="P38" i="109"/>
  <c r="P39" i="109"/>
  <c r="P40" i="109"/>
  <c r="P41" i="109"/>
  <c r="P42" i="109"/>
  <c r="P43" i="109"/>
  <c r="P44" i="109"/>
  <c r="P45" i="109"/>
  <c r="P46" i="109"/>
  <c r="P48" i="109"/>
  <c r="P49" i="109"/>
  <c r="P50" i="109"/>
  <c r="P51" i="109"/>
  <c r="P52" i="109"/>
  <c r="P53" i="109"/>
  <c r="P54" i="109"/>
  <c r="P55" i="109"/>
  <c r="P56" i="109"/>
  <c r="P57" i="109"/>
  <c r="P58" i="109"/>
  <c r="P59" i="109"/>
  <c r="P60" i="109"/>
  <c r="P61" i="109"/>
  <c r="P62" i="109"/>
  <c r="P63" i="109"/>
  <c r="P64" i="109"/>
  <c r="P65" i="109"/>
  <c r="P66" i="109"/>
  <c r="P67" i="109"/>
  <c r="P68" i="109"/>
  <c r="P69" i="109"/>
  <c r="P70" i="109"/>
  <c r="P71" i="109"/>
  <c r="P72" i="109"/>
  <c r="P73" i="109"/>
  <c r="P74" i="109"/>
  <c r="P75" i="109"/>
  <c r="P76" i="109"/>
  <c r="P77" i="109"/>
  <c r="P78" i="109"/>
  <c r="P79" i="109"/>
  <c r="P80" i="109"/>
  <c r="P81" i="109"/>
  <c r="P82" i="109"/>
  <c r="P83" i="109"/>
  <c r="P84" i="109"/>
  <c r="P85" i="109"/>
  <c r="P86" i="109"/>
  <c r="P87" i="109"/>
  <c r="P88" i="109"/>
  <c r="P89" i="109"/>
  <c r="P90" i="109"/>
  <c r="P91" i="109"/>
  <c r="P92" i="109"/>
  <c r="P93" i="109"/>
  <c r="P94" i="109"/>
  <c r="P95" i="109"/>
  <c r="P96" i="109"/>
  <c r="P97" i="109"/>
  <c r="P98" i="109"/>
  <c r="P99" i="109"/>
  <c r="P100" i="109"/>
  <c r="P101" i="109"/>
  <c r="P102" i="109"/>
  <c r="P103" i="109"/>
  <c r="P104" i="109"/>
  <c r="P105" i="109"/>
  <c r="P106" i="109"/>
  <c r="P107" i="109"/>
  <c r="P108" i="109"/>
  <c r="P109" i="109"/>
  <c r="P110" i="109"/>
  <c r="P111" i="109"/>
  <c r="P112" i="109"/>
  <c r="P113" i="109"/>
  <c r="P114" i="109"/>
  <c r="P115" i="109"/>
  <c r="P116" i="109"/>
  <c r="P117" i="109"/>
  <c r="P118" i="109"/>
  <c r="P119" i="109"/>
  <c r="P120" i="109"/>
  <c r="P121" i="109"/>
  <c r="P122" i="109"/>
  <c r="P123" i="109"/>
  <c r="P124" i="109"/>
  <c r="P125" i="109"/>
  <c r="P126" i="109"/>
  <c r="P127" i="109"/>
  <c r="P128" i="109"/>
  <c r="P129" i="109"/>
  <c r="P130" i="109"/>
  <c r="P131" i="109"/>
  <c r="P132" i="109"/>
  <c r="P133" i="109"/>
  <c r="P134" i="109"/>
  <c r="P135" i="109"/>
  <c r="P136" i="109"/>
  <c r="P137" i="109"/>
  <c r="P138" i="109"/>
  <c r="P139" i="109"/>
  <c r="P140" i="109"/>
  <c r="P141" i="109"/>
  <c r="P142" i="109"/>
  <c r="P143" i="109"/>
  <c r="P144" i="109"/>
  <c r="P145" i="109"/>
  <c r="T145" i="109"/>
  <c r="T250" i="109" s="1"/>
  <c r="U145" i="109"/>
  <c r="P146" i="109"/>
  <c r="P147" i="109"/>
  <c r="P148" i="109"/>
  <c r="P149" i="109"/>
  <c r="P150" i="109"/>
  <c r="P151" i="109"/>
  <c r="P152" i="109"/>
  <c r="P153" i="109"/>
  <c r="P154" i="109"/>
  <c r="P155" i="109"/>
  <c r="P156" i="109"/>
  <c r="P157" i="109"/>
  <c r="P158" i="109"/>
  <c r="P159" i="109"/>
  <c r="P160" i="109"/>
  <c r="P161" i="109"/>
  <c r="P162" i="109"/>
  <c r="P163" i="109"/>
  <c r="P164" i="109"/>
  <c r="P165" i="109"/>
  <c r="P166" i="109"/>
  <c r="P167" i="109"/>
  <c r="P168" i="109"/>
  <c r="P169" i="109"/>
  <c r="P170" i="109"/>
  <c r="P171" i="109"/>
  <c r="P172" i="109"/>
  <c r="P173" i="109"/>
  <c r="P174" i="109"/>
  <c r="P175" i="109"/>
  <c r="P176" i="109"/>
  <c r="P177" i="109"/>
  <c r="P178" i="109"/>
  <c r="P179" i="109"/>
  <c r="P180" i="109"/>
  <c r="P181" i="109"/>
  <c r="P182" i="109"/>
  <c r="P183" i="109"/>
  <c r="P184" i="109"/>
  <c r="P185" i="109"/>
  <c r="P186" i="109"/>
  <c r="P187" i="109"/>
  <c r="P188" i="109"/>
  <c r="P189" i="109"/>
  <c r="T189" i="109"/>
  <c r="U189" i="109"/>
  <c r="P190" i="109"/>
  <c r="P191" i="109"/>
  <c r="P192" i="109"/>
  <c r="P193" i="109"/>
  <c r="P194" i="109"/>
  <c r="P195" i="109"/>
  <c r="P196" i="109"/>
  <c r="P197" i="109"/>
  <c r="P198" i="109"/>
  <c r="P199" i="109"/>
  <c r="P200" i="109"/>
  <c r="P201" i="109"/>
  <c r="P202" i="109"/>
  <c r="P203" i="109"/>
  <c r="P204" i="109"/>
  <c r="P205" i="109"/>
  <c r="P206" i="109"/>
  <c r="P207" i="109"/>
  <c r="P208" i="109"/>
  <c r="P209" i="109"/>
  <c r="P210" i="109"/>
  <c r="P211" i="109"/>
  <c r="P212" i="109"/>
  <c r="P213" i="109"/>
  <c r="P214" i="109"/>
  <c r="P215" i="109"/>
  <c r="P216" i="109"/>
  <c r="P217" i="109"/>
  <c r="P218" i="109"/>
  <c r="P219" i="109"/>
  <c r="P220" i="109"/>
  <c r="P221" i="109"/>
  <c r="P222" i="109"/>
  <c r="P223" i="109"/>
  <c r="P224" i="109"/>
  <c r="P225" i="109"/>
  <c r="P226" i="109"/>
  <c r="P227" i="109"/>
  <c r="P228" i="109"/>
  <c r="P229" i="109"/>
  <c r="P230" i="109"/>
  <c r="P231" i="109"/>
  <c r="P232" i="109"/>
  <c r="P233" i="109"/>
  <c r="P234" i="109"/>
  <c r="P235" i="109"/>
  <c r="P236" i="109"/>
  <c r="P237" i="109"/>
  <c r="P238" i="109"/>
  <c r="P239" i="109"/>
  <c r="P240" i="109"/>
  <c r="P241" i="109"/>
  <c r="P242" i="109"/>
  <c r="P243" i="109"/>
  <c r="P244" i="109"/>
  <c r="P245" i="109"/>
  <c r="P246" i="109"/>
  <c r="P247" i="109"/>
  <c r="P248" i="109"/>
  <c r="T248" i="109"/>
  <c r="U248" i="109"/>
  <c r="P249" i="109"/>
  <c r="R249" i="109"/>
  <c r="S249" i="109"/>
  <c r="T249" i="109"/>
  <c r="U249" i="109"/>
  <c r="R250" i="109"/>
  <c r="S250" i="109"/>
  <c r="U12" i="7"/>
  <c r="AS6" i="91"/>
  <c r="AS8" i="91"/>
  <c r="AS10" i="91"/>
  <c r="AS12" i="91"/>
  <c r="AK14" i="91"/>
  <c r="AK21" i="91" s="1"/>
  <c r="AK29" i="91" s="1"/>
  <c r="AK33" i="91" s="1"/>
  <c r="AM14" i="91"/>
  <c r="AS14" i="91"/>
  <c r="AS16" i="91"/>
  <c r="AS18" i="91"/>
  <c r="AS19" i="91"/>
  <c r="E21" i="91"/>
  <c r="G21" i="91"/>
  <c r="I21" i="91"/>
  <c r="K21" i="91"/>
  <c r="M21" i="91"/>
  <c r="M29" i="91" s="1"/>
  <c r="O21" i="91"/>
  <c r="O29" i="91" s="1"/>
  <c r="O33" i="91" s="1"/>
  <c r="Q21" i="91"/>
  <c r="S21" i="91"/>
  <c r="S29" i="91" s="1"/>
  <c r="S33" i="91" s="1"/>
  <c r="U21" i="91"/>
  <c r="W21" i="91"/>
  <c r="Y21" i="91"/>
  <c r="AA21" i="91"/>
  <c r="AC21" i="91"/>
  <c r="AC29" i="91" s="1"/>
  <c r="AC33" i="91" s="1"/>
  <c r="AE21" i="91"/>
  <c r="AE29" i="91" s="1"/>
  <c r="AE33" i="91" s="1"/>
  <c r="AG21" i="91"/>
  <c r="AI21" i="91"/>
  <c r="AI29" i="91" s="1"/>
  <c r="AI33" i="91" s="1"/>
  <c r="AM21" i="91"/>
  <c r="AO21" i="91"/>
  <c r="AO29" i="91" s="1"/>
  <c r="AO33" i="91" s="1"/>
  <c r="AQ21" i="91"/>
  <c r="AS21" i="91"/>
  <c r="I23" i="91"/>
  <c r="K23" i="91"/>
  <c r="M23" i="91"/>
  <c r="O23" i="91"/>
  <c r="S23" i="91"/>
  <c r="U23" i="91"/>
  <c r="W23" i="91" s="1"/>
  <c r="AA23" i="91"/>
  <c r="AC23" i="91"/>
  <c r="AE23" i="91"/>
  <c r="AG23" i="91"/>
  <c r="AI23" i="91"/>
  <c r="AK23" i="91"/>
  <c r="AM23" i="91"/>
  <c r="AS23" i="91"/>
  <c r="BA23" i="91"/>
  <c r="BA24" i="91"/>
  <c r="O25" i="91"/>
  <c r="AS25" i="91"/>
  <c r="BA25" i="91"/>
  <c r="BA26" i="91"/>
  <c r="AS27" i="91"/>
  <c r="BA27" i="91"/>
  <c r="E29" i="91"/>
  <c r="G29" i="91"/>
  <c r="Q29" i="91"/>
  <c r="Q33" i="91" s="1"/>
  <c r="U29" i="91"/>
  <c r="AA29" i="91"/>
  <c r="AA33" i="91" s="1"/>
  <c r="AG29" i="91"/>
  <c r="AG33" i="91" s="1"/>
  <c r="AM29" i="91"/>
  <c r="AM33" i="91" s="1"/>
  <c r="AQ29" i="91"/>
  <c r="AS29" i="91" s="1"/>
  <c r="K32" i="91"/>
  <c r="M32" i="91"/>
  <c r="O32" i="91"/>
  <c r="Q32" i="91"/>
  <c r="S32" i="91" s="1"/>
  <c r="U32" i="91" s="1"/>
  <c r="W32" i="91"/>
  <c r="Y32" i="91" s="1"/>
  <c r="AA32" i="91"/>
  <c r="AC32" i="91"/>
  <c r="AE32" i="91"/>
  <c r="AG32" i="91"/>
  <c r="AI32" i="91"/>
  <c r="AK32" i="91"/>
  <c r="AM32" i="91"/>
  <c r="AO32" i="91"/>
  <c r="AQ32" i="91"/>
  <c r="AS6" i="103"/>
  <c r="AS8" i="103"/>
  <c r="AS10" i="103"/>
  <c r="AK12" i="103"/>
  <c r="AK20" i="103" s="1"/>
  <c r="AK28" i="103" s="1"/>
  <c r="AK32" i="103" s="1"/>
  <c r="AM12" i="103"/>
  <c r="AM20" i="103" s="1"/>
  <c r="AM28" i="103" s="1"/>
  <c r="AM32" i="103" s="1"/>
  <c r="AS12" i="103"/>
  <c r="AS14" i="103"/>
  <c r="AS16" i="103"/>
  <c r="AS18" i="103"/>
  <c r="E20" i="103"/>
  <c r="E28" i="103" s="1"/>
  <c r="G20" i="103"/>
  <c r="I20" i="103"/>
  <c r="K20" i="103"/>
  <c r="M20" i="103"/>
  <c r="O20" i="103"/>
  <c r="O28" i="103" s="1"/>
  <c r="O32" i="103" s="1"/>
  <c r="Q20" i="103"/>
  <c r="S20" i="103"/>
  <c r="U20" i="103"/>
  <c r="U28" i="103" s="1"/>
  <c r="U32" i="103" s="1"/>
  <c r="W20" i="103"/>
  <c r="Y20" i="103"/>
  <c r="AA20" i="103"/>
  <c r="AA28" i="103" s="1"/>
  <c r="AA32" i="103" s="1"/>
  <c r="AC20" i="103"/>
  <c r="AE20" i="103"/>
  <c r="AG20" i="103"/>
  <c r="AI20" i="103"/>
  <c r="AO20" i="103"/>
  <c r="AO28" i="103" s="1"/>
  <c r="AO32" i="103" s="1"/>
  <c r="AQ20" i="103"/>
  <c r="AQ28" i="103" s="1"/>
  <c r="I22" i="103"/>
  <c r="K22" i="103"/>
  <c r="M22" i="103"/>
  <c r="O22" i="103"/>
  <c r="S22" i="103"/>
  <c r="U22" i="103"/>
  <c r="W22" i="103" s="1"/>
  <c r="AA22" i="103"/>
  <c r="AC22" i="103"/>
  <c r="AE22" i="103" s="1"/>
  <c r="AG22" i="103"/>
  <c r="AI22" i="103"/>
  <c r="AK22" i="103"/>
  <c r="AM22" i="103"/>
  <c r="AS22" i="103"/>
  <c r="BA22" i="103"/>
  <c r="BA23" i="103"/>
  <c r="O24" i="103"/>
  <c r="AS24" i="103"/>
  <c r="BA24" i="103"/>
  <c r="AS26" i="103"/>
  <c r="BA26" i="103"/>
  <c r="BA25" i="103" s="1"/>
  <c r="G28" i="103"/>
  <c r="M28" i="103"/>
  <c r="Q28" i="103"/>
  <c r="Q32" i="103" s="1"/>
  <c r="S28" i="103"/>
  <c r="S32" i="103" s="1"/>
  <c r="AC28" i="103"/>
  <c r="AC32" i="103" s="1"/>
  <c r="AG28" i="103"/>
  <c r="AG32" i="103" s="1"/>
  <c r="AI28" i="103"/>
  <c r="AI32" i="103" s="1"/>
  <c r="K31" i="103"/>
  <c r="M31" i="103"/>
  <c r="O31" i="103"/>
  <c r="Q31" i="103"/>
  <c r="S31" i="103"/>
  <c r="U31" i="103" s="1"/>
  <c r="W31" i="103"/>
  <c r="Y31" i="103"/>
  <c r="AA31" i="103"/>
  <c r="AC31" i="103"/>
  <c r="AE31" i="103"/>
  <c r="AG31" i="103"/>
  <c r="AI31" i="103"/>
  <c r="AK31" i="103"/>
  <c r="AM31" i="103"/>
  <c r="AO31" i="103"/>
  <c r="AQ31" i="103"/>
  <c r="AU6" i="107"/>
  <c r="AU8" i="107"/>
  <c r="AU10" i="107"/>
  <c r="AK12" i="107"/>
  <c r="AM12" i="107"/>
  <c r="AU12" i="107"/>
  <c r="AU18" i="107"/>
  <c r="AU20" i="107"/>
  <c r="AU22" i="107"/>
  <c r="AU24" i="107"/>
  <c r="AU26" i="107"/>
  <c r="E28" i="107"/>
  <c r="G28" i="107"/>
  <c r="G36" i="107" s="1"/>
  <c r="I28" i="107"/>
  <c r="K28" i="107"/>
  <c r="M28" i="107"/>
  <c r="O28" i="107"/>
  <c r="Q28" i="107"/>
  <c r="Q36" i="107" s="1"/>
  <c r="Q40" i="107" s="1"/>
  <c r="S28" i="107"/>
  <c r="U28" i="107"/>
  <c r="W28" i="107"/>
  <c r="Y28" i="107"/>
  <c r="AA28" i="107"/>
  <c r="AC28" i="107"/>
  <c r="AE28" i="107"/>
  <c r="AG28" i="107"/>
  <c r="AG36" i="107" s="1"/>
  <c r="AG40" i="107" s="1"/>
  <c r="AI28" i="107"/>
  <c r="AK28" i="107"/>
  <c r="AM28" i="107"/>
  <c r="AM36" i="107" s="1"/>
  <c r="AM40" i="107" s="1"/>
  <c r="AO28" i="107"/>
  <c r="AQ28" i="107"/>
  <c r="AS28" i="107"/>
  <c r="AU28" i="107" s="1"/>
  <c r="I30" i="107"/>
  <c r="K30" i="107"/>
  <c r="M30" i="107"/>
  <c r="O30" i="107"/>
  <c r="O36" i="107" s="1"/>
  <c r="O40" i="107" s="1"/>
  <c r="S30" i="107"/>
  <c r="U30" i="107" s="1"/>
  <c r="AA30" i="107"/>
  <c r="AA36" i="107" s="1"/>
  <c r="AA40" i="107" s="1"/>
  <c r="AC30" i="107"/>
  <c r="AE30" i="107" s="1"/>
  <c r="AE36" i="107" s="1"/>
  <c r="AE40" i="107" s="1"/>
  <c r="AG30" i="107"/>
  <c r="AI30" i="107"/>
  <c r="AK30" i="107"/>
  <c r="AM30" i="107"/>
  <c r="AU30" i="107"/>
  <c r="BC30" i="107"/>
  <c r="BC31" i="107"/>
  <c r="O32" i="107"/>
  <c r="AU32" i="107"/>
  <c r="BC32" i="107"/>
  <c r="AU34" i="107"/>
  <c r="BC34" i="107"/>
  <c r="BC33" i="107" s="1"/>
  <c r="E36" i="107"/>
  <c r="M36" i="107"/>
  <c r="S36" i="107"/>
  <c r="AC36" i="107"/>
  <c r="AC40" i="107" s="1"/>
  <c r="AI36" i="107"/>
  <c r="AK36" i="107"/>
  <c r="AO36" i="107"/>
  <c r="AO40" i="107" s="1"/>
  <c r="AQ36" i="107"/>
  <c r="AS36" i="107"/>
  <c r="AU36" i="107" s="1"/>
  <c r="K39" i="107"/>
  <c r="M39" i="107"/>
  <c r="O39" i="107"/>
  <c r="Q39" i="107"/>
  <c r="S39" i="107" s="1"/>
  <c r="W39" i="107"/>
  <c r="Y39" i="107" s="1"/>
  <c r="AA39" i="107"/>
  <c r="AC39" i="107"/>
  <c r="AE39" i="107"/>
  <c r="AG39" i="107"/>
  <c r="AI39" i="107"/>
  <c r="AK39" i="107"/>
  <c r="AM39" i="107"/>
  <c r="AO39" i="107"/>
  <c r="AQ39" i="107"/>
  <c r="AS39" i="107"/>
  <c r="AI40" i="107"/>
  <c r="AK40" i="107"/>
  <c r="AQ40" i="107"/>
  <c r="AQ43" i="107"/>
  <c r="AA5" i="54"/>
  <c r="AB5" i="54"/>
  <c r="AC5" i="54"/>
  <c r="AC285" i="54" s="1"/>
  <c r="AA6" i="54"/>
  <c r="AB6" i="54"/>
  <c r="AC6" i="54"/>
  <c r="AA7" i="54"/>
  <c r="AB7" i="54"/>
  <c r="AB285" i="54" s="1"/>
  <c r="AC7" i="54"/>
  <c r="AA8" i="54"/>
  <c r="AC8" i="54"/>
  <c r="AA9" i="54"/>
  <c r="AB9" i="54"/>
  <c r="AC9" i="54"/>
  <c r="AA10" i="54"/>
  <c r="AC10" i="54"/>
  <c r="AA11" i="54"/>
  <c r="AC11" i="54"/>
  <c r="AA12" i="54"/>
  <c r="AA285" i="54" s="1"/>
  <c r="AC12" i="54"/>
  <c r="AA13" i="54"/>
  <c r="AC13" i="54"/>
  <c r="AA14" i="54"/>
  <c r="AC14" i="54"/>
  <c r="AC15" i="54"/>
  <c r="AA16" i="54"/>
  <c r="AC16" i="54"/>
  <c r="AA17" i="54"/>
  <c r="AC17" i="54"/>
  <c r="AA18" i="54"/>
  <c r="AC18" i="54"/>
  <c r="AA19" i="54"/>
  <c r="AC19" i="54"/>
  <c r="AA20" i="54"/>
  <c r="AC20" i="54"/>
  <c r="AA21" i="54"/>
  <c r="AB21" i="54"/>
  <c r="AC21" i="54"/>
  <c r="AA22" i="54"/>
  <c r="AB22" i="54"/>
  <c r="AC22" i="54"/>
  <c r="AC23" i="54"/>
  <c r="AA24" i="54"/>
  <c r="AC24" i="54"/>
  <c r="AA25" i="54"/>
  <c r="AC25" i="54"/>
  <c r="AC26" i="54"/>
  <c r="AA27" i="54"/>
  <c r="AB27" i="54"/>
  <c r="AC27" i="54"/>
  <c r="AA28" i="54"/>
  <c r="AC28" i="54"/>
  <c r="AA29" i="54"/>
  <c r="AC29" i="54"/>
  <c r="AA30" i="54"/>
  <c r="AC30" i="54"/>
  <c r="AA31" i="54"/>
  <c r="AC31" i="54"/>
  <c r="AA32" i="54"/>
  <c r="AC32" i="54"/>
  <c r="AA33" i="54"/>
  <c r="AB33" i="54"/>
  <c r="AC33" i="54"/>
  <c r="AA34" i="54"/>
  <c r="AB34" i="54"/>
  <c r="AC34" i="54"/>
  <c r="AA35" i="54"/>
  <c r="AC35" i="54"/>
  <c r="AA36" i="54"/>
  <c r="AC36" i="54"/>
  <c r="AC37" i="54"/>
  <c r="AA38" i="54"/>
  <c r="AB38" i="54"/>
  <c r="AC38" i="54"/>
  <c r="AA39" i="54"/>
  <c r="AB39" i="54"/>
  <c r="AC39" i="54"/>
  <c r="AA40" i="54"/>
  <c r="AB40" i="54"/>
  <c r="AC40" i="54"/>
  <c r="AA41" i="54"/>
  <c r="AB41" i="54"/>
  <c r="AC41" i="54"/>
  <c r="AA42" i="54"/>
  <c r="AB42" i="54"/>
  <c r="AC42" i="54"/>
  <c r="AA43" i="54"/>
  <c r="AC43" i="54"/>
  <c r="AA44" i="54"/>
  <c r="AB44" i="54"/>
  <c r="AC44" i="54"/>
  <c r="AA45" i="54"/>
  <c r="AB45" i="54"/>
  <c r="AC45" i="54"/>
  <c r="AA46" i="54"/>
  <c r="AC46" i="54"/>
  <c r="AC47" i="54"/>
  <c r="AA48" i="54"/>
  <c r="AB48" i="54"/>
  <c r="AC48" i="54"/>
  <c r="AA49" i="54"/>
  <c r="AB49" i="54"/>
  <c r="AC49" i="54"/>
  <c r="AA50" i="54"/>
  <c r="AB50" i="54"/>
  <c r="AC50" i="54"/>
  <c r="AA51" i="54"/>
  <c r="AB51" i="54"/>
  <c r="AC51" i="54"/>
  <c r="AA52" i="54"/>
  <c r="AC52" i="54"/>
  <c r="AA53" i="54"/>
  <c r="AB53" i="54"/>
  <c r="AC53" i="54"/>
  <c r="AA54" i="54"/>
  <c r="AB54" i="54"/>
  <c r="AC54" i="54"/>
  <c r="AA55" i="54"/>
  <c r="AB55" i="54"/>
  <c r="AC55" i="54"/>
  <c r="AA56" i="54"/>
  <c r="AB56" i="54"/>
  <c r="AC56" i="54"/>
  <c r="AA57" i="54"/>
  <c r="AB57" i="54"/>
  <c r="AC57" i="54"/>
  <c r="AA58" i="54"/>
  <c r="AB58" i="54"/>
  <c r="AC58" i="54"/>
  <c r="AA59" i="54"/>
  <c r="AB59" i="54"/>
  <c r="AC59" i="54"/>
  <c r="AA60" i="54"/>
  <c r="AB60" i="54"/>
  <c r="AC60" i="54"/>
  <c r="AA61" i="54"/>
  <c r="AB61" i="54"/>
  <c r="AC61" i="54"/>
  <c r="AA62" i="54"/>
  <c r="AB62" i="54"/>
  <c r="AC62" i="54"/>
  <c r="AA63" i="54"/>
  <c r="AB63" i="54"/>
  <c r="AC63" i="54"/>
  <c r="AA64" i="54"/>
  <c r="AB64" i="54"/>
  <c r="AC64" i="54"/>
  <c r="AA65" i="54"/>
  <c r="AB65" i="54"/>
  <c r="AC65" i="54"/>
  <c r="AA66" i="54"/>
  <c r="AC66" i="54"/>
  <c r="AA67" i="54"/>
  <c r="AC67" i="54"/>
  <c r="AA68" i="54"/>
  <c r="AB68" i="54"/>
  <c r="AC68" i="54"/>
  <c r="AA69" i="54"/>
  <c r="AB69" i="54"/>
  <c r="AC69" i="54"/>
  <c r="AA70" i="54"/>
  <c r="AB70" i="54"/>
  <c r="AC70" i="54"/>
  <c r="AA71" i="54"/>
  <c r="AC71" i="54"/>
  <c r="AA72" i="54"/>
  <c r="AB72" i="54"/>
  <c r="AC72" i="54"/>
  <c r="AA73" i="54"/>
  <c r="AB73" i="54"/>
  <c r="AC73" i="54"/>
  <c r="AA74" i="54"/>
  <c r="AB74" i="54"/>
  <c r="AC74" i="54"/>
  <c r="AA75" i="54"/>
  <c r="AB75" i="54"/>
  <c r="AC75" i="54"/>
  <c r="AA76" i="54"/>
  <c r="AB76" i="54"/>
  <c r="AC76" i="54"/>
  <c r="AA77" i="54"/>
  <c r="AB77" i="54"/>
  <c r="AC77" i="54"/>
  <c r="AA78" i="54"/>
  <c r="AB78" i="54"/>
  <c r="AC78" i="54"/>
  <c r="AA79" i="54"/>
  <c r="AB79" i="54"/>
  <c r="AC79" i="54"/>
  <c r="AA80" i="54"/>
  <c r="AB80" i="54"/>
  <c r="AC80" i="54"/>
  <c r="AA81" i="54"/>
  <c r="AB81" i="54"/>
  <c r="AC81" i="54"/>
  <c r="AA82" i="54"/>
  <c r="AB82" i="54"/>
  <c r="AC82" i="54"/>
  <c r="AA83" i="54"/>
  <c r="AB83" i="54"/>
  <c r="AC83" i="54"/>
  <c r="AA84" i="54"/>
  <c r="AB84" i="54"/>
  <c r="AC84" i="54"/>
  <c r="AA85" i="54"/>
  <c r="AB85" i="54"/>
  <c r="AC85" i="54"/>
  <c r="AA86" i="54"/>
  <c r="AB86" i="54"/>
  <c r="AC86" i="54"/>
  <c r="AA87" i="54"/>
  <c r="AB87" i="54"/>
  <c r="AC87" i="54"/>
  <c r="AA88" i="54"/>
  <c r="AB88" i="54"/>
  <c r="AC88" i="54"/>
  <c r="AA89" i="54"/>
  <c r="AB89" i="54"/>
  <c r="AC89" i="54"/>
  <c r="AA90" i="54"/>
  <c r="AB90" i="54"/>
  <c r="AC90" i="54"/>
  <c r="AA91" i="54"/>
  <c r="AB91" i="54"/>
  <c r="AC91" i="54"/>
  <c r="AA92" i="54"/>
  <c r="AB92" i="54"/>
  <c r="AC92" i="54"/>
  <c r="AA93" i="54"/>
  <c r="AB93" i="54"/>
  <c r="AC93" i="54"/>
  <c r="AA94" i="54"/>
  <c r="AB94" i="54"/>
  <c r="AC94" i="54"/>
  <c r="AA95" i="54"/>
  <c r="AB95" i="54"/>
  <c r="AC95" i="54"/>
  <c r="AA96" i="54"/>
  <c r="AB96" i="54"/>
  <c r="AC96" i="54"/>
  <c r="AA97" i="54"/>
  <c r="AB97" i="54"/>
  <c r="AC97" i="54"/>
  <c r="AA98" i="54"/>
  <c r="AB98" i="54"/>
  <c r="AC98" i="54"/>
  <c r="AA99" i="54"/>
  <c r="AB99" i="54"/>
  <c r="AC99" i="54"/>
  <c r="AA100" i="54"/>
  <c r="AB100" i="54"/>
  <c r="AC100" i="54"/>
  <c r="AA101" i="54"/>
  <c r="AC101" i="54"/>
  <c r="AA102" i="54"/>
  <c r="AC102" i="54"/>
  <c r="AA103" i="54"/>
  <c r="AC103" i="54"/>
  <c r="AA104" i="54"/>
  <c r="AC104" i="54"/>
  <c r="AA105" i="54"/>
  <c r="AC105" i="54"/>
  <c r="AA106" i="54"/>
  <c r="AC106" i="54"/>
  <c r="AA107" i="54"/>
  <c r="AC107" i="54"/>
  <c r="AA108" i="54"/>
  <c r="AC108" i="54"/>
  <c r="AA109" i="54"/>
  <c r="AC109" i="54"/>
  <c r="AA110" i="54"/>
  <c r="AC110" i="54"/>
  <c r="AA111" i="54"/>
  <c r="AC111" i="54"/>
  <c r="AA112" i="54"/>
  <c r="AC112" i="54"/>
  <c r="AA113" i="54"/>
  <c r="AC113" i="54"/>
  <c r="AA114" i="54"/>
  <c r="AC114" i="54"/>
  <c r="AA115" i="54"/>
  <c r="AC115" i="54"/>
  <c r="AA116" i="54"/>
  <c r="AC116" i="54"/>
  <c r="AA117" i="54"/>
  <c r="AC117" i="54"/>
  <c r="AA118" i="54"/>
  <c r="AC118" i="54"/>
  <c r="AA119" i="54"/>
  <c r="AC119" i="54"/>
  <c r="AA120" i="54"/>
  <c r="AC120" i="54"/>
  <c r="AA121" i="54"/>
  <c r="AC121" i="54"/>
  <c r="AA122" i="54"/>
  <c r="AC122" i="54"/>
  <c r="AA123" i="54"/>
  <c r="AC123" i="54"/>
  <c r="AA124" i="54"/>
  <c r="AC124" i="54"/>
  <c r="AA125" i="54"/>
  <c r="AC125" i="54"/>
  <c r="AA126" i="54"/>
  <c r="AC126" i="54"/>
  <c r="AA127" i="54"/>
  <c r="AC127" i="54"/>
  <c r="AA128" i="54"/>
  <c r="AC128" i="54"/>
  <c r="AA129" i="54"/>
  <c r="AB129" i="54"/>
  <c r="AC129" i="54"/>
  <c r="AA130" i="54"/>
  <c r="AB130" i="54"/>
  <c r="AC130" i="54"/>
  <c r="AA131" i="54"/>
  <c r="AB131" i="54"/>
  <c r="AC131" i="54"/>
  <c r="AA132" i="54"/>
  <c r="AB132" i="54"/>
  <c r="AC132" i="54"/>
  <c r="AA133" i="54"/>
  <c r="AB133" i="54"/>
  <c r="AC133" i="54"/>
  <c r="AA134" i="54"/>
  <c r="AC134" i="54"/>
  <c r="AA135" i="54"/>
  <c r="AC135" i="54"/>
  <c r="AA136" i="54"/>
  <c r="AC136" i="54"/>
  <c r="AA137" i="54"/>
  <c r="AC137" i="54"/>
  <c r="AA138" i="54"/>
  <c r="AC138" i="54"/>
  <c r="AA139" i="54"/>
  <c r="AC139" i="54"/>
  <c r="AA140" i="54"/>
  <c r="AC140" i="54"/>
  <c r="AA141" i="54"/>
  <c r="AC141" i="54"/>
  <c r="AA142" i="54"/>
  <c r="AC142" i="54"/>
  <c r="AA143" i="54"/>
  <c r="AC143" i="54"/>
  <c r="AA144" i="54"/>
  <c r="AC144" i="54"/>
  <c r="AA145" i="54"/>
  <c r="AC145" i="54"/>
  <c r="AA146" i="54"/>
  <c r="AC146" i="54"/>
  <c r="AA147" i="54"/>
  <c r="AC147" i="54"/>
  <c r="AA148" i="54"/>
  <c r="AC148" i="54"/>
  <c r="AA149" i="54"/>
  <c r="AC149" i="54"/>
  <c r="AA150" i="54"/>
  <c r="AC150" i="54"/>
  <c r="AA151" i="54"/>
  <c r="AC151" i="54"/>
  <c r="AA152" i="54"/>
  <c r="AC152" i="54"/>
  <c r="AA153" i="54"/>
  <c r="AC153" i="54"/>
  <c r="AA154" i="54"/>
  <c r="AB154" i="54"/>
  <c r="AC154" i="54"/>
  <c r="AA155" i="54"/>
  <c r="AB155" i="54"/>
  <c r="AC155" i="54"/>
  <c r="AA156" i="54"/>
  <c r="AB156" i="54"/>
  <c r="AC156" i="54"/>
  <c r="AA157" i="54"/>
  <c r="AB157" i="54"/>
  <c r="AC157" i="54"/>
  <c r="AA158" i="54"/>
  <c r="AB158" i="54"/>
  <c r="AC158" i="54"/>
  <c r="AA159" i="54"/>
  <c r="AB159" i="54"/>
  <c r="AC159" i="54"/>
  <c r="AA160" i="54"/>
  <c r="AB160" i="54"/>
  <c r="AC160" i="54"/>
  <c r="AA161" i="54"/>
  <c r="AB161" i="54"/>
  <c r="AC161" i="54"/>
  <c r="AA162" i="54"/>
  <c r="AB162" i="54"/>
  <c r="AC162" i="54"/>
  <c r="AA163" i="54"/>
  <c r="AB163" i="54"/>
  <c r="AC163" i="54"/>
  <c r="AA164" i="54"/>
  <c r="AB164" i="54"/>
  <c r="AC164" i="54"/>
  <c r="AA165" i="54"/>
  <c r="AB165" i="54"/>
  <c r="AC165" i="54"/>
  <c r="AA166" i="54"/>
  <c r="AB166" i="54"/>
  <c r="AC166" i="54"/>
  <c r="AA167" i="54"/>
  <c r="AB167" i="54"/>
  <c r="AC167" i="54"/>
  <c r="AA168" i="54"/>
  <c r="AB168" i="54"/>
  <c r="AC168" i="54"/>
  <c r="AA169" i="54"/>
  <c r="AB169" i="54"/>
  <c r="AC169" i="54"/>
  <c r="AA170" i="54"/>
  <c r="AB170" i="54"/>
  <c r="AC170" i="54"/>
  <c r="AA171" i="54"/>
  <c r="AB171" i="54"/>
  <c r="AC171" i="54"/>
  <c r="AA172" i="54"/>
  <c r="AB172" i="54"/>
  <c r="AC172" i="54"/>
  <c r="AA173" i="54"/>
  <c r="AB173" i="54"/>
  <c r="AC173" i="54"/>
  <c r="AA174" i="54"/>
  <c r="AB174" i="54"/>
  <c r="AC174" i="54"/>
  <c r="AA175" i="54"/>
  <c r="AB175" i="54"/>
  <c r="AC175" i="54"/>
  <c r="AA176" i="54"/>
  <c r="AB176" i="54"/>
  <c r="AC176" i="54"/>
  <c r="AA177" i="54"/>
  <c r="AC177" i="54"/>
  <c r="AA178" i="54"/>
  <c r="AB178" i="54"/>
  <c r="AC178" i="54"/>
  <c r="AA179" i="54"/>
  <c r="AB179" i="54"/>
  <c r="AC179" i="54"/>
  <c r="AA180" i="54"/>
  <c r="AB180" i="54"/>
  <c r="AC180" i="54"/>
  <c r="AA181" i="54"/>
  <c r="AB181" i="54"/>
  <c r="AC181" i="54"/>
  <c r="AA182" i="54"/>
  <c r="AB182" i="54"/>
  <c r="AC182" i="54"/>
  <c r="AA183" i="54"/>
  <c r="AB183" i="54"/>
  <c r="AC183" i="54"/>
  <c r="AA184" i="54"/>
  <c r="AB184" i="54"/>
  <c r="AC184" i="54"/>
  <c r="AC185" i="54"/>
  <c r="AA186" i="54"/>
  <c r="AB186" i="54"/>
  <c r="AC186" i="54"/>
  <c r="AA187" i="54"/>
  <c r="AB187" i="54"/>
  <c r="AC187" i="54"/>
  <c r="AA188" i="54"/>
  <c r="AB188" i="54"/>
  <c r="AC188" i="54"/>
  <c r="AA189" i="54"/>
  <c r="AB189" i="54"/>
  <c r="AC189" i="54"/>
  <c r="AA190" i="54"/>
  <c r="AB190" i="54"/>
  <c r="AC190" i="54"/>
  <c r="AA191" i="54"/>
  <c r="AB191" i="54"/>
  <c r="AC191" i="54"/>
  <c r="AA192" i="54"/>
  <c r="AC192" i="54"/>
  <c r="AA193" i="54"/>
  <c r="AB193" i="54"/>
  <c r="AC193" i="54"/>
  <c r="AA194" i="54"/>
  <c r="AC194" i="54"/>
  <c r="AA195" i="54"/>
  <c r="AB195" i="54"/>
  <c r="AC195" i="54"/>
  <c r="AA196" i="54"/>
  <c r="AB196" i="54"/>
  <c r="AC196" i="54"/>
  <c r="AA197" i="54"/>
  <c r="AC197" i="54"/>
  <c r="AA198" i="54"/>
  <c r="AB198" i="54"/>
  <c r="AC198" i="54"/>
  <c r="AA199" i="54"/>
  <c r="AB199" i="54"/>
  <c r="AC199" i="54"/>
  <c r="AA200" i="54"/>
  <c r="AC200" i="54"/>
  <c r="AA201" i="54"/>
  <c r="AC201" i="54"/>
  <c r="AA202" i="54"/>
  <c r="AC202" i="54"/>
  <c r="AA203" i="54"/>
  <c r="AC203" i="54"/>
  <c r="AA204" i="54"/>
  <c r="AC204" i="54"/>
  <c r="AA205" i="54"/>
  <c r="AC205" i="54"/>
  <c r="AA206" i="54"/>
  <c r="AC206" i="54"/>
  <c r="AA207" i="54"/>
  <c r="AC207" i="54"/>
  <c r="AA208" i="54"/>
  <c r="AC208" i="54"/>
  <c r="AA209" i="54"/>
  <c r="AC209" i="54"/>
  <c r="AA210" i="54"/>
  <c r="AB210" i="54"/>
  <c r="AC210" i="54"/>
  <c r="AA211" i="54"/>
  <c r="AB211" i="54"/>
  <c r="AC211" i="54"/>
  <c r="AA212" i="54"/>
  <c r="AB212" i="54"/>
  <c r="AC212" i="54"/>
  <c r="AA213" i="54"/>
  <c r="AB213" i="54"/>
  <c r="AC213" i="54"/>
  <c r="AA214" i="54"/>
  <c r="AB214" i="54"/>
  <c r="AC214" i="54"/>
  <c r="AA215" i="54"/>
  <c r="AB215" i="54"/>
  <c r="AC215" i="54"/>
  <c r="AA216" i="54"/>
  <c r="AB216" i="54"/>
  <c r="AC216" i="54"/>
  <c r="AA217" i="54"/>
  <c r="AB217" i="54"/>
  <c r="AC217" i="54"/>
  <c r="AA218" i="54"/>
  <c r="AC218" i="54"/>
  <c r="AA219" i="54"/>
  <c r="AC219" i="54"/>
  <c r="AA220" i="54"/>
  <c r="AC220" i="54"/>
  <c r="AA221" i="54"/>
  <c r="AC221" i="54"/>
  <c r="AA222" i="54"/>
  <c r="AC222" i="54"/>
  <c r="AA223" i="54"/>
  <c r="AC223" i="54"/>
  <c r="AA224" i="54"/>
  <c r="AC224" i="54"/>
  <c r="AA225" i="54"/>
  <c r="AB225" i="54"/>
  <c r="AC225" i="54"/>
  <c r="AC226" i="54"/>
  <c r="AC227" i="54"/>
  <c r="AA228" i="54"/>
  <c r="AB228" i="54"/>
  <c r="AC228" i="54"/>
  <c r="AA229" i="54"/>
  <c r="AC229" i="54"/>
  <c r="AA230" i="54"/>
  <c r="AC230" i="54"/>
  <c r="AA231" i="54"/>
  <c r="AC231" i="54"/>
  <c r="AA232" i="54"/>
  <c r="AC232" i="54"/>
  <c r="AA233" i="54"/>
  <c r="AC233" i="54"/>
  <c r="AA234" i="54"/>
  <c r="AB234" i="54"/>
  <c r="AC234" i="54"/>
  <c r="AA235" i="54"/>
  <c r="AB235" i="54"/>
  <c r="AC235" i="54"/>
  <c r="AA236" i="54"/>
  <c r="AB236" i="54"/>
  <c r="AC236" i="54"/>
  <c r="AA237" i="54"/>
  <c r="AB237" i="54"/>
  <c r="AC237" i="54"/>
  <c r="AA238" i="54"/>
  <c r="AB238" i="54"/>
  <c r="AC238" i="54"/>
  <c r="AA239" i="54"/>
  <c r="AB239" i="54"/>
  <c r="AC239" i="54"/>
  <c r="AA240" i="54"/>
  <c r="AC240" i="54"/>
  <c r="AA241" i="54"/>
  <c r="AC241" i="54"/>
  <c r="AA242" i="54"/>
  <c r="AC242" i="54"/>
  <c r="AA243" i="54"/>
  <c r="AC243" i="54"/>
  <c r="AC244" i="54"/>
  <c r="AA245" i="54"/>
  <c r="AB245" i="54"/>
  <c r="AC245" i="54"/>
  <c r="AC246" i="54"/>
  <c r="AA247" i="54"/>
  <c r="AB247" i="54"/>
  <c r="AC247" i="54"/>
  <c r="AA248" i="54"/>
  <c r="AB248" i="54"/>
  <c r="AC248" i="54"/>
  <c r="AA249" i="54"/>
  <c r="AB249" i="54"/>
  <c r="AC249" i="54"/>
  <c r="AA250" i="54"/>
  <c r="AC250" i="54"/>
  <c r="AA251" i="54"/>
  <c r="AC251" i="54"/>
  <c r="AC252" i="54"/>
  <c r="AA253" i="54"/>
  <c r="AB253" i="54"/>
  <c r="AC253" i="54"/>
  <c r="AA254" i="54"/>
  <c r="AB254" i="54"/>
  <c r="AC254" i="54"/>
  <c r="AA255" i="54"/>
  <c r="AC255" i="54"/>
  <c r="AA256" i="54"/>
  <c r="AC256" i="54"/>
  <c r="AA257" i="54"/>
  <c r="AB257" i="54"/>
  <c r="AC257" i="54"/>
  <c r="AA258" i="54"/>
  <c r="AB258" i="54"/>
  <c r="AC258" i="54"/>
  <c r="AA259" i="54"/>
  <c r="AB259" i="54"/>
  <c r="AC259" i="54"/>
  <c r="AA260" i="54"/>
  <c r="AC260" i="54"/>
  <c r="AA261" i="54"/>
  <c r="AC261" i="54"/>
  <c r="AA262" i="54"/>
  <c r="AC262" i="54"/>
  <c r="AA263" i="54"/>
  <c r="AB263" i="54"/>
  <c r="AC263" i="54"/>
  <c r="AA264" i="54"/>
  <c r="AB264" i="54"/>
  <c r="AC264" i="54"/>
  <c r="AA265" i="54"/>
  <c r="AB265" i="54"/>
  <c r="AC265" i="54"/>
  <c r="AA266" i="54"/>
  <c r="AB266" i="54"/>
  <c r="AC266" i="54"/>
  <c r="AA267" i="54"/>
  <c r="AC267" i="54"/>
  <c r="AA268" i="54"/>
  <c r="AC268" i="54"/>
  <c r="AA269" i="54"/>
  <c r="AC269" i="54"/>
  <c r="AA270" i="54"/>
  <c r="AC270" i="54"/>
  <c r="AA271" i="54"/>
  <c r="AC271" i="54"/>
  <c r="AA272" i="54"/>
  <c r="AC272" i="54"/>
  <c r="AC273" i="54"/>
  <c r="AA274" i="54"/>
  <c r="AC274" i="54"/>
  <c r="AC275" i="54"/>
  <c r="AA276" i="54"/>
  <c r="AB276" i="54"/>
  <c r="AC276" i="54"/>
  <c r="AA277" i="54"/>
  <c r="AB277" i="54"/>
  <c r="AC277" i="54"/>
  <c r="AA278" i="54"/>
  <c r="AB278" i="54"/>
  <c r="AC278" i="54"/>
  <c r="AA279" i="54"/>
  <c r="AB279" i="54"/>
  <c r="AC279" i="54"/>
  <c r="AA280" i="54"/>
  <c r="AC280" i="54"/>
  <c r="AA281" i="54"/>
  <c r="AC281" i="54"/>
  <c r="AA282" i="54"/>
  <c r="AC282" i="54"/>
  <c r="AA283" i="54"/>
  <c r="AC283" i="54"/>
  <c r="AA284" i="54"/>
  <c r="AC284" i="54"/>
  <c r="AA286" i="54"/>
  <c r="AB286" i="54"/>
  <c r="AC286" i="54"/>
  <c r="AA287" i="54"/>
  <c r="AC287" i="54"/>
  <c r="AA288" i="54"/>
  <c r="AB288" i="54"/>
  <c r="AC288" i="54"/>
  <c r="AA289" i="54"/>
  <c r="AB289" i="54"/>
  <c r="AC289" i="54"/>
  <c r="AA290" i="54"/>
  <c r="AB290" i="54"/>
  <c r="AC290" i="54"/>
  <c r="AA291" i="54"/>
  <c r="AB291" i="54"/>
  <c r="AC291" i="54"/>
  <c r="AA292" i="54"/>
  <c r="AB292" i="54"/>
  <c r="AC292" i="54"/>
  <c r="AA293" i="54"/>
  <c r="AB293" i="54"/>
  <c r="AC293" i="54"/>
  <c r="AA294" i="54"/>
  <c r="AB294" i="54"/>
  <c r="AC294" i="54"/>
  <c r="AA295" i="54"/>
  <c r="AB295" i="54"/>
  <c r="AC295" i="54"/>
  <c r="AA296" i="54"/>
  <c r="AB296" i="54"/>
  <c r="AC296" i="54"/>
  <c r="AA297" i="54"/>
  <c r="AB297" i="54"/>
  <c r="AC297" i="54"/>
  <c r="AA298" i="54"/>
  <c r="AB298" i="54"/>
  <c r="AC298" i="54"/>
  <c r="AA299" i="54"/>
  <c r="AC299" i="54"/>
  <c r="AA300" i="54"/>
  <c r="AC300" i="54"/>
  <c r="AA301" i="54"/>
  <c r="AC301" i="54"/>
  <c r="AB302" i="54"/>
  <c r="AB318" i="54"/>
  <c r="AA319" i="54"/>
  <c r="AB319" i="54"/>
  <c r="AC319" i="54"/>
  <c r="AA320" i="54"/>
  <c r="AB320" i="54"/>
  <c r="AC320" i="54"/>
  <c r="AA321" i="54"/>
  <c r="AB321" i="54"/>
  <c r="AC321" i="54"/>
  <c r="AA322" i="54"/>
  <c r="AB322" i="54"/>
  <c r="AC322" i="54"/>
  <c r="AA323" i="54"/>
  <c r="AB323" i="54"/>
  <c r="AC323" i="54"/>
  <c r="AB324" i="54"/>
  <c r="AB325" i="54"/>
  <c r="AB329" i="54"/>
  <c r="AB333" i="54"/>
  <c r="AB334" i="54"/>
  <c r="AB335" i="54"/>
  <c r="AB337" i="54"/>
  <c r="AA338" i="54"/>
  <c r="AB338" i="54"/>
  <c r="AC338" i="54"/>
  <c r="AA339" i="54"/>
  <c r="AB339" i="54"/>
  <c r="AC339" i="54"/>
  <c r="AA340" i="54"/>
  <c r="AB340" i="54"/>
  <c r="AC340" i="54"/>
  <c r="AB345" i="54"/>
  <c r="AB346" i="54"/>
  <c r="AB347" i="54"/>
  <c r="AB348" i="54"/>
  <c r="AB349" i="54"/>
  <c r="AB350" i="54"/>
  <c r="AB352" i="54"/>
  <c r="AB359" i="54"/>
  <c r="AB360" i="54"/>
  <c r="AB368" i="54"/>
  <c r="AB369" i="54"/>
  <c r="AA373" i="54"/>
  <c r="AB373" i="54"/>
  <c r="AC373" i="54"/>
  <c r="AA374" i="54"/>
  <c r="AB374" i="54"/>
  <c r="AC374" i="54"/>
  <c r="AB385" i="54"/>
  <c r="AC385" i="54"/>
  <c r="AA386" i="54"/>
  <c r="AB386" i="54"/>
  <c r="AC386" i="54"/>
  <c r="AA387" i="54"/>
  <c r="AC387" i="54"/>
  <c r="AA388" i="54"/>
  <c r="AC388" i="54"/>
  <c r="AA393" i="54"/>
  <c r="AB393" i="54"/>
  <c r="AC393" i="54"/>
  <c r="AA394" i="54"/>
  <c r="AB394" i="54"/>
  <c r="AC394" i="54"/>
  <c r="AB399" i="54"/>
  <c r="AB400" i="54"/>
  <c r="AB401" i="54"/>
  <c r="AB402" i="54"/>
  <c r="AB403" i="54"/>
  <c r="AB404" i="54"/>
  <c r="AB405" i="54"/>
  <c r="AB406" i="54"/>
  <c r="AB407" i="54"/>
  <c r="AA408" i="54"/>
  <c r="AB408" i="54"/>
  <c r="AC408" i="54"/>
  <c r="AA414" i="54"/>
  <c r="AC414" i="54"/>
  <c r="AA415" i="54"/>
  <c r="AC415" i="54"/>
  <c r="AA416" i="54"/>
  <c r="AC417" i="54"/>
  <c r="AC418" i="54"/>
  <c r="AC419" i="54"/>
  <c r="AB420" i="54"/>
  <c r="AC420" i="54"/>
  <c r="AB421" i="54"/>
  <c r="AC421" i="54"/>
  <c r="AA422" i="54"/>
  <c r="AC422" i="54"/>
  <c r="AC423" i="54"/>
  <c r="AC424" i="54"/>
  <c r="AB425" i="54"/>
  <c r="AC425" i="54"/>
  <c r="AA426" i="54"/>
  <c r="AB426" i="54"/>
  <c r="AC426" i="54"/>
  <c r="AA427" i="54"/>
  <c r="AC427" i="54"/>
  <c r="AA428" i="54"/>
  <c r="AC428" i="54"/>
  <c r="AA429" i="54"/>
  <c r="AC429" i="54"/>
  <c r="AA442" i="54"/>
  <c r="AA443" i="54"/>
  <c r="AB443" i="54"/>
  <c r="AC443" i="54"/>
  <c r="AA444" i="54"/>
  <c r="AB444" i="54"/>
  <c r="AC444" i="54"/>
  <c r="AA445" i="54"/>
  <c r="AB445" i="54"/>
  <c r="AC445" i="54"/>
  <c r="AA446" i="54"/>
  <c r="AB446" i="54"/>
  <c r="AC446" i="54"/>
  <c r="AA455" i="54"/>
  <c r="AC455" i="54"/>
  <c r="AA478" i="54"/>
  <c r="AB478" i="54"/>
  <c r="AC478" i="54"/>
  <c r="AA479" i="54"/>
  <c r="AB479" i="54"/>
  <c r="AC479" i="54"/>
  <c r="AA480" i="54"/>
  <c r="AB480" i="54"/>
  <c r="AC480" i="54"/>
  <c r="P236" i="28" l="1"/>
  <c r="O236" i="28"/>
  <c r="P10" i="39"/>
  <c r="W30" i="107"/>
  <c r="Y30" i="107" s="1"/>
  <c r="Y36" i="107" s="1"/>
  <c r="Y40" i="107" s="1"/>
  <c r="U36" i="107"/>
  <c r="U40" i="107" s="1"/>
  <c r="W36" i="107"/>
  <c r="W40" i="107" s="1"/>
  <c r="AS28" i="103"/>
  <c r="AQ32" i="103"/>
  <c r="BB25" i="103" s="1"/>
  <c r="R10" i="39"/>
  <c r="Y10" i="39"/>
  <c r="N10" i="39"/>
  <c r="N17" i="39"/>
  <c r="Y23" i="91"/>
  <c r="Y29" i="91" s="1"/>
  <c r="Y33" i="91" s="1"/>
  <c r="W29" i="91"/>
  <c r="W33" i="91" s="1"/>
  <c r="W28" i="103"/>
  <c r="W32" i="103" s="1"/>
  <c r="Y22" i="103"/>
  <c r="Y28" i="103" s="1"/>
  <c r="Y32" i="103" s="1"/>
  <c r="AE28" i="103"/>
  <c r="AE32" i="103" s="1"/>
  <c r="S40" i="107"/>
  <c r="U39" i="107"/>
  <c r="U33" i="91"/>
  <c r="O212" i="28"/>
  <c r="P212" i="28"/>
  <c r="O29" i="28"/>
  <c r="P29" i="28"/>
  <c r="N237" i="28"/>
  <c r="AS20" i="103"/>
  <c r="AS40" i="107"/>
  <c r="P186" i="28"/>
  <c r="AB310" i="54"/>
  <c r="AQ33" i="91"/>
  <c r="BB26" i="91" s="1"/>
  <c r="N19" i="39" l="1"/>
  <c r="N21" i="39"/>
  <c r="O17" i="39"/>
  <c r="R17" i="39" s="1"/>
  <c r="P17" i="39"/>
  <c r="P18" i="39" s="1"/>
  <c r="P19" i="39" s="1"/>
  <c r="P20" i="39" s="1"/>
  <c r="P21" i="39" s="1"/>
  <c r="P22" i="39" s="1"/>
  <c r="N18" i="39"/>
  <c r="N20" i="39"/>
  <c r="N22" i="39"/>
  <c r="O18" i="39"/>
  <c r="AS43" i="107"/>
  <c r="BD33" i="107"/>
  <c r="P237" i="28"/>
  <c r="P242" i="28"/>
  <c r="O237" i="28"/>
  <c r="O242" i="28"/>
  <c r="R18" i="39" l="1"/>
  <c r="O19" i="39"/>
  <c r="R19" i="39" l="1"/>
  <c r="O20" i="39"/>
  <c r="R20" i="39" l="1"/>
  <c r="O21" i="39"/>
  <c r="R21" i="39" l="1"/>
  <c r="O22" i="39"/>
  <c r="R22" i="39" s="1"/>
</calcChain>
</file>

<file path=xl/comments1.xml><?xml version="1.0" encoding="utf-8"?>
<comments xmlns="http://schemas.openxmlformats.org/spreadsheetml/2006/main">
  <authors>
    <author>Barbara Lynch</author>
  </authors>
  <commentList>
    <comment ref="BC33" authorId="0" shapeId="0">
      <text>
        <r>
          <rPr>
            <b/>
            <sz val="8"/>
            <color indexed="81"/>
            <rFont val="Tahoma"/>
            <family val="2"/>
          </rPr>
          <t>Barbara Lynch:</t>
        </r>
        <r>
          <rPr>
            <sz val="8"/>
            <color indexed="81"/>
            <rFont val="Tahoma"/>
            <family val="2"/>
          </rPr>
          <t xml:space="preserve">
Type in number in green into cell AQ22</t>
        </r>
      </text>
    </comment>
  </commentList>
</comments>
</file>

<file path=xl/comments2.xml><?xml version="1.0" encoding="utf-8"?>
<comments xmlns="http://schemas.openxmlformats.org/spreadsheetml/2006/main">
  <authors>
    <author>Barbara Lynch</author>
    <author>rvega</author>
  </authors>
  <commentList>
    <comment ref="BA25" authorId="0" shapeId="0">
      <text>
        <r>
          <rPr>
            <b/>
            <sz val="8"/>
            <color indexed="81"/>
            <rFont val="Tahoma"/>
            <family val="2"/>
          </rPr>
          <t>Barbara Lynch:</t>
        </r>
        <r>
          <rPr>
            <sz val="8"/>
            <color indexed="81"/>
            <rFont val="Tahoma"/>
            <family val="2"/>
          </rPr>
          <t xml:space="preserve">
Type in number in red from cell AQ24 also added in Vt Southern Loop Project +194</t>
        </r>
      </text>
    </comment>
    <comment ref="BA33" authorId="1" shapeId="0">
      <text>
        <r>
          <rPr>
            <b/>
            <sz val="8"/>
            <color indexed="81"/>
            <rFont val="Tahoma"/>
            <family val="2"/>
          </rPr>
          <t>rvega:</t>
        </r>
        <r>
          <rPr>
            <sz val="8"/>
            <color indexed="81"/>
            <rFont val="Tahoma"/>
            <family val="2"/>
          </rPr>
          <t xml:space="preserve">
I updated the In-service tab and Total Deviation tab with the 58.5 as well</t>
        </r>
      </text>
    </comment>
  </commentList>
</comments>
</file>

<file path=xl/comments3.xml><?xml version="1.0" encoding="utf-8"?>
<comments xmlns="http://schemas.openxmlformats.org/spreadsheetml/2006/main">
  <authors>
    <author>rvega</author>
    <author>Barbara Lynch</author>
  </authors>
  <commentList>
    <comment ref="AQ6" authorId="0" shapeId="0">
      <text>
        <r>
          <rPr>
            <b/>
            <sz val="8"/>
            <color indexed="81"/>
            <rFont val="Tahoma"/>
            <family val="2"/>
          </rPr>
          <t>rvega:</t>
        </r>
        <r>
          <rPr>
            <sz val="8"/>
            <color indexed="81"/>
            <rFont val="Tahoma"/>
            <family val="2"/>
          </rPr>
          <t xml:space="preserve">
Includes RSP ID 1116 (Line 64 Rebuild) project.  Confirm whether or not this project should be included in the cost estimate for MPRP.  The October 2010 Update cost for MPRP excludes this project.</t>
        </r>
      </text>
    </comment>
    <comment ref="BA26" authorId="1" shapeId="0">
      <text>
        <r>
          <rPr>
            <b/>
            <sz val="8"/>
            <color indexed="81"/>
            <rFont val="Tahoma"/>
            <family val="2"/>
          </rPr>
          <t>Barbara Lynch:</t>
        </r>
        <r>
          <rPr>
            <sz val="8"/>
            <color indexed="81"/>
            <rFont val="Tahoma"/>
            <family val="2"/>
          </rPr>
          <t xml:space="preserve">
Type in number in red from cell AQ23</t>
        </r>
      </text>
    </comment>
    <comment ref="A27" authorId="0" shapeId="0">
      <text>
        <r>
          <rPr>
            <b/>
            <sz val="8"/>
            <color indexed="81"/>
            <rFont val="Tahoma"/>
            <family val="2"/>
          </rPr>
          <t>rvega:</t>
        </r>
        <r>
          <rPr>
            <sz val="8"/>
            <color indexed="81"/>
            <rFont val="Tahoma"/>
            <family val="2"/>
          </rPr>
          <t xml:space="preserve">
Since this is zero for the April-11 Update, consider hiding this row.  Don't delete it.</t>
        </r>
      </text>
    </comment>
  </commentList>
</comments>
</file>

<file path=xl/sharedStrings.xml><?xml version="1.0" encoding="utf-8"?>
<sst xmlns="http://schemas.openxmlformats.org/spreadsheetml/2006/main" count="43705" uniqueCount="1752">
  <si>
    <t>Massachusetts Municipal Whol</t>
  </si>
  <si>
    <t>12/2011</t>
  </si>
  <si>
    <t>Reconductor 115-kV circuits 320-507 and 320-508.</t>
  </si>
  <si>
    <t>Long Term Lower SEMA Upgrades</t>
  </si>
  <si>
    <t>06/2011</t>
  </si>
  <si>
    <t>12/17/2007</t>
  </si>
  <si>
    <t>06/2010</t>
  </si>
  <si>
    <t>Auburn Area Transmission System Upgrades</t>
  </si>
  <si>
    <t>Expand Auburn St Substation to include 2nd 345/115 kV autotransformer and 345 kV ring bus.</t>
  </si>
  <si>
    <t>04/2009</t>
  </si>
  <si>
    <t>01/2009</t>
  </si>
  <si>
    <t>Bloomingdale Substation - #27 install 115 kV breaker.</t>
  </si>
  <si>
    <t>07/2012</t>
  </si>
  <si>
    <t>Greater Rhode Island Transmission Reinforcements</t>
  </si>
  <si>
    <t>Terminal upgrades at Drumrock, Chartley Pond, and Brayton Point.</t>
  </si>
  <si>
    <t>Reconductoring of T7 115 kV line.</t>
  </si>
  <si>
    <t>03/2011</t>
  </si>
  <si>
    <t>Berry Street 345/115 kV substation.</t>
  </si>
  <si>
    <t>New third circuit between Somerset and Bell Rock.</t>
  </si>
  <si>
    <t>Dexter substation changes.</t>
  </si>
  <si>
    <t>Bell Rock substation expansion.</t>
  </si>
  <si>
    <t>Conversion of Jepson 69 kV substation to 115 kV substation.</t>
  </si>
  <si>
    <t>11/2009</t>
  </si>
  <si>
    <t>West Farnum breaker replacements.</t>
  </si>
  <si>
    <t>Kent County substation expansion.</t>
  </si>
  <si>
    <t>Greendale - replace 115 kV breaker and upgrade to 2000A.</t>
  </si>
  <si>
    <t>Build Wakefield Junction station with four 345/115 kV autotransformers.</t>
  </si>
  <si>
    <t>Revise Melrose supply configuration.</t>
  </si>
  <si>
    <t>Bypass and remove Golden Hills 345 kV substation.</t>
  </si>
  <si>
    <t>Reconductor S-145/T146 115 kV lines between Wakefield Jct. and Golden Hills Tap.</t>
  </si>
  <si>
    <t>Install 115 kV 30 MVAr capacitor bank at Revere.</t>
  </si>
  <si>
    <t>07/2008</t>
  </si>
  <si>
    <t>Addition of 4 breakers and relocation of T1 and T2 into new bays at Sandy Pond.</t>
  </si>
  <si>
    <t>07/2009</t>
  </si>
  <si>
    <t>07/2010</t>
  </si>
  <si>
    <t>07/2017</t>
  </si>
  <si>
    <t>Loop 345 kV 339 line and 115 kV S-145/T-146 into new Wakefield Jct. Substation.</t>
  </si>
  <si>
    <t>Park St. - incremental cost of designing for 115 kV instead of 69 kV.</t>
  </si>
  <si>
    <t>Pratts Jct. - supply 13 kV from T3 and T4.</t>
  </si>
  <si>
    <t>3361 Upgrade 345kV terminal equipment at Sherman Road.</t>
  </si>
  <si>
    <t>05/2008</t>
  </si>
  <si>
    <t>Replace (16) 115 kV breakers at Tewksbury 22.</t>
  </si>
  <si>
    <t>Middleboro Municipal</t>
  </si>
  <si>
    <t>East Shore 115 kV Capacitor Bank Transient Recovery</t>
  </si>
  <si>
    <t>Devon Tie 115kV Switching Station BPS Compliance</t>
  </si>
  <si>
    <t>New Tower Hill Rd. Substation tapped off of (G185S) 115 kV line.</t>
  </si>
  <si>
    <t>01/2011</t>
  </si>
  <si>
    <t>Reconductor a portion of the Manchester to Scovill Rock 353 345-kV line and terminal work.</t>
  </si>
  <si>
    <t>NEEWS (Greater Springfield Reliability Project)</t>
  </si>
  <si>
    <t>Install new Southwest Hartford to South Meadow 115 kV Cable.</t>
  </si>
  <si>
    <t>Springfield 115 kV Reinforcements</t>
  </si>
  <si>
    <t>Additional uprating or rebuilding of the existing 115 kV overhead lines in the Springfield area.</t>
  </si>
  <si>
    <t>Vermont Southern Loop Project</t>
  </si>
  <si>
    <t>Expansion of Coolidge 345kV substation</t>
  </si>
  <si>
    <t>Loop new 345kV Line into Newfane Substation.</t>
  </si>
  <si>
    <t>Status Change</t>
  </si>
  <si>
    <t>Installation of a new 345/115kV substation called Vernon including a new 345/115kV autotransformer</t>
  </si>
  <si>
    <t>Installation of a new 345/115kV substation called Newfane</t>
  </si>
  <si>
    <t>Generator Interconnection Upgrade</t>
  </si>
  <si>
    <t>2a</t>
  </si>
  <si>
    <t>Separate Section 215 from Section 63 and terminate Section 215 at newly established breaker position in Wyman Hydro S/S, which includes re-rating of Section 215. Expand Bigelow S/S and add capacitor banks at Lakewood, Guilford, and Sturtevant S/S's.</t>
  </si>
  <si>
    <t>Cape Wind</t>
  </si>
  <si>
    <t>NGRID Comerford Substation</t>
  </si>
  <si>
    <t>NGRID Comerford Substation.</t>
  </si>
  <si>
    <t>Tap Y-25S line between Harriman and Deerfield 5.  Construct 69/34.5 kV substation and 34.5 kV line connecting 30 MW generating facility with the 69 kV system.</t>
  </si>
  <si>
    <t>CL&amp;P Fry Brook Substation.</t>
  </si>
  <si>
    <t>02/2008</t>
  </si>
  <si>
    <t>Devon Substation.</t>
  </si>
  <si>
    <t>12/01/2007</t>
  </si>
  <si>
    <t>Kleen Energy</t>
  </si>
  <si>
    <t>10/08/2003</t>
  </si>
  <si>
    <t>Hampden - build new 115 kV substation at 1515/O-15S intersection (4 breaker ring).</t>
  </si>
  <si>
    <t>NU Middletown Substation.</t>
  </si>
  <si>
    <t>Installation of 3-breaker 115kV ring bus interconnection of the  St. Johnsbury-Irasburg 115kV K39 line.</t>
  </si>
  <si>
    <t>2b</t>
  </si>
  <si>
    <t>07/01/2007</t>
  </si>
  <si>
    <t>CL&amp;P Middletown Substation.</t>
  </si>
  <si>
    <t>CL&amp;P Middletown Substation or CL&amp;P Scovill Rock Substation.</t>
  </si>
  <si>
    <t>05/2010</t>
  </si>
  <si>
    <t>01/2010</t>
  </si>
  <si>
    <t>08/15/2007</t>
  </si>
  <si>
    <t>345 kV Northfield Substation</t>
  </si>
  <si>
    <t>CPV Danbury - CL&amp;P Plumtree Substation.</t>
  </si>
  <si>
    <t>Interconnection to CL&amp;P's Norwalk Harbor substation.</t>
  </si>
  <si>
    <t>10/2010</t>
  </si>
  <si>
    <t>Interconnection to CL&amp;P's 115-kV 1607 line.</t>
  </si>
  <si>
    <t>Montville Substation.</t>
  </si>
  <si>
    <t>No</t>
  </si>
  <si>
    <t>Replace 138-kV Norwwalk (CT)-Northport(NY) 1385 cable.</t>
  </si>
  <si>
    <t>Portion of 54,358,000
(above)</t>
  </si>
  <si>
    <t>NEEWS (Rhode Island Reliability Project)</t>
  </si>
  <si>
    <t>NEEWS (Interstate Reliability Project)</t>
  </si>
  <si>
    <t>TBD</t>
  </si>
  <si>
    <t>Part of SWCT (Middletown-Norwalk) Reliability Project</t>
  </si>
  <si>
    <t>2010-2011</t>
  </si>
  <si>
    <t>2011-2013</t>
  </si>
  <si>
    <t>In-Service</t>
  </si>
  <si>
    <t>Part of Lamoille County Project</t>
  </si>
  <si>
    <t>Hoosac Wind Farm</t>
  </si>
  <si>
    <t>Part of NSTAR 345 kV Reliability Project</t>
  </si>
  <si>
    <t>04/2008</t>
  </si>
  <si>
    <t>Central Vermont Public Service</t>
  </si>
  <si>
    <t>Canal to Oak Street #399 345 kV line.</t>
  </si>
  <si>
    <t>Move Canal 345/115 Auto-transformer to Oak Street.</t>
  </si>
  <si>
    <t>Elective</t>
  </si>
  <si>
    <t>4b</t>
  </si>
  <si>
    <t>Maine Public Service</t>
  </si>
  <si>
    <t>MEPCO-MPS 345 kV Interconnection</t>
  </si>
  <si>
    <t>Northeast Reliability Interconnect Project</t>
  </si>
  <si>
    <t>Point Lepreau to Orrington - New 345 kV line as well as capacity expansion from Orrington to Maine Yankee.</t>
  </si>
  <si>
    <t>In-service</t>
  </si>
  <si>
    <t>03/01/2003</t>
  </si>
  <si>
    <t>09/28/2007</t>
  </si>
  <si>
    <t>Upgrade the Southwest Hartford Substation to Bulk Power System standards (BPS).</t>
  </si>
  <si>
    <t>08/04/2004</t>
  </si>
  <si>
    <t>Install new 115 kV Wilton Substation.</t>
  </si>
  <si>
    <t>Install new 345/115 kV autotransformer at Barbour Hill Substation.</t>
  </si>
  <si>
    <t>Install new Stepstone 115 kV substation in Guilford.</t>
  </si>
  <si>
    <t>08/01/2006</t>
  </si>
  <si>
    <t>09/30/2006</t>
  </si>
  <si>
    <t>Install new Oxford (previously Jack's Hill) 115 kV substation.</t>
  </si>
  <si>
    <t>02/15/2008</t>
  </si>
  <si>
    <t>Install new 115 kV line from Norwalk Harbor Station to Glenbrook Substation (accommodate 345 kV class cable).</t>
  </si>
  <si>
    <t>White Lake - Saco Valley (Y138) Line Closing - Add PAR on Y138 at Saco Valley, retension lines, upgrade Beebe terminal, and add capacitor banks at White Lake and Beebe.</t>
  </si>
  <si>
    <t>01/01/2006</t>
  </si>
  <si>
    <t>Merrimack 115-kV substation - Protection Separation Upgrade.</t>
  </si>
  <si>
    <t>05/01/2007</t>
  </si>
  <si>
    <t>Upgrade Canal 345-kV breaker #612 to IPT.</t>
  </si>
  <si>
    <t>06/2012</t>
  </si>
  <si>
    <t>New North Branford 115/13.8-kV substation.</t>
  </si>
  <si>
    <t>Rebuild the existing Georgia substation 115 kV bus into a ring bus to address reliability problems through the 1,250 MW Vermont state load level.</t>
  </si>
  <si>
    <t>New Trumbull 115/13.8 kV Substation and 115 kV switching station.</t>
  </si>
  <si>
    <t>Granite to Middlesex 230-kV line with necessary substation upgrades to mitigate several reliability concerns, including those related to the potential Highgate contract termination.</t>
  </si>
  <si>
    <t>Replace (2) SCADA controlled motorized disconnect switches with 115 kV circuit breakers at the existing Chelsea substation to maintain adequate supply to the load.</t>
  </si>
  <si>
    <t>Install new 115 kV circuit breaker at Sandwich.</t>
  </si>
  <si>
    <t>Redesign/replacement of the Maxcy's Cross Trip and Bucksport Overcurrent Type 1 Special Protection Systems.</t>
  </si>
  <si>
    <t>Add (1)  new 115 kV breaker at Woonsocket.</t>
  </si>
  <si>
    <t>Add 4th 115/14 kV transformer and (2) 115 kV breakers at Colburn St.</t>
  </si>
  <si>
    <t>12/01/2004</t>
  </si>
  <si>
    <t>Install third 345/115-kV autotransformer at Scobie Substation.</t>
  </si>
  <si>
    <t>10/01/2006</t>
  </si>
  <si>
    <t>Upgrade the Auburn 345 kV breaker #2130 with an IPT breaker.</t>
  </si>
  <si>
    <t>Rebuild Bellows Falls Substation and install 115 kV capacitor bank.</t>
  </si>
  <si>
    <t>Naugatuck Valley 115 kV reliability improvement.</t>
  </si>
  <si>
    <t>Loop (355) 345 kV line in and out of Carver Substation and add (5) new 345 kV circuit breakers at Carver substation.</t>
  </si>
  <si>
    <t>Installation of New Page Substation (aka Railroad Street Substation) with (3) circuit breakers tapping Section 218 115 kV.</t>
  </si>
  <si>
    <t>Add a second 115 kV line from Carver to Tremont and add (2) new 115 kV circuit breakers at Carver substation and (1) new 115 kV circuit breaker at Tremont substation.</t>
  </si>
  <si>
    <t>Add (5) new 115 kV circuit breakers at Brook Street.</t>
  </si>
  <si>
    <t>Upgrade Canal 345 kV breaker #112 to IPT.</t>
  </si>
  <si>
    <t>Upgrade Canal 345 kV breaker #512 to IPT.</t>
  </si>
  <si>
    <t>Replace Mix Avenue 115 kV Oil Circuit Breaker &amp; foundation.</t>
  </si>
  <si>
    <t>Replace Quinnipiac 115 kV Oil Circuit Breaker.</t>
  </si>
  <si>
    <t>Install (2) new 115 kV breakers at Trapelo Road.</t>
  </si>
  <si>
    <t>Kenyon substation upgrades.</t>
  </si>
  <si>
    <t>12/01/2006</t>
  </si>
  <si>
    <t>Close the E1-M1 loop at Middleboro's Wareham St Sub.</t>
  </si>
  <si>
    <t>Rebuild 345 kV 326 Line</t>
  </si>
  <si>
    <t>Rebuild 115 kV U181 Line</t>
  </si>
  <si>
    <t>Replace (2) 345 kV circuit breakers at Sandy Pond</t>
  </si>
  <si>
    <t>06/2013</t>
  </si>
  <si>
    <t>Convert Canal 345 kV SPS to include tripping of Cape Wind for the simultaneous loss of 342 and 322 345 kV lines.</t>
  </si>
  <si>
    <t>Upgrade the 1768 line terminal equipment at Southwick Substation.</t>
  </si>
  <si>
    <t>Sutton Energy - 345 kV Carpenter Hill-Millbury Line.</t>
  </si>
  <si>
    <t>NU LSP - Wilton Substation</t>
  </si>
  <si>
    <t>NU LSP - Oxford Substation</t>
  </si>
  <si>
    <t>NU LSP - Rood Ave Substation</t>
  </si>
  <si>
    <t>CMP LSP - Anson Substation</t>
  </si>
  <si>
    <t>VELCO LSP - Chelsea Substation</t>
  </si>
  <si>
    <t>Vermont Southern Loop Project (VELCO LSP - Newfane Substation)</t>
  </si>
  <si>
    <t>NU LSP - Weare Substation</t>
  </si>
  <si>
    <t>UI LSP - Trumbull Substation</t>
  </si>
  <si>
    <t>NSTAR LSP - Colburn St Substation</t>
  </si>
  <si>
    <t>Upgrade Water Street, Broadway, Mill River, West River, Baird, Bridgeport RESCO, and Devon Tie substations to BPS standards.</t>
  </si>
  <si>
    <t>Upgrade the 1512 line terminal equipment at Southwick Substation.</t>
  </si>
  <si>
    <t>Queue Position 178</t>
  </si>
  <si>
    <t>Reconductor 115 kV F19 Line (Auburn - Brockton Tap).</t>
  </si>
  <si>
    <t>Replace Bridgewater 115 kV 1631 circuit breaker with 63 kA breaker.</t>
  </si>
  <si>
    <t>Queue Position 135</t>
  </si>
  <si>
    <t>Queue Position 172</t>
  </si>
  <si>
    <t>Queue Position 134</t>
  </si>
  <si>
    <t>Queue Position 165</t>
  </si>
  <si>
    <t>Upgrade 137T and K-137W 115 kV circuit breakers at Sandy Pond.</t>
  </si>
  <si>
    <t>Plainfield Renewable Energy Project</t>
  </si>
  <si>
    <t>Cos Cob Redevelopment</t>
  </si>
  <si>
    <t>Devon Units</t>
  </si>
  <si>
    <t>Interconnect 60 MW of wind via 115 kV generator lead into Keene Road Substation.</t>
  </si>
  <si>
    <t>Stetson Wind</t>
  </si>
  <si>
    <t>Queue Position 137</t>
  </si>
  <si>
    <t>Queue Position 177</t>
  </si>
  <si>
    <t>Lowell Power</t>
  </si>
  <si>
    <t>Queue Position 190</t>
  </si>
  <si>
    <t>Queue Position 217</t>
  </si>
  <si>
    <t>Queue Position 196</t>
  </si>
  <si>
    <t>Queue Position 201</t>
  </si>
  <si>
    <t>Queue Position 191</t>
  </si>
  <si>
    <t>Queue Position 161</t>
  </si>
  <si>
    <t>Middletown 11</t>
  </si>
  <si>
    <t>Queue Position 160</t>
  </si>
  <si>
    <t>Queue Position 181</t>
  </si>
  <si>
    <t>Queue Position 186</t>
  </si>
  <si>
    <t>Queue Position 182</t>
  </si>
  <si>
    <t>Queue Position 199</t>
  </si>
  <si>
    <t>CL&amp;P Stony Hill 115 kV Substation or 345 kV line # 321.</t>
  </si>
  <si>
    <t>CL&amp;P Baldwin 115kV substation.</t>
  </si>
  <si>
    <t>Queue Position 183</t>
  </si>
  <si>
    <t>Sandbar PAR</t>
  </si>
  <si>
    <t>Hartford 115kV Breaker - Replace an existing 115kV motorized SCADA controlled disconnect switch with a circuit breaker at Hartford substation on the line toward Wilder sub and add one 25 MVAR cap. Bank</t>
  </si>
  <si>
    <t>Essex K24 Line Breaker</t>
  </si>
  <si>
    <t>Blissville PAR</t>
  </si>
  <si>
    <t>Apr-08 Status</t>
  </si>
  <si>
    <t>Installation of 3-breaker 115kV ring bus interconnection on the Bennington-Searsburg 69kV Y25N Line.</t>
  </si>
  <si>
    <t>Upgrade the South Meadow Substation to Bulk Power System standards (BPS).</t>
  </si>
  <si>
    <t>Upgrade Flax Hill Substation to BPS.</t>
  </si>
  <si>
    <t>Q-169 Golden Hills to Lynn 115 kV line upgrade.</t>
  </si>
  <si>
    <t>CMP LSP - Saco Bay Area Reinforcement Project</t>
  </si>
  <si>
    <t>Installation of two 115-kV cable circuits between East Springfield and Breckwood substations.</t>
  </si>
  <si>
    <t>Add 115/34.5 kV transformer at Raymond Substation on Section 208/209 along with (2) 115 kV in-line circuit breakers.</t>
  </si>
  <si>
    <t>Install new 115 kV Weare Street Substation and Jackman capacitors.</t>
  </si>
  <si>
    <t>Oct-07 Estimated Costs</t>
  </si>
  <si>
    <t xml:space="preserve">Apr-08 Estimated Costs </t>
  </si>
  <si>
    <t xml:space="preserve">New Haven-West Rutland 345kV line, 345/115 New Haven Sub with 115kV ring bus, and close the 345 kV ring bus at West Rutland </t>
  </si>
  <si>
    <t>12/2004</t>
  </si>
  <si>
    <t>12/2005</t>
  </si>
  <si>
    <t>12/2006</t>
  </si>
  <si>
    <t>01/2007</t>
  </si>
  <si>
    <t>Queue Position 175</t>
  </si>
  <si>
    <t>CL&amp;P Stony Hill 115 kV Substation #175.</t>
  </si>
  <si>
    <t>Queue Position 222</t>
  </si>
  <si>
    <t>Queue Position 145</t>
  </si>
  <si>
    <t>Queue Position 192</t>
  </si>
  <si>
    <t>Queue Position 125</t>
  </si>
  <si>
    <t>Queue Position 207</t>
  </si>
  <si>
    <t>Queue Position 193</t>
  </si>
  <si>
    <t>Queue Position 159</t>
  </si>
  <si>
    <t>RISEP - 345 kV RISE Substation.</t>
  </si>
  <si>
    <t>Add 115 kV circuit breakers and transformer at Anson Section 63.</t>
  </si>
  <si>
    <t>Brayton Point substation reinforcements to accommodate the new 115 kV line.</t>
  </si>
  <si>
    <t>Reconductor M13 and L14 between Bell Rock and Dexter + Reconductor 69 kV lines 61 and 62.</t>
  </si>
  <si>
    <t>Dupont substation - Upgrade Buswork and convert to BPS substation.</t>
  </si>
  <si>
    <t>Belmont substation - Upgrade Bus work.</t>
  </si>
  <si>
    <t>Bridgewater substation - Upgrade Bus work and convert to BPS substation.</t>
  </si>
  <si>
    <t>Reconductor 115kV L1 line and associated substation upgrades.</t>
  </si>
  <si>
    <t>Reconductor 115 kV A94 line and associated substation upgrades.</t>
  </si>
  <si>
    <t>Replace five 115 kV-25 kA breakers with 115 kV-50 kA breakers and upgrade disconnect switch (175-3) to 2000A.</t>
  </si>
  <si>
    <t>Pratts Jct. - replace T8 autotransformer with 230 kV 333 mVA, upgrade breaker and bus to 115 kV. Install high side 230 kV breaker.</t>
  </si>
  <si>
    <t>Millbury -upgrade terminal equipment for O-141, P-142, B-128, A-127 circuit breakers.</t>
  </si>
  <si>
    <t>Searsburg - install in-line 69 kV breaker for operational flexibility.</t>
  </si>
  <si>
    <t>Reconductor Nashua St - Quinsigamond Jct (O141) 115 kV line w/636 ACSS.</t>
  </si>
  <si>
    <t>Pratts Jct. - increase thermal rating of I-135 and J-136 buswork.</t>
  </si>
  <si>
    <t>Reconductor Pratts Jct - Flagg Pond I-135S &amp; J-136S 115 kV lines w/795 ACSS.</t>
  </si>
  <si>
    <t>Reconductor #2 Tap from Tower 510 - Webster St. 115 kV circuit.</t>
  </si>
  <si>
    <t>Reconductor from (A-127E/B-128E) Millbury - Tower 510 115 kV line.</t>
  </si>
  <si>
    <t>Reconductor (P142/P142S) Rolfe Avenue - West Bolyston 115 kV line w/1590 ACSR.</t>
  </si>
  <si>
    <t>Bear Swamp - install one 230-115 kV 333 mVA auto, one 115 kV breaker and upgrade various terminal equipment.</t>
  </si>
  <si>
    <t>Deerfield - install a new 115/69KV autotransformer and a 69kV breaker and disconnect switches.</t>
  </si>
  <si>
    <t>Reconductor and retension (E205W) Harriman - Bear Swamp Tap 230 kV circuit.</t>
  </si>
  <si>
    <t>Reconductor sections of A127W line w/795 ACSS.</t>
  </si>
  <si>
    <t>Install new Millbury - Tower #510 115 kV line.</t>
  </si>
  <si>
    <t>Webster St. - add two 115 kV circuit breakers.</t>
  </si>
  <si>
    <t>Millbury - new 115 kV breaker position for new line to Twr 510.</t>
  </si>
  <si>
    <t>Wachusett - install one 345 kV, 448 mVA transformer, one 345 kV breaker, and one 115 kV breaker.</t>
  </si>
  <si>
    <t>Adams - install third 115 kV breaker to complete ring bus.</t>
  </si>
  <si>
    <t>Convert 69 kV (O-15S) Palmer - E Longmeadow - Shaker Rd line to 115 kV.</t>
  </si>
  <si>
    <t>Reconductor 115 kV line from Palmer to new Hampden Substation.</t>
  </si>
  <si>
    <t>Palmer - add 115 kV breaker position for O15S conversion, includes thermal upgrade of W-175 bay.</t>
  </si>
  <si>
    <t>E Winchendon - install 115 kV breaker and 115 kV disconnect switch.</t>
  </si>
  <si>
    <t>Install new Otter River - E Winchendon 115 kV line.</t>
  </si>
  <si>
    <t>Reconductor E Winchendon - J136 Tap within I135/J136 ROW w/795 ACSR.</t>
  </si>
  <si>
    <t>Otter River - expand substation into 6-breaker ring bus with four 115 kV breakers and install two transformers.</t>
  </si>
  <si>
    <t>E Westminster - install new 115 kV breaker, including disconnect switches. Assumes no new control house.</t>
  </si>
  <si>
    <t>Reconductor (W175) W Charlton - Little Rest - Palmer w/1590 ACSR.</t>
  </si>
  <si>
    <t>Carpenter Hill - replace one 345 kV, 448 MVA autotransformer and upgrade thermal rating of bus to at least 580 MVA.</t>
  </si>
  <si>
    <t>Add a new series breaker # 8 at W. Walpole.</t>
  </si>
  <si>
    <t>Reconductor N. Woburn Tap to Reading Tap  (Line 211-503 &amp; 211-504).</t>
  </si>
  <si>
    <t>Add a new 54 MVAR capacitor bank at Chelsea.</t>
  </si>
  <si>
    <t>Add a new 345 kV line from Lexington to Waltham.</t>
  </si>
  <si>
    <t>Add a new 345/230 kV auto at Waltham and 230 kV switching facilities.</t>
  </si>
  <si>
    <t>Pequonnock 115 kV Fault Duty Mitigation.</t>
  </si>
  <si>
    <t>Grand Avenue 115 kV Switching Station Rebuild.</t>
  </si>
  <si>
    <t>New Hamden 115/13.8 kV substation.</t>
  </si>
  <si>
    <t>Lake Road #4 - tap the 345 kV line.</t>
  </si>
  <si>
    <t>MEPCO-MPS 345 kV Interconnection.</t>
  </si>
  <si>
    <t>Replace West Springfield to Breckwood 115 kV cable.</t>
  </si>
  <si>
    <t>Install a 2% reactor on the North Bloomfield-Canton 115kV line.</t>
  </si>
  <si>
    <t>Replace (6) 115 kV breakers (4-Glenbrook, 1-Glenbrook Statcom, 1-Southington #1) and (3) 345-kV circuit breakers at Millstone and replace (4) 345- kV breakers with 500-kV breakers at Long Mountain substation.</t>
  </si>
  <si>
    <t>New 345 kV gas circuit breaker at Auburn St. Substation on the 335 Line.</t>
  </si>
  <si>
    <t>Installation of a new 115-kV cable circuit between East Springfield and Clinton Substations.</t>
  </si>
  <si>
    <t>Reterminate (3) 115 kV lines and add (2) bus-tie breakers at Kimball Road.</t>
  </si>
  <si>
    <t>Addition of 115/34.5 kV transformer and six new 115 kV breakers and a half substation at Woodstock.</t>
  </si>
  <si>
    <t>Addition of Rumford Industrial Park capacitor bank.</t>
  </si>
  <si>
    <t>Upgrade 7 of 8 Dynamic Swing Recorders in New England to comply  with NERC, NPCC, and ISO-NE Standards.</t>
  </si>
  <si>
    <t>Haddam Neck-Southington 345-kV line.</t>
  </si>
  <si>
    <t>Orrington substation reconfiguration and addition of new HVDC cable system terminating in Boston area.</t>
  </si>
  <si>
    <t>Rebuild the 1466 115-kV line from East Meriden to North Wallingford and the 1588 115-kV rebuild from North Wallingford to Colony.</t>
  </si>
  <si>
    <t>Add 115 kV 20 MVAr capacitor bank at Harwich/Harwich Tap.</t>
  </si>
  <si>
    <t>Rebuild 115-kV Jackman to Greggs F-162 line.</t>
  </si>
  <si>
    <t>DELTA</t>
  </si>
  <si>
    <t>MAINE</t>
  </si>
  <si>
    <t>NEW HAMPSHIRE</t>
  </si>
  <si>
    <t>VERMONT</t>
  </si>
  <si>
    <t>MASSACHUSETTS</t>
  </si>
  <si>
    <t>RHODE ISLAND</t>
  </si>
  <si>
    <t>CONNECTICUT</t>
  </si>
  <si>
    <t>Scobie Pond to Hudson Reinforcement Project</t>
  </si>
  <si>
    <t>Install new 115-kV Scobie - Hudson line.</t>
  </si>
  <si>
    <t>Replace Comerford 230 kV breakers and add (1) 230 kV bus tie breaker.</t>
  </si>
  <si>
    <t>New Rood Ave (formally Windsor) distribution substation with 115kV terminal modifications.</t>
  </si>
  <si>
    <t>East Shore 115 kV Oil Circuit Breaker &amp; Disconnect Replacements.</t>
  </si>
  <si>
    <t>Install two new 115-kV lines from Stony Brook (MMWEC) to line tap#1113 and tap #1134.</t>
  </si>
  <si>
    <t>Upgrade the Pleasant to Blanford 115-kV line and the Blanford to Granville Jct. portion of the 115-kV line 1512.</t>
  </si>
  <si>
    <t>Reconductor the Woodland to Pleasant 1371 115-kV line and terminal work at Woodland substation.</t>
  </si>
  <si>
    <t>Rebuild/Reconductor a portion of the Fairmont 1134 and 1113 115-kV lines up to where it taps the new Stony Brook lines.</t>
  </si>
  <si>
    <t>Reconfigure/Modify North Bloomfield, Northwest Hartford, Southwest Hartford and South Meadow 115-kV substations.</t>
  </si>
  <si>
    <t>Reconductor the East Hartford to the Riverside tap 1786 115-kV line.</t>
  </si>
  <si>
    <t>Add 345-kV shunt reactors at Frost Bridge, and North Bloomfield substations.</t>
  </si>
  <si>
    <t>Reconfigure the Millstone to Manchester 310 line into Card 345-kV substation.</t>
  </si>
  <si>
    <t>New Bloomingdale to Vernon Hill 115 kV (UG Cable-3.6 mi.)</t>
  </si>
  <si>
    <t>Reconductoring of short segments of S-171S, T-172N and T-172S with associated terminal equipment upgrades.</t>
  </si>
  <si>
    <t>E-183E upgrade of 115kV terminal equipment at Franklin Square.</t>
  </si>
  <si>
    <t>347 Reconductor from Sherman Road to CT/RI Border.</t>
  </si>
  <si>
    <t>G-185N (Kent County-Drumrock) 115 kV reconductor.</t>
  </si>
  <si>
    <t>Re-conductor F-158N (Golden Hills-Maplewood-Everett) 115 kV line.</t>
  </si>
  <si>
    <t>Somerset substation reinforcements.</t>
  </si>
  <si>
    <t>Admiral St-Franklin Square (Q143 and R144) 115 kV UG recabling.</t>
  </si>
  <si>
    <t>Retire low capacity Breckwood to East Springfield 115-kV cable.</t>
  </si>
  <si>
    <t>Add 115 kV 54 MVAR capacitor bank at W. Framingham.</t>
  </si>
  <si>
    <t>IN-SERVICE PROJECTS</t>
  </si>
  <si>
    <t>CANCELLED PROJECTS</t>
  </si>
  <si>
    <t>Falls Village - 69 kV Substation.</t>
  </si>
  <si>
    <t>Watertown - 115 kV line #1238 or #1191.</t>
  </si>
  <si>
    <t>Mount Tom - W Mass. Mt. Tom 115 kV Substation.</t>
  </si>
  <si>
    <t>Shepaug - 115 kV substation.</t>
  </si>
  <si>
    <t>Stevenson - CL&amp;P Stevenson 115 kV Substation.</t>
  </si>
  <si>
    <t>Millstone 3 - 345 kV Substation.</t>
  </si>
  <si>
    <t>Northfield Mountain - W. Mass Northfield  345 kV substation.</t>
  </si>
  <si>
    <t>Bridgeport Energy II - UI 345 kV Singer Substation.</t>
  </si>
  <si>
    <t>Ansonia - UI Ansonia 115 kV substation.</t>
  </si>
  <si>
    <t>Upgrade the Bourne 115 kV breaker #12272 with an IPT breaker.</t>
  </si>
  <si>
    <t>Installation of differential insulation and additional grounding at each tower that is common for the 342 and 322 345 kV lines.</t>
  </si>
  <si>
    <t>At Canal 345 kV substation, install a redundant breaker in series with breaker #312.</t>
  </si>
  <si>
    <t>Installation of (2) 115 kV circuits out of Barnstable substation to interconnect Cape Wind.</t>
  </si>
  <si>
    <t>Expansion of Barnstable 115 kV substation to include 5th bay and (2) circuit breakers, addition of a 3rd breaker in the planned 4th bay, and (2) 35MVAr shunt reactors.</t>
  </si>
  <si>
    <t>09/2007</t>
  </si>
  <si>
    <t>Convert Williston into a ring bus configuration.</t>
  </si>
  <si>
    <t>AL Pierce</t>
  </si>
  <si>
    <t>CL&amp;P P&amp;WA Aircraft Substation</t>
  </si>
  <si>
    <t>CL&amp;p P&amp;WA Aircraft Substation.</t>
  </si>
  <si>
    <t>11/2010</t>
  </si>
  <si>
    <t>Worcestor Area Reinforcements</t>
  </si>
  <si>
    <t>NEEWS (Central Connecticut Reliability Project)</t>
  </si>
  <si>
    <t xml:space="preserve"> Mystic Breaker Additions Project</t>
  </si>
  <si>
    <t xml:space="preserve">Tunnel- CL&amp;P Tunnel 115 kV Substation.
</t>
  </si>
  <si>
    <t>Central/Western Massachusetts Upgrades</t>
  </si>
  <si>
    <t>Mystic Breaker Additions Project</t>
  </si>
  <si>
    <t>Greater Boston Reliability Project</t>
  </si>
  <si>
    <t>Orrington-Boston HVDC</t>
  </si>
  <si>
    <t>Part of Vermont Southern Loop Project</t>
  </si>
  <si>
    <t>Interconnection to Wallingford (CMEEC) substation.</t>
  </si>
  <si>
    <t>Macro1</t>
  </si>
  <si>
    <t>Macro10</t>
  </si>
  <si>
    <t>Macro11</t>
  </si>
  <si>
    <t>Macro12</t>
  </si>
  <si>
    <t>Macro13</t>
  </si>
  <si>
    <t>Macro14</t>
  </si>
  <si>
    <t>Macro15</t>
  </si>
  <si>
    <t>Macro16</t>
  </si>
  <si>
    <t>Macro2</t>
  </si>
  <si>
    <t>Macro3</t>
  </si>
  <si>
    <t>Macro4</t>
  </si>
  <si>
    <t>Macro5</t>
  </si>
  <si>
    <t>Macro6</t>
  </si>
  <si>
    <t>Macro7</t>
  </si>
  <si>
    <t>Macro8</t>
  </si>
  <si>
    <t>Macro9</t>
  </si>
  <si>
    <t>Recover</t>
  </si>
  <si>
    <t>Auto_Open</t>
  </si>
  <si>
    <t>Primary Driver</t>
  </si>
  <si>
    <t>Part#</t>
  </si>
  <si>
    <t>Project ID</t>
  </si>
  <si>
    <t>Primary Equipment Owner</t>
  </si>
  <si>
    <t>Other Equipment Owner(s)</t>
  </si>
  <si>
    <t>Projected In-Service Month/Year</t>
  </si>
  <si>
    <t>Major Project</t>
  </si>
  <si>
    <t>Project</t>
  </si>
  <si>
    <t>I.3.9 Approval</t>
  </si>
  <si>
    <t>TCA Approval</t>
  </si>
  <si>
    <t>Reliability Upgrade</t>
  </si>
  <si>
    <t>1a</t>
  </si>
  <si>
    <t>Bangor Hydro-Electric Company</t>
  </si>
  <si>
    <t>12/2012</t>
  </si>
  <si>
    <t>Down East Reliability Improvement</t>
  </si>
  <si>
    <t>Contruct 115 kV from Trenton tap (part of Hancock Reliability Project) to new Tunk Lake Substation to Harrington Substation.</t>
  </si>
  <si>
    <t>Planned</t>
  </si>
  <si>
    <t>Central Maine Power Company</t>
  </si>
  <si>
    <t>12/2007</t>
  </si>
  <si>
    <t>MEPCO SPS</t>
  </si>
  <si>
    <t>Proposed</t>
  </si>
  <si>
    <t>03/24/2006</t>
  </si>
  <si>
    <t>Raymond Substation Project</t>
  </si>
  <si>
    <t>06/01/2006</t>
  </si>
  <si>
    <t>12/2008</t>
  </si>
  <si>
    <t>Rumford-Woodstock-Kimball Road Corridor Project</t>
  </si>
  <si>
    <t>NSTAR Electric Company</t>
  </si>
  <si>
    <t>03/2008</t>
  </si>
  <si>
    <t>Boston Area 115 kV Enhancements</t>
  </si>
  <si>
    <t>DCT separation of Framingham to Speen St. 433-507 circuit.</t>
  </si>
  <si>
    <t>Under Construction</t>
  </si>
  <si>
    <t>01/18/2005</t>
  </si>
  <si>
    <t>03/01/2005</t>
  </si>
  <si>
    <t>Mystic IPT Breaker Project</t>
  </si>
  <si>
    <t>NR</t>
  </si>
  <si>
    <t>12/2009</t>
  </si>
  <si>
    <t>12/2010</t>
  </si>
  <si>
    <t>06/2008</t>
  </si>
  <si>
    <t>NSTAR 345 kV Transmission Reliability Project</t>
  </si>
  <si>
    <t>Add (1) 345 kV 160 MVAR shunt reactors at Stoughton.</t>
  </si>
  <si>
    <t>02/10/2005</t>
  </si>
  <si>
    <t>09/15/2005</t>
  </si>
  <si>
    <t>Add 2nd 345 kV UG Cables from Stoughton to Mattapan Sq.to K Street and install another new autotransformer at K. St.</t>
  </si>
  <si>
    <t>10/2008</t>
  </si>
  <si>
    <t>Add (1) 115 kV breaker at K St.</t>
  </si>
  <si>
    <t>02/01/2005</t>
  </si>
  <si>
    <t>09/01/2005</t>
  </si>
  <si>
    <t>Add (1) 345 kV 160 MVAR shunt reactors at K St.</t>
  </si>
  <si>
    <t>Short Term Lower SEMA Upgrades</t>
  </si>
  <si>
    <t>08/17/2007</t>
  </si>
  <si>
    <t>06/2009</t>
  </si>
  <si>
    <t>09/2009</t>
  </si>
  <si>
    <t>Add new 115 kV line from Brook Street to Auburn Street.</t>
  </si>
  <si>
    <t>National Grid, USA</t>
  </si>
  <si>
    <t>03/12/2002</t>
  </si>
  <si>
    <t>03/2009</t>
  </si>
  <si>
    <t>10/2007</t>
  </si>
  <si>
    <t>Merrimack Valley/North Shore Reliability Project</t>
  </si>
  <si>
    <t>Reconductor G-133W 115 kV line and replace terminal equipment at West Methuen.</t>
  </si>
  <si>
    <t>06/01/2007</t>
  </si>
  <si>
    <t>11/2008</t>
  </si>
  <si>
    <t>Monadnock Area Reliability Project</t>
  </si>
  <si>
    <t>Reconductor I-135 (Bellows Falls-Monadnock Tap-Flagg Pond) 115 kV line.</t>
  </si>
  <si>
    <t>Southwest Rhode Island Reliability Enhancements</t>
  </si>
  <si>
    <t>Rebuild W. Kingston to include 115 kV ring bus.</t>
  </si>
  <si>
    <t>11/10/2004</t>
  </si>
  <si>
    <t>03/29/2005</t>
  </si>
  <si>
    <t>Extend L-190 line to W. Kingston.</t>
  </si>
  <si>
    <t>11/2007</t>
  </si>
  <si>
    <t>Reconductor W. Kingston - Kenyon 115 kV 1870N line.</t>
  </si>
  <si>
    <t>Reconductor Kenyon - Wood River 115 kV 1870 line.</t>
  </si>
  <si>
    <t>Wood River substation upgrades.</t>
  </si>
  <si>
    <t>04/07/2007</t>
  </si>
  <si>
    <t>05/07/2007</t>
  </si>
  <si>
    <t>Reconductoring L-190 between Kent Co. and Davisville.</t>
  </si>
  <si>
    <t>Northeast Utilities</t>
  </si>
  <si>
    <t>01/14/2006</t>
  </si>
  <si>
    <t>Install (1) new 115 kV circuit breaker at Devon Substation in series with 7R-2T.</t>
  </si>
  <si>
    <t>Rebuild 115 kV Keene to Swanzey A-152 line.</t>
  </si>
  <si>
    <t>New Fitzwilliam 345/115kV substation along with 345 kV breakers.</t>
  </si>
  <si>
    <t>Replace limiting terminal equipment at Webster Substation on line to North Road.</t>
  </si>
  <si>
    <t>Rebuild 115 kV Garvins to Webster V-182 line.</t>
  </si>
  <si>
    <t>Norwalk-Glenbrook Cable Project</t>
  </si>
  <si>
    <t>08/01/2005</t>
  </si>
  <si>
    <t>09/2008</t>
  </si>
  <si>
    <t>Expand and upgrade to BPS and remove SPS at Glenbrook 115 kV substation.</t>
  </si>
  <si>
    <t>Add second high speed relay system on the 1450 line.</t>
  </si>
  <si>
    <t>Install two new 115 kV cables from Norwalk to Glenbrook (accommodate 345 kV class cable).</t>
  </si>
  <si>
    <t>Rebuild 115 kV Devon to Devon Switching Station(UI) 1780 and 1790 lines.</t>
  </si>
  <si>
    <t>07/31/2006</t>
  </si>
  <si>
    <t>Reconductor 115 kV 1570 and 1575 line taps into Beacon Falls Substation.</t>
  </si>
  <si>
    <t>Add second 345/115 kV autotransformer at Norwalk Substation along with shunt reactors and 345 kV circuit breakers.</t>
  </si>
  <si>
    <t>United Illuminating Company</t>
  </si>
  <si>
    <t xml:space="preserve">Southwest Connecticut Reliability Project PH II (M-N) </t>
  </si>
  <si>
    <t>Install new 345 kV line from East Devon to Singer(UI).</t>
  </si>
  <si>
    <t>Remove a portion of the 115 kV 1690 line from Devon to Cook Hill Jct.</t>
  </si>
  <si>
    <t>Rebuild 115 kV lines (1640,1685,1610) between Devon and Cook Hill Jct. (UG section of 1640 near Cook Hill).</t>
  </si>
  <si>
    <t>Install new East Devon 345 kV substation and new East Devon 115 kV substation in Milford.</t>
  </si>
  <si>
    <t>Installation of new Beseck Jct. 345 kV switching station in Wallingford.</t>
  </si>
  <si>
    <t>04/01/2007</t>
  </si>
  <si>
    <t>Install (2) new 345 kV lines from Black Pond Jct. to Beseck Jct.</t>
  </si>
  <si>
    <t>02/01/2007</t>
  </si>
  <si>
    <t>Install new 345 kV line from  Beseck Jct. to East Devon.</t>
  </si>
  <si>
    <t>Expand Scovill Rock 345 kV substation.</t>
  </si>
  <si>
    <t>Replace Norwalk Harbor 138/115 kV autotransformer.</t>
  </si>
  <si>
    <t>Install two 345 kV underground cables from Singer(UI) to Norwalk.</t>
  </si>
  <si>
    <t>Expand Norwalk 345-kV substation and install transfer trip relaying scheme on the 1389 115 kV line between Norwalk and Flax Hill.</t>
  </si>
  <si>
    <t>Install new 345 kV line from Scovill Rock to Chestnut Jct.</t>
  </si>
  <si>
    <t>Install new 345 kV line from Oxbow Jct. to Beseck Jct.</t>
  </si>
  <si>
    <t>Disconnect Milford Power from Devon Substation and reconnect to East Devon Jct. Substation.</t>
  </si>
  <si>
    <t>Rebuild 115-kV lines-1975 from Beseck to Oxbow Junction and 1655 from East Wallingford Jct. to New Haven Jct.</t>
  </si>
  <si>
    <t>Add a 345 kV breaker at Ludlow Substation.</t>
  </si>
  <si>
    <t>Build new Singer 345 kV substation with (12) circuit breakers, (2) autos, (4) shunt reactors along with reconnecting Bridgeport Energy thru one of the new autos.  Includes 115 kV connection from Singer to Pequonnock substation.</t>
  </si>
  <si>
    <t>Vermont Electric Power Company</t>
  </si>
  <si>
    <t>Lamoille County Project</t>
  </si>
  <si>
    <t>Middlesex Substation 115 kV breaker addition.</t>
  </si>
  <si>
    <t>08/16/2007</t>
  </si>
  <si>
    <t>02/07/2008</t>
  </si>
  <si>
    <t>Installation of new Duxbury Substation that involves looping in and out of the Middlesex - Essex 115 kV (K24) line.</t>
  </si>
  <si>
    <t>Upgrade bus cable at N. Rutland and K35 115 kV breaker at Rutland.</t>
  </si>
  <si>
    <t>Coolidge +/- 75 MVAr STATCOM with 50 MVArs of new capacitors at Coolidge and functional dynamic equivalent.</t>
  </si>
  <si>
    <t>Northwest Vermont Reliability Project</t>
  </si>
  <si>
    <t>Granite Sub Upgrade Phase 1: two 115 kV PARs, four 25 MVAR Cap. banks, four +25/-12.5 MVAR synchronous condenders, and two 230/115 transformers.</t>
  </si>
  <si>
    <t>01/10/2003</t>
  </si>
  <si>
    <t>03/31/2003</t>
  </si>
  <si>
    <t>N. Haven - Vergennes - Q. City 115 kV line.</t>
  </si>
  <si>
    <t>Granite Sub Upgrade Phase 2: synchronous condensers expanded to +200/- 100 MVAR and two 25 MVAR capacitor banks.</t>
  </si>
  <si>
    <t>Burlington 115kV Loop - 5 mi of new line &amp; rebuilding 5 miles of existing line between two existing substations with expansion of the East Avenue substation.</t>
  </si>
  <si>
    <t>10/24/2006</t>
  </si>
  <si>
    <t>05/23/2007</t>
  </si>
  <si>
    <t>Bangor Hydro-Electric Company, New England Power Company, Northeast Utilities System Com</t>
  </si>
  <si>
    <t>Dynamic Swing Reorder Project</t>
  </si>
  <si>
    <t>03/01/2007</t>
  </si>
  <si>
    <t>1b</t>
  </si>
  <si>
    <t>Concept</t>
  </si>
  <si>
    <t>Heywood Road Project</t>
  </si>
  <si>
    <t>01/01/2007</t>
  </si>
  <si>
    <t>Maguire Road Project</t>
  </si>
  <si>
    <t>Addition of (4) 345 kV breakers at Buxton.</t>
  </si>
  <si>
    <t>Rebuild South Gorham to Louden 115 kV Line S219.</t>
  </si>
  <si>
    <t>Reconductor South Gorham to Louden 115 kV Line S220.</t>
  </si>
  <si>
    <t>Convert Maguire Road to a switching substation by replacing switches with breakers.</t>
  </si>
  <si>
    <t>Rebuild Louden - Maguire Road 115 kV Line S163.</t>
  </si>
  <si>
    <t>01/2012</t>
  </si>
  <si>
    <t xml:space="preserve">New 115kV Line Construction (Elm Street-East Deering, East Deering -Cape) </t>
  </si>
  <si>
    <t>Rebuild Section 211 Woodstock - Rumford.</t>
  </si>
  <si>
    <t>Install 115 kV line (New Page - Rumford Industrial Park).</t>
  </si>
  <si>
    <t>Establish a new Old Orchard Beach 115/34.5 kV substation and 115 kV line.</t>
  </si>
  <si>
    <t>Oct-07 Status</t>
  </si>
  <si>
    <t>Jul-08 Status</t>
  </si>
  <si>
    <t xml:space="preserve">Jul-08 Estimated Costs </t>
  </si>
  <si>
    <t>TABLE A</t>
  </si>
  <si>
    <t>TABLE B</t>
  </si>
  <si>
    <t xml:space="preserve">Install a new 115kV line termination at Auburn St south bus. </t>
  </si>
  <si>
    <t>Re-conductor O-167 (NGRID portion of Mystic - Everett) 115 kV line.</t>
  </si>
  <si>
    <t>4a</t>
  </si>
  <si>
    <t>Braintree Electric Light Department</t>
  </si>
  <si>
    <t>Reconductor I-161 115 kV line from Meadowbrook to North Chelmsford.</t>
  </si>
  <si>
    <t>Reconductor A-153 115 kV line from Meadowbrook to North Chelmsford.</t>
  </si>
  <si>
    <t>Replace existing S145/T146 UG cables with higher capacity cables between Salem Harbor n Railyard.</t>
  </si>
  <si>
    <t>Part of Merrimack Valley/North Shore Project</t>
  </si>
  <si>
    <t>Portion of $17,700,000 
(above)</t>
  </si>
  <si>
    <t>02/2009</t>
  </si>
  <si>
    <t>Addition of Riley 115 kV capacitor bank.</t>
  </si>
  <si>
    <t>Portion of 5,400,000
(above)</t>
  </si>
  <si>
    <t>Part of Maine Power Reliability Program</t>
  </si>
  <si>
    <t>Generators w/ NO Feasibility Study completed - hide from Project List for now!</t>
  </si>
  <si>
    <t>Part of Monadnock Area Reliability Project</t>
  </si>
  <si>
    <t>Maine Power Reliability Program (MPRP)</t>
  </si>
  <si>
    <t>$70,000,000
(NU portion of MPRP)</t>
  </si>
  <si>
    <t>Portion of CMP $1.354B and portion of NU $70M</t>
  </si>
  <si>
    <t>Cancelled</t>
  </si>
  <si>
    <t>Part of NEEWS (Greater Springfield Reliability Project)</t>
  </si>
  <si>
    <t>Install new Northwest Hartford to Southwest Hartford 115kV cable.</t>
  </si>
  <si>
    <t>Pittsfield / Greenfield Project</t>
  </si>
  <si>
    <t>817 (merged w/ ID 816)</t>
  </si>
  <si>
    <t>Part of NEEWS (Interstate Reliability Project)</t>
  </si>
  <si>
    <t>NEEWS (Ancillary Project)</t>
  </si>
  <si>
    <t>Upgrade Scitico substation.</t>
  </si>
  <si>
    <t>Upgrade terminal equipment at Bunker Hill 115 kV substation.</t>
  </si>
  <si>
    <t>Waterside Substation - add a 115/13.2-kV transformer and a 115-kV circuit breaker.</t>
  </si>
  <si>
    <t>Sherwood Substation - add a 115/13.8-kV substation with two transformers and a 115-kV circuit breaker.</t>
  </si>
  <si>
    <t>CT LSP - Waterside Substation</t>
  </si>
  <si>
    <t>CT LSP - Sherwood Substation</t>
  </si>
  <si>
    <t>REMOVE FROM SPITS and PROJECT LISTING</t>
  </si>
  <si>
    <t>KEEP IN SPITS and DON'T SHOW I/S for JUL-08 PROJECT LISTING</t>
  </si>
  <si>
    <t>Install a 115 kV 50 MVAr capacitor bank at Maguire Road.</t>
  </si>
  <si>
    <t>Upgrade 115-10-16 underground 115 kV cable.</t>
  </si>
  <si>
    <t>Install 5-breaker ring bus interconnecting between Scovill Rock and Manchester on the 345 kV 353 Line.</t>
  </si>
  <si>
    <t>Generators w/ NO interconnection upgrades required! (RESERVE IN SPITS and REMOVE FROM PROJECT LISTING)</t>
  </si>
  <si>
    <t>Projected 
In-Service Month/Year</t>
  </si>
  <si>
    <t>Installation of a second high-speed protection system on the 1440 115 kV line.</t>
  </si>
  <si>
    <t>Interconnection to Tewksbury 115 kV Substation via O-193 Line and refurbish section of J-162 line.</t>
  </si>
  <si>
    <t>Re-terminate line tap section (Perry Street) of J-162 Line to new bay position at Tewksbury.</t>
  </si>
  <si>
    <t>Reconductor 2.8 mi. of the M-139 115 kV line.</t>
  </si>
  <si>
    <t>Replace (16) 115 kV circuit breakers at Tewksbury 22 w/ IPT capability if all generators w/ higher Queue Position are constructed.  The quantity of breaker upgrades subject to Queued generators constructed.</t>
  </si>
  <si>
    <t>Upgrade #137T and #K-137W 115 kV circuit breakers at Sandy Pond (if not completed as part of Merrimack Valley/North Shore Project).</t>
  </si>
  <si>
    <t xml:space="preserve">New Shelton 115/13.8 kV substation </t>
  </si>
  <si>
    <t xml:space="preserve">New Fairfield 115/13.8 kV substation </t>
  </si>
  <si>
    <t>06/2014</t>
  </si>
  <si>
    <t>Local Project Listing Links</t>
  </si>
  <si>
    <t>NSTAR:</t>
  </si>
  <si>
    <t>http://www.nstar.com/business/rates_tariffs/open_access/</t>
  </si>
  <si>
    <t>CMP:</t>
  </si>
  <si>
    <t>http://www.cmpco.com/SuppliersAndPartners/TransmissionServices/CMPTransmissionSvc/lsp.html</t>
  </si>
  <si>
    <t>BHE:</t>
  </si>
  <si>
    <t>http://www.bhe.com/data/OASIS/LSP.html</t>
  </si>
  <si>
    <t>VELCO:</t>
  </si>
  <si>
    <t>http://www.vermontspc.com/About%20the%20VSPC/Home.aspx</t>
  </si>
  <si>
    <t>NU:</t>
  </si>
  <si>
    <t>http://www.transmission-nu.com/business/pdfs/NU_Local_Transmission_Studies_List.pdf</t>
  </si>
  <si>
    <t>NGRID:</t>
  </si>
  <si>
    <t>http://www.nationalgridus.com/oasis/filings_studies.asp</t>
  </si>
  <si>
    <t>UI:</t>
  </si>
  <si>
    <t>Installation of a 345/115 kV autotransformer at Keene Rd Substation.</t>
  </si>
  <si>
    <t>Build Manchester to East Hartford 115-kV cable with a series reactor.</t>
  </si>
  <si>
    <t>PPA (I.3.9) Approval</t>
  </si>
  <si>
    <t xml:space="preserve">Apr-08 Estimated PTF  Costs </t>
  </si>
  <si>
    <t>Oct-08 Status</t>
  </si>
  <si>
    <t xml:space="preserve">Jul-08 Estimated PTF  Costs </t>
  </si>
  <si>
    <t>Separate 310 and 368 345-KV lines and create 368/1767 DCT</t>
  </si>
  <si>
    <t xml:space="preserve">Oct-08 Estimated PTF  Costs </t>
  </si>
  <si>
    <t>Install two 115 kV circuits between East Devon and Devon.</t>
  </si>
  <si>
    <t>Install (2) new 115 kV East Bus breakers #30 and #32 at Mystic and move Transformer 110B Connection.</t>
  </si>
  <si>
    <t>04/2010</t>
  </si>
  <si>
    <t>10/2011</t>
  </si>
  <si>
    <t>02/2011</t>
  </si>
  <si>
    <t>11/2011</t>
  </si>
  <si>
    <r>
      <t xml:space="preserve">Greater Rhode Island Transmission Reinforcements </t>
    </r>
    <r>
      <rPr>
        <b/>
        <sz val="8"/>
        <rFont val="Arial"/>
        <family val="2"/>
      </rPr>
      <t>(Advanced NEEWS)</t>
    </r>
  </si>
  <si>
    <t>6a</t>
  </si>
  <si>
    <t>Extend the 115kV by addition of 115kV Breaker and K-153  line from King St. to W. Amesbury 115kV station.  (W. Amesbury 345/115kV Station becomes PTF)</t>
  </si>
  <si>
    <t>10/2013</t>
  </si>
  <si>
    <t>Add a new 115kV breaker # 11 at Holbrook.</t>
  </si>
  <si>
    <t>NPCC BPS Compliance</t>
  </si>
  <si>
    <t xml:space="preserve">Waltham Station </t>
  </si>
  <si>
    <t>Needham  Station</t>
  </si>
  <si>
    <t>Tremont Station</t>
  </si>
  <si>
    <t>Bourne Station</t>
  </si>
  <si>
    <t xml:space="preserve"> Fairmont 16H Substation Expansion</t>
  </si>
  <si>
    <t>South Agawam 42E Substation Reconfigure</t>
  </si>
  <si>
    <t>Build new 345kV line (3216), Agawam (MA) -  North Bloomfield (CT)</t>
  </si>
  <si>
    <t>Breckwood 115kV circuit 1322 Reactor Bypass and Open Breckwook Substation 1T breaker and maintain breaker in the normally open position</t>
  </si>
  <si>
    <t>Rebuild Agawam to Piper (1230) 115 kV line.</t>
  </si>
  <si>
    <t>Build 115-kV Cadwell switching 50F station.</t>
  </si>
  <si>
    <t>Rebuild Ludlow to Cadwell (1481) 115kV line</t>
  </si>
  <si>
    <t>Build new 345kV line (3271) Card to Lake Road</t>
  </si>
  <si>
    <t>NEEWS (Ancillary Central Connecticut Relaibility Project)</t>
  </si>
  <si>
    <t>Manchester - Meekvile Jct. line (395/1448) separation.</t>
  </si>
  <si>
    <t>Add 2nd 345 kV autotransformer at Deerfield and associated substation work</t>
  </si>
  <si>
    <t>Rebuild Agawam to Chicopee (1314) 115kV line</t>
  </si>
  <si>
    <t>Rebuild Ludlow to Orchard (1552) 115kV line</t>
  </si>
  <si>
    <t>Rebuild Fairmont to Piper (1601) 115kV line</t>
  </si>
  <si>
    <t>Rebuild Fairmont to Chicopee (1602) 115kV line</t>
  </si>
  <si>
    <t>Rebuild Fairmont to Cadwell (1603) 115kV line and add 2nd High Speed Protection</t>
  </si>
  <si>
    <t>Rebuild Fairmont to Shawinigan (1604) 115kV line and add a 2nd High Speed Protection</t>
  </si>
  <si>
    <t xml:space="preserve">Rebuild Agawam to South Agawam (1781) 115kV line and add a 2nd High Speed Protection </t>
  </si>
  <si>
    <t>Rebuild Agawam to South Agawam (1782) 115kV line and add a 2nd High Speed Protection</t>
  </si>
  <si>
    <t>Rebuild Ludlow to Shawinigan (1845) 115kV line and add 2nd High Speed Protection</t>
  </si>
  <si>
    <t>Reterminate Cadwell to East Springfield (5001) 115kV line</t>
  </si>
  <si>
    <t>Reterminate Cadwell to East Springfield (5002) 115kV line</t>
  </si>
  <si>
    <t xml:space="preserve">Add 2nd high speed protection scheme to Agawam to Elm (1007) 115kV line if the Russell Biomass Plant, queue position #135 is constructed </t>
  </si>
  <si>
    <t>Add a 2nd high speed protection scheme to Agawam to West Springfield (1311) 115kV line</t>
  </si>
  <si>
    <t>Add a 2nd high speed protection scheme to Agawam to West Springfield (1412) 115kV line</t>
  </si>
  <si>
    <t>Add a 2nd high speed protection scheme to Fairmont to Pineshed (1327) 115kV line</t>
  </si>
  <si>
    <t>Add a 2nd high speed protection scheme to Fairmont to Mt. Tom (1428) 115kV line</t>
  </si>
  <si>
    <t>Replace 4T and 6T 115kV circuit breaker to Shawinigan substation</t>
  </si>
  <si>
    <t>BPS Requirements</t>
  </si>
  <si>
    <t>Card 11F substation expansion</t>
  </si>
  <si>
    <t>Southington 4C substation breaker 19T upgrade to 63kA</t>
  </si>
  <si>
    <t>Millstone 15G substation breaker 14T upgrade 50kA</t>
  </si>
  <si>
    <t>Killingly 3G substation 345kV breaker addition</t>
  </si>
  <si>
    <t>NU's BPS Requirements for NEEWS</t>
  </si>
  <si>
    <t>Upgrade and expand the 345kV Millbury Substation equipment</t>
  </si>
  <si>
    <t>Upgrade and expand the 345kV West Farnum Substation Equipment</t>
  </si>
  <si>
    <t>Drumrock substation: Terminal equipment upgrades, Protection modifications and upgrades to meet BPS standards</t>
  </si>
  <si>
    <t>Relocate and Rebuild 115kV lines in the same ROW associated with new 345kV line from W. Farnum to Kent County</t>
  </si>
  <si>
    <t>345/115kV line interconnections at Berry Street</t>
  </si>
  <si>
    <t>Hartford Ave 115kV terminal equipment upgrades</t>
  </si>
  <si>
    <t>09/2011</t>
  </si>
  <si>
    <t>07/2011</t>
  </si>
  <si>
    <t>Install (1)  345kV 160 MVAR shunt reactor at Mystic Station</t>
  </si>
  <si>
    <t>NEEWS (Ancillary Greater Springfield Reliability Project)</t>
  </si>
  <si>
    <t>BPS requirements for Springfield stations</t>
  </si>
  <si>
    <t>BPS Requirements for Connecticut stations</t>
  </si>
  <si>
    <t>New 115 kV circuit between Somerset and Brayton Point.</t>
  </si>
  <si>
    <t>Billerica Power</t>
  </si>
  <si>
    <t>Rebuild 115 kV 1585N Line between new substation and Bunker Hill.</t>
  </si>
  <si>
    <t>Interconnection to new 115 kV substation consisting of (14) circuit breakers in a breaker and a half configuration that sectionalizes the existing 1575, 1585, and 1990 lines.</t>
  </si>
  <si>
    <t>Installation of a 2.5% series reactor on the 1990S Line at the new substation.</t>
  </si>
  <si>
    <t>#TBDs</t>
  </si>
  <si>
    <t>New VY - Newfane - Coolidge 345 kV line with requisite station upgrades.</t>
  </si>
  <si>
    <t>Notes</t>
  </si>
  <si>
    <r>
      <t xml:space="preserve">Greater Rhode Island Transmission Reinforcements </t>
    </r>
    <r>
      <rPr>
        <vertAlign val="superscript"/>
        <sz val="8"/>
        <rFont val="Arial"/>
        <family val="2"/>
      </rPr>
      <t>1</t>
    </r>
  </si>
  <si>
    <t>Build new 345kV line Ludlow - Agawam (3196)</t>
  </si>
  <si>
    <t>Rebuild Cadwell to Orchard (1426) 115kV line</t>
  </si>
  <si>
    <t>Add(1) 115kV SVC (0-112 MVARs lagging) at Barnstable.</t>
  </si>
  <si>
    <t>Separate and reconductor the 1311 and 1412 (West Springfield - Agawam) 115 kV double circuit.</t>
  </si>
  <si>
    <t>Expansion of Agawam 16C 115 kV Substation to include new 345 kV station with two 345/115-kV autotransformers.</t>
  </si>
  <si>
    <t>North Bloomfield 2A Substation Expansion - add a second 345/115-kV autotransformer</t>
  </si>
  <si>
    <t>Ludlow 19S 345 kV Substation Expansion, two 345/115kV Autotransformers replacements. Add two 345kV 120 MVAR Capacitor additions</t>
  </si>
  <si>
    <t>New Millbury to West Farnum (366) 345kV line.</t>
  </si>
  <si>
    <t>New West Farnum to Connecticut/Rhode Island border (341) 345kV line (to Lake Road).</t>
  </si>
  <si>
    <t>Part of $92,000,000 
above</t>
  </si>
  <si>
    <t>Part of $99,900,000 
above</t>
  </si>
  <si>
    <t>Installation of third 345/115kV autotransformer at Kent County.</t>
  </si>
  <si>
    <t>New Kent County to West Farnum 345kV line.</t>
  </si>
  <si>
    <t>Loop the Millstone - Manchester (310) 345 kV line into the Card substation.</t>
  </si>
  <si>
    <t>Build Lake Road to Connecticut/Rhode Island border (341) 345-kV line (to West Farnum).</t>
  </si>
  <si>
    <t>12/2013</t>
  </si>
  <si>
    <t>Add a second 345/115 kV Auto transformer at Carver substation and add (1) new 345 kV circuit breaker and (3) new 115 kV circuit breakers at Carver substation.</t>
  </si>
  <si>
    <t>Install (2) 115kV 40 MVAR shunt reactors at Edgar Station</t>
  </si>
  <si>
    <t>Install (2) new 115 kV West Bus breakers #29 and #31 at Mystic.</t>
  </si>
  <si>
    <t>South Wrentham 115kv terminal equipment upgrades</t>
  </si>
  <si>
    <t>Upgrade the Card 115 kV, East Hartford 115 kV, Agawam 115 kV, Barbour Hill 115 kV, and North Bloomfield 345 kV Substations to BPS standards.</t>
  </si>
  <si>
    <t>http://www.uinet.com/uinet/resources/file/ebcfda4ccb73dd/UI%20Local%20System%20Plan.pdf</t>
  </si>
  <si>
    <t>Rebuild Three Rivers - Quaker Hill 115 kV Line K197.</t>
  </si>
  <si>
    <t xml:space="preserve">New Orange 115/13.8 kV substation </t>
  </si>
  <si>
    <t>09/2010</t>
  </si>
  <si>
    <t>Metro North Union Avenue 115/26.4 kV Substation</t>
  </si>
  <si>
    <t>NU LSP - Stepstone Substation</t>
  </si>
  <si>
    <t>Reconstruct a new 115kV line South Agawam to Southwick (1768)</t>
  </si>
  <si>
    <r>
      <rPr>
        <vertAlign val="superscript"/>
        <sz val="12"/>
        <rFont val="Arial"/>
        <family val="2"/>
      </rPr>
      <t>2</t>
    </r>
    <r>
      <rPr>
        <sz val="12"/>
        <rFont val="Arial"/>
        <family val="2"/>
      </rPr>
      <t xml:space="preserve"> The Northeast Utilities' estimated costs for the NEEWS BPS upgrades are shared among the Greater Springfield, Central Connecticut, and Interstate portions of the NEEWS Project.</t>
    </r>
  </si>
  <si>
    <t>Build new 345kV line (3208) North Bloomfield to Frost Bridge.</t>
  </si>
  <si>
    <t>Part of NEEWS (Central Connecticut Reliability Project)</t>
  </si>
  <si>
    <t>Frost Bridge 18R substation expansion - add a 345/115kV autotransformer.</t>
  </si>
  <si>
    <t>Add 2nd high speed protection to 115kV line 1704, SW Hartford to South Meadow</t>
  </si>
  <si>
    <t>Add 2nd high speed protection to line 115kV 1722 SW Hartford NW Hartford</t>
  </si>
  <si>
    <t>Add 2nd high speed protection to 115kV line 1786, East Hartford to Riverside to South Meadow</t>
  </si>
  <si>
    <t>Lake Road 27E 345 kV substation expansion</t>
  </si>
  <si>
    <t>Install 480 MVAR's of capacitors at the Montville 345 kV substation</t>
  </si>
  <si>
    <t>NEEWS (Ancillary Interstate Reliability Project)</t>
  </si>
  <si>
    <t>Water Street 115kV circuit breaker and switch replacements.</t>
  </si>
  <si>
    <t>Broadway 115/13.8 kV Substation Additon</t>
  </si>
  <si>
    <t>Apr -09 Status</t>
  </si>
  <si>
    <t xml:space="preserve">Apr-09 Estimated PTF  Costs </t>
  </si>
  <si>
    <r>
      <t xml:space="preserve">NEEWS (BPS) </t>
    </r>
    <r>
      <rPr>
        <vertAlign val="superscript"/>
        <sz val="8"/>
        <rFont val="Arial"/>
        <family val="2"/>
      </rPr>
      <t>2</t>
    </r>
  </si>
  <si>
    <t>Keene Rd Autotransformer</t>
  </si>
  <si>
    <t>L 64 Rebuild</t>
  </si>
  <si>
    <t>Part of project 323</t>
  </si>
  <si>
    <t>Upgrade (4) 115 kV breakers #11, #8, #17 and #3 at Mystic to IPT</t>
  </si>
  <si>
    <t>Upgrade (4) 115 kV breakers #2, #4, #5, and #16 at Mystic to IPT and separate controls with Boston Gen units #5 and #6.</t>
  </si>
  <si>
    <t>Upgrade (5) 115 kV breakers #1, #7, #15 #19 and #20 at Mystic to IPT and separate controls with Boston Gen #4.</t>
  </si>
  <si>
    <t>Part of Short Term Lower SEMA</t>
  </si>
  <si>
    <t>$86.6 M (Total NSTAR Project Cost</t>
  </si>
  <si>
    <t>Upgrade the 115 kV line (Line 423-515) from Mystic-Everett by adding a new parallel cable to the existing 115 kV cable. (NSTAR portion only)</t>
  </si>
  <si>
    <t>Add third 115kV line from Walpole to Holbrook</t>
  </si>
  <si>
    <t>Install KSt Breaker #301</t>
  </si>
  <si>
    <t>Add a new 115 kV line from Canal to Barnstable.</t>
  </si>
  <si>
    <t>Install a new 345kV line from Carver to Sandwich and a a 345-115kV auto-transformer at Sandwich</t>
  </si>
  <si>
    <t>Separate existing 345kV double circuit Cape Cod Canal crossing</t>
  </si>
  <si>
    <t>Part of Long Term Lower SEMA</t>
  </si>
  <si>
    <t>Install 115kV 50 MVAR capacitor bank at Falmouth</t>
  </si>
  <si>
    <t xml:space="preserve">Upgrade 115kV line D21 and 111 </t>
  </si>
  <si>
    <t>Install 345kV 160 MVAR shunt ractor at W. Walpole</t>
  </si>
  <si>
    <t xml:space="preserve">NR </t>
  </si>
  <si>
    <t>10/2012</t>
  </si>
  <si>
    <t>05/2012</t>
  </si>
  <si>
    <t xml:space="preserve">Auburn Area Transmission System Upgrades </t>
  </si>
  <si>
    <t xml:space="preserve">Merrimack Valley/North Shore Reliability Project </t>
  </si>
  <si>
    <t>Auburn Reliability Transmission System Upgrades</t>
  </si>
  <si>
    <t>G18, F19 line terminals 115kV upgrades at Bridgewater sub</t>
  </si>
  <si>
    <t>04/2011</t>
  </si>
  <si>
    <t>10/2009</t>
  </si>
  <si>
    <t>02/2012</t>
  </si>
  <si>
    <t>03/2012</t>
  </si>
  <si>
    <t>11/2012</t>
  </si>
  <si>
    <t>09/2012</t>
  </si>
  <si>
    <t>05/2009</t>
  </si>
  <si>
    <t>04/2012</t>
  </si>
  <si>
    <t>02/2010</t>
  </si>
  <si>
    <t>01/2013</t>
  </si>
  <si>
    <t>01/2014</t>
  </si>
  <si>
    <t>02/2013</t>
  </si>
  <si>
    <t>03/2013</t>
  </si>
  <si>
    <t>04/2013</t>
  </si>
  <si>
    <t>04/2014</t>
  </si>
  <si>
    <t>05/2013</t>
  </si>
  <si>
    <t>05/2014</t>
  </si>
  <si>
    <t>07/2014</t>
  </si>
  <si>
    <t>09/2013</t>
  </si>
  <si>
    <t>10/2014</t>
  </si>
  <si>
    <t>11/2013</t>
  </si>
  <si>
    <t>11/2014</t>
  </si>
  <si>
    <t>12/2014</t>
  </si>
  <si>
    <t>Agawam-West Springfield Project</t>
  </si>
  <si>
    <t>Part of Agawam-West Springfield Project</t>
  </si>
  <si>
    <t>Interconnection to WMECO's 115-kV 1512 line through a new Substation.</t>
  </si>
  <si>
    <t xml:space="preserve">Y138 Closing </t>
  </si>
  <si>
    <t xml:space="preserve">No </t>
  </si>
  <si>
    <t>Remove limiting ground clearance conditions on West Medway-West Walpole  345kV line (#325 )</t>
  </si>
  <si>
    <t>Four units connected to 384 line through a new 345kV Substation: unit #4 wll also connect to Substation</t>
  </si>
  <si>
    <t>One turbine connected to #1238 Line (Frost Bridge to Carmel) via a new 3-breaker ring bus Substation</t>
  </si>
  <si>
    <t>New Substation on Haddam Neck-Southington 345kV line</t>
  </si>
  <si>
    <t>345kV on Montville Substation</t>
  </si>
  <si>
    <t>Two units and repowering of #6 Montville 345kV Substation</t>
  </si>
  <si>
    <t>Rebel Hill Switching Station, Rebuild Line 66,  and Capacitior Bank Additions (10MVAr at Treneton, Downeast &amp; Handcock County area)</t>
  </si>
  <si>
    <t>7/31/2008 &amp; 2/26/09</t>
  </si>
  <si>
    <t>2010</t>
  </si>
  <si>
    <t>CMP-LSP Newcastle Substation</t>
  </si>
  <si>
    <t>CMP-LSP Hotel Road Substation</t>
  </si>
  <si>
    <t>Add 115/34kV transformer with two 115kV breakers</t>
  </si>
  <si>
    <t>New 115kV line between Wyman Hydro and Heywood Rd. parallel to exiting Section 83. Install a 115kV circuit breaker at Wyman Hydro termination</t>
  </si>
  <si>
    <t>Sturtevant Improvements</t>
  </si>
  <si>
    <t>Add 115kV circuit breakers &amp; capacitor bank at Sturtevant Substation</t>
  </si>
  <si>
    <t>CMP-LSP Bowman St. Substation</t>
  </si>
  <si>
    <t>Add 115/34kV transformer</t>
  </si>
  <si>
    <t>CMP-LSP Maxcy's  Substation</t>
  </si>
  <si>
    <t>Add 115/34kV transformer (coordinate with MPRP)</t>
  </si>
  <si>
    <t>CMP-LSP Leeds Substation</t>
  </si>
  <si>
    <t>Add 115/34kV Leeds Substation &amp; new 34kV line from Leeds to Turner</t>
  </si>
  <si>
    <t>Column T - Column S</t>
  </si>
  <si>
    <t>Column T</t>
  </si>
  <si>
    <t>Part of project 625</t>
  </si>
  <si>
    <t>Min Tolerance</t>
  </si>
  <si>
    <t>Max Tolerance</t>
  </si>
  <si>
    <t># of Projects</t>
  </si>
  <si>
    <t>Part of Project 625</t>
  </si>
  <si>
    <t>Total</t>
  </si>
  <si>
    <t>Northeast Utilities-CT</t>
  </si>
  <si>
    <t>Replace two 115-kV circuit breakers at Cos Cob.</t>
  </si>
  <si>
    <t>06/2015</t>
  </si>
  <si>
    <r>
      <t xml:space="preserve">RTEP02
</t>
    </r>
    <r>
      <rPr>
        <b/>
        <u/>
        <sz val="11"/>
        <color indexed="12"/>
        <rFont val="Arial"/>
        <family val="2"/>
      </rPr>
      <t>(in millions $)</t>
    </r>
  </si>
  <si>
    <r>
      <t xml:space="preserve">RTEP03
</t>
    </r>
    <r>
      <rPr>
        <b/>
        <u/>
        <sz val="11"/>
        <color indexed="12"/>
        <rFont val="Arial"/>
        <family val="2"/>
      </rPr>
      <t>(in millions $)</t>
    </r>
  </si>
  <si>
    <r>
      <t xml:space="preserve">As of April '04 Plan Update
</t>
    </r>
    <r>
      <rPr>
        <b/>
        <u/>
        <sz val="11"/>
        <color indexed="12"/>
        <rFont val="Arial"/>
        <family val="2"/>
      </rPr>
      <t>(in millions $)</t>
    </r>
  </si>
  <si>
    <r>
      <t xml:space="preserve">As of July '04 Plan Update
</t>
    </r>
    <r>
      <rPr>
        <b/>
        <u/>
        <sz val="11"/>
        <color indexed="12"/>
        <rFont val="Arial"/>
        <family val="2"/>
      </rPr>
      <t>(in millions $)</t>
    </r>
  </si>
  <si>
    <r>
      <t xml:space="preserve">As of October '04 Plan Update
</t>
    </r>
    <r>
      <rPr>
        <b/>
        <u/>
        <sz val="11"/>
        <color indexed="12"/>
        <rFont val="Arial"/>
        <family val="2"/>
      </rPr>
      <t>(in millions $)</t>
    </r>
  </si>
  <si>
    <r>
      <t xml:space="preserve">As of April '05 Plan Update
</t>
    </r>
    <r>
      <rPr>
        <b/>
        <u/>
        <sz val="11"/>
        <color indexed="12"/>
        <rFont val="Arial"/>
        <family val="2"/>
      </rPr>
      <t>(in millions $)</t>
    </r>
  </si>
  <si>
    <r>
      <t xml:space="preserve">As of July '05 Plan Update
</t>
    </r>
    <r>
      <rPr>
        <b/>
        <u/>
        <sz val="11"/>
        <color indexed="12"/>
        <rFont val="Arial"/>
        <family val="2"/>
      </rPr>
      <t>(in millions $)</t>
    </r>
  </si>
  <si>
    <r>
      <t xml:space="preserve">As of Oct '05 Plan Update
</t>
    </r>
    <r>
      <rPr>
        <b/>
        <u/>
        <sz val="11"/>
        <color indexed="12"/>
        <rFont val="Arial"/>
        <family val="2"/>
      </rPr>
      <t>(in millions $)</t>
    </r>
  </si>
  <si>
    <r>
      <t xml:space="preserve">As of April '06 Plan Update
</t>
    </r>
    <r>
      <rPr>
        <b/>
        <u/>
        <sz val="11"/>
        <color indexed="12"/>
        <rFont val="Arial"/>
        <family val="2"/>
      </rPr>
      <t>(in millions $)</t>
    </r>
  </si>
  <si>
    <r>
      <t xml:space="preserve">As of July 2006 Plan Update
</t>
    </r>
    <r>
      <rPr>
        <b/>
        <u/>
        <sz val="11"/>
        <color indexed="12"/>
        <rFont val="Arial"/>
        <family val="2"/>
      </rPr>
      <t>(in millions $)</t>
    </r>
  </si>
  <si>
    <r>
      <t xml:space="preserve">As of October 2006 Plan Update
</t>
    </r>
    <r>
      <rPr>
        <b/>
        <u/>
        <sz val="11"/>
        <color indexed="12"/>
        <rFont val="Arial"/>
        <family val="2"/>
      </rPr>
      <t>(in millions $)</t>
    </r>
  </si>
  <si>
    <r>
      <t xml:space="preserve">As of April 2007 Plan Update
</t>
    </r>
    <r>
      <rPr>
        <b/>
        <u/>
        <sz val="11"/>
        <color indexed="12"/>
        <rFont val="Arial"/>
        <family val="2"/>
      </rPr>
      <t>(in millions $)</t>
    </r>
  </si>
  <si>
    <r>
      <t xml:space="preserve">As of July 2007 Plan Update
</t>
    </r>
    <r>
      <rPr>
        <b/>
        <u/>
        <sz val="11"/>
        <color indexed="12"/>
        <rFont val="Arial"/>
        <family val="2"/>
      </rPr>
      <t>(in millions $)</t>
    </r>
  </si>
  <si>
    <r>
      <t xml:space="preserve">As of October 2007 Plan Update
</t>
    </r>
    <r>
      <rPr>
        <b/>
        <u/>
        <sz val="11"/>
        <color indexed="12"/>
        <rFont val="Arial"/>
        <family val="2"/>
      </rPr>
      <t>(in millions $)</t>
    </r>
  </si>
  <si>
    <r>
      <t xml:space="preserve">As of April 2008 Plan Update
</t>
    </r>
    <r>
      <rPr>
        <b/>
        <u/>
        <sz val="11"/>
        <color indexed="12"/>
        <rFont val="Arial"/>
        <family val="2"/>
      </rPr>
      <t>(in millions $)</t>
    </r>
  </si>
  <si>
    <r>
      <t xml:space="preserve">As of July 2008 Plan Update
</t>
    </r>
    <r>
      <rPr>
        <b/>
        <u/>
        <sz val="11"/>
        <color indexed="12"/>
        <rFont val="Arial"/>
        <family val="2"/>
      </rPr>
      <t>(in millions $)</t>
    </r>
  </si>
  <si>
    <r>
      <t xml:space="preserve">As of October 2008 Plan Update
</t>
    </r>
    <r>
      <rPr>
        <b/>
        <u/>
        <sz val="11"/>
        <color indexed="12"/>
        <rFont val="Arial"/>
        <family val="2"/>
      </rPr>
      <t>(in millions $)</t>
    </r>
  </si>
  <si>
    <r>
      <t xml:space="preserve">Change in Plan Estimate
</t>
    </r>
    <r>
      <rPr>
        <b/>
        <u/>
        <sz val="11"/>
        <color indexed="12"/>
        <rFont val="Arial"/>
        <family val="2"/>
      </rPr>
      <t>(in millions $)</t>
    </r>
  </si>
  <si>
    <t>Reasons for Change</t>
  </si>
  <si>
    <t>MAJOR 345 kV PROJECTS</t>
  </si>
  <si>
    <t xml:space="preserve"> </t>
  </si>
  <si>
    <t>New England East - West Solution (NEEWS) 
(including Ancillary components)</t>
  </si>
  <si>
    <r>
      <t xml:space="preserve">   125 .0  </t>
    </r>
    <r>
      <rPr>
        <vertAlign val="superscript"/>
        <sz val="9"/>
        <color indexed="12"/>
        <rFont val="Arial"/>
        <family val="2"/>
      </rPr>
      <t>2</t>
    </r>
  </si>
  <si>
    <r>
      <t xml:space="preserve">   125  </t>
    </r>
    <r>
      <rPr>
        <vertAlign val="superscript"/>
        <sz val="9"/>
        <color indexed="12"/>
        <rFont val="Arial"/>
        <family val="2"/>
      </rPr>
      <t>2</t>
    </r>
  </si>
  <si>
    <r>
      <t xml:space="preserve">  272.7 </t>
    </r>
    <r>
      <rPr>
        <vertAlign val="superscript"/>
        <sz val="9"/>
        <color indexed="12"/>
        <rFont val="Arial"/>
        <family val="2"/>
      </rPr>
      <t>(3)</t>
    </r>
  </si>
  <si>
    <r>
      <t xml:space="preserve">  272.7 </t>
    </r>
    <r>
      <rPr>
        <vertAlign val="superscript"/>
        <sz val="9"/>
        <color indexed="12"/>
        <rFont val="Arial"/>
        <family val="2"/>
      </rPr>
      <t>(2)</t>
    </r>
  </si>
  <si>
    <t>Greater Rhode Island Transmission Reinforcements (including Advanced NEEWS)</t>
  </si>
  <si>
    <t>Merrimack Valley / North Shore Reliability Project</t>
  </si>
  <si>
    <t>Maine Power Reliability Program</t>
  </si>
  <si>
    <t>OTHER  PROJECTS</t>
  </si>
  <si>
    <t>Various</t>
  </si>
  <si>
    <t>NEW PROJECTS</t>
  </si>
  <si>
    <t>Preliminary estimates reported for 8 of 17 new projects</t>
  </si>
  <si>
    <t>First estimates reported for projects.</t>
  </si>
  <si>
    <r>
      <t xml:space="preserve">2201.1  </t>
    </r>
    <r>
      <rPr>
        <b/>
        <vertAlign val="superscript"/>
        <sz val="12"/>
        <color indexed="12"/>
        <rFont val="Arial"/>
        <family val="2"/>
      </rPr>
      <t>1</t>
    </r>
  </si>
  <si>
    <r>
      <t xml:space="preserve">2270.4  </t>
    </r>
    <r>
      <rPr>
        <b/>
        <vertAlign val="superscript"/>
        <sz val="12"/>
        <color indexed="12"/>
        <rFont val="Arial"/>
        <family val="2"/>
      </rPr>
      <t>1</t>
    </r>
  </si>
  <si>
    <t>In-Service Projects</t>
  </si>
  <si>
    <t>Kibby Wind Farm</t>
  </si>
  <si>
    <t>Queue Position 138</t>
  </si>
  <si>
    <t>Add 115/34kV transformer with 115kV breaker at Hotel Rd.</t>
  </si>
  <si>
    <t>New Substation on 1302 Line; terminal upgrades at Buck Pond and Agawam</t>
  </si>
  <si>
    <r>
      <rPr>
        <vertAlign val="superscript"/>
        <sz val="12"/>
        <rFont val="Arial"/>
        <family val="2"/>
      </rPr>
      <t>1</t>
    </r>
    <r>
      <rPr>
        <sz val="12"/>
        <rFont val="Arial"/>
        <family val="2"/>
      </rPr>
      <t xml:space="preserve"> Project pending solution documentation for the Greater Rhode Island Transmission Reinforcements.</t>
    </r>
  </si>
  <si>
    <r>
      <t xml:space="preserve">As of April 2009 Plan Update
</t>
    </r>
    <r>
      <rPr>
        <b/>
        <u/>
        <sz val="11"/>
        <color indexed="12"/>
        <rFont val="Arial"/>
        <family val="2"/>
      </rPr>
      <t>(in millions $)</t>
    </r>
  </si>
  <si>
    <t>Long Term Lower SEMA  Upgrades</t>
  </si>
  <si>
    <t>IN SERVICE</t>
  </si>
  <si>
    <t>ACTIVE COSTS</t>
  </si>
  <si>
    <t>OTHER PROJECTS</t>
  </si>
  <si>
    <t>TBD NOW W/ COSTS</t>
  </si>
  <si>
    <t>MAJOR PROJECTS</t>
  </si>
  <si>
    <t>VERIFICATION of RED CELL</t>
  </si>
  <si>
    <t>(typed in from Master File)</t>
  </si>
  <si>
    <t>Why Needed</t>
  </si>
  <si>
    <t>New 345kV Line Construction (Orrington-Albion Rd-Coopers Mills, Coopers Mills-Larrabee Road, Larrabee Road-Suroweic).</t>
  </si>
  <si>
    <t>Rebuild Existing 115kV lines: Sections 86 (Bucksport-Belfast), Section 84 (Albion Road-Coopers Mills), Section 203 (Detroit-Orrington), Section 80 (Coopers Mills-Highland), Sections 60 &amp; 212 (Coopers Mills-Bowman St-Larrabee Road), Sections 89 &amp; 229 (Livermore Falls-Riley-Rumford IP)</t>
  </si>
  <si>
    <t>New 345/115kV Autotransformers (Albion Road, Larrabee Road)</t>
  </si>
  <si>
    <t>New 115kV line construction (Orrington-Coopers Mills, Coopers Mills-Highland, Larrabee Road-Lewiston Lower, Larrabee Road-Livermore Falls, Livermore Falls-Rumford IP)</t>
  </si>
  <si>
    <t xml:space="preserve">New capacitor (10.8 MVAr at Belfast) </t>
  </si>
  <si>
    <t>Separation of Double Circuit Towers (345kV Kennebec River Crossing 375/377 &amp; Maine Yankee 375/392, 115kV Bucksport 65/205) and Maine Yankee 345 kV re-termination</t>
  </si>
  <si>
    <t>New 345kV Line Construction (Surowiec-Raven Farm, South Gorham-Maguire Road, Maguire Road-Three Rivers)</t>
  </si>
  <si>
    <t>New 345/115kV Autotransformer at South Gorham</t>
  </si>
  <si>
    <t>New 345/115kV Autotransformers (Raven Farm, Maguire Road)</t>
  </si>
  <si>
    <t>New Heywood Rd 115kV switchyard with (6) 115kV circuit breakers (3) 115kV line retensionings and 115kV 20 MVAr capacitor bank at Heywood Rd.</t>
  </si>
  <si>
    <t>Separate Section 215 from Section 63 and terminate Section 215 at newly established breaker position in Wyman Hydro S/S, which includes re-rating of Section 215. Expand Bigelow S/S &amp; add capacitor banks at Lakewood, Guilford, Wyman Hydro Station &amp; Sturtevant S/S's.</t>
  </si>
  <si>
    <t>GRAND TOTAL</t>
  </si>
  <si>
    <t>Portion of CMP $1.354B and portion of NU is TBD</t>
  </si>
  <si>
    <t>Portion of CMP $1.51B and portion of NU is TBD</t>
  </si>
  <si>
    <t>Portion of CMP $1.51B and portion of NU is $35.1M</t>
  </si>
  <si>
    <r>
      <t xml:space="preserve">Southwest Connecticut Reliability Project PH II (M-N) </t>
    </r>
    <r>
      <rPr>
        <vertAlign val="superscript"/>
        <sz val="8"/>
        <rFont val="Arial"/>
        <family val="2"/>
      </rPr>
      <t>4</t>
    </r>
  </si>
  <si>
    <t>Rebuild existing 115kV Line (Section 250, Maguire Rd-Three Rivers)</t>
  </si>
  <si>
    <t>Queue Position 236</t>
  </si>
  <si>
    <t>Queue Position 240</t>
  </si>
  <si>
    <t>Queue Position 2422</t>
  </si>
  <si>
    <t>Queue Position
 161-4</t>
  </si>
  <si>
    <t>Queue Position 
161-2</t>
  </si>
  <si>
    <t>$86.6 M (Total NSTAR Project Cost)</t>
  </si>
  <si>
    <r>
      <rPr>
        <vertAlign val="superscript"/>
        <sz val="12"/>
        <rFont val="Arial"/>
        <family val="2"/>
      </rPr>
      <t>3</t>
    </r>
    <r>
      <rPr>
        <sz val="12"/>
        <rFont val="Arial"/>
        <family val="2"/>
      </rPr>
      <t xml:space="preserve"> The total TCA (NU-07-TCA-24) PTF cost is $234.2 million for the Norwalk - Glenbrook Project.  The forecasted PTF cost is $249.4 million.</t>
    </r>
  </si>
  <si>
    <r>
      <rPr>
        <vertAlign val="superscript"/>
        <sz val="12"/>
        <rFont val="Arial"/>
        <family val="2"/>
      </rPr>
      <t>4</t>
    </r>
    <r>
      <rPr>
        <sz val="12"/>
        <rFont val="Arial"/>
        <family val="2"/>
      </rPr>
      <t xml:space="preserve"> The total TCA (NU-08-TCA-01) PTF cost is $1.05 billion for Northeast Utilities portion of the Middletown-Norwalk Project.  The forecasted PTF cost is $978.2 million.</t>
    </r>
  </si>
  <si>
    <r>
      <t xml:space="preserve">Part of Norwalk-Glenbrook Cable Project </t>
    </r>
    <r>
      <rPr>
        <vertAlign val="superscript"/>
        <sz val="8"/>
        <rFont val="Arial"/>
        <family val="2"/>
      </rPr>
      <t>3</t>
    </r>
  </si>
  <si>
    <r>
      <t xml:space="preserve">249,372,000 </t>
    </r>
    <r>
      <rPr>
        <vertAlign val="superscript"/>
        <sz val="8"/>
        <rFont val="Arial"/>
        <family val="2"/>
      </rPr>
      <t>3</t>
    </r>
  </si>
  <si>
    <t>Southwest Connecticut Reliability Project PH II (M-N)</t>
  </si>
  <si>
    <r>
      <t xml:space="preserve">Part of Norwalk-Glenbrook Cable Project </t>
    </r>
    <r>
      <rPr>
        <b/>
        <vertAlign val="superscript"/>
        <sz val="8"/>
        <color indexed="9"/>
        <rFont val="Arial"/>
        <family val="2"/>
      </rPr>
      <t>3</t>
    </r>
  </si>
  <si>
    <r>
      <t xml:space="preserve">$249,372,000 </t>
    </r>
    <r>
      <rPr>
        <b/>
        <vertAlign val="superscript"/>
        <sz val="8"/>
        <color indexed="9"/>
        <rFont val="Arial"/>
        <family val="2"/>
      </rPr>
      <t>3</t>
    </r>
  </si>
  <si>
    <r>
      <t xml:space="preserve">$978,182,000 </t>
    </r>
    <r>
      <rPr>
        <b/>
        <vertAlign val="superscript"/>
        <sz val="8"/>
        <color indexed="9"/>
        <rFont val="Arial"/>
        <family val="2"/>
      </rPr>
      <t>4</t>
    </r>
  </si>
  <si>
    <r>
      <t xml:space="preserve">Part of SWCT (M-N) Reliability Project </t>
    </r>
    <r>
      <rPr>
        <b/>
        <vertAlign val="superscript"/>
        <sz val="8"/>
        <color indexed="9"/>
        <rFont val="Arial"/>
        <family val="2"/>
      </rPr>
      <t>4</t>
    </r>
  </si>
  <si>
    <r>
      <t xml:space="preserve">Part of SWCT (M-N) Reliability Project </t>
    </r>
    <r>
      <rPr>
        <vertAlign val="superscript"/>
        <sz val="8"/>
        <rFont val="Arial"/>
        <family val="2"/>
      </rPr>
      <t>4</t>
    </r>
  </si>
  <si>
    <t>Part of SWCT 
(M-N) Reliability Project</t>
  </si>
  <si>
    <r>
      <t xml:space="preserve">$978,182,000 </t>
    </r>
    <r>
      <rPr>
        <vertAlign val="superscript"/>
        <sz val="8"/>
        <rFont val="Arial"/>
        <family val="2"/>
      </rPr>
      <t>4</t>
    </r>
  </si>
  <si>
    <r>
      <t xml:space="preserve">SUBTOTAL </t>
    </r>
    <r>
      <rPr>
        <vertAlign val="superscript"/>
        <sz val="7"/>
        <color indexed="12"/>
        <rFont val="Arial"/>
        <family val="2"/>
      </rPr>
      <t>(2)</t>
    </r>
  </si>
  <si>
    <r>
      <t xml:space="preserve">TOTAL </t>
    </r>
    <r>
      <rPr>
        <vertAlign val="superscript"/>
        <sz val="8"/>
        <color indexed="12"/>
        <rFont val="Arial"/>
        <family val="2"/>
      </rPr>
      <t>(2)</t>
    </r>
  </si>
  <si>
    <r>
      <t xml:space="preserve">Aggregate estimate of active projects in the Plan </t>
    </r>
    <r>
      <rPr>
        <b/>
        <vertAlign val="superscript"/>
        <sz val="8"/>
        <color indexed="12"/>
        <rFont val="Arial"/>
        <family val="2"/>
      </rPr>
      <t>(2)</t>
    </r>
  </si>
  <si>
    <t>Minus 'in-service'</t>
  </si>
  <si>
    <t>April '09 ISO-NEW ENGLAND Project Listing Update (FINAL)</t>
  </si>
  <si>
    <t xml:space="preserve">Jul-09 Estimated PTF  Costs </t>
  </si>
  <si>
    <t>Jul-09 Status</t>
  </si>
  <si>
    <t>July '09 ISO-NEW ENGLAND Project Listing Update (DRAFT)</t>
  </si>
  <si>
    <t>Add 115kV circuit breakers &amp; 25 MVAR capacitor bank at Sturtevant Substation; Re-rate Section 63 between Wyman Hydro &amp; Madison Substation</t>
  </si>
  <si>
    <t>Establish a new Vallee Lane 115/34.5 kV substation and 115 kV line.</t>
  </si>
  <si>
    <t>Add two 115kV circuit breakers on Section 66; and 115/12kV transformer</t>
  </si>
  <si>
    <t>$82 M (Total NSTAR Project Cost Including Brook St. Station upgrade</t>
  </si>
  <si>
    <t>Add a new 115kV breaker # 11  Relocate 447, 509 and add control and protect at Holbrook.</t>
  </si>
  <si>
    <t>Relocate 115kV terminals at W. Walpole to mitigate breaker failure #8.</t>
  </si>
  <si>
    <t>06/2016</t>
  </si>
  <si>
    <t>06/2018</t>
  </si>
  <si>
    <t>Upgrade West Medway-West Walpole  345kV line (#325 )</t>
  </si>
  <si>
    <t>Install KSt Breaker #31</t>
  </si>
  <si>
    <t>Upgrade of 115kV terminal equipment at Franklin Square.</t>
  </si>
  <si>
    <t xml:space="preserve">Add 2-115kV breakers &amp; rebuild 86A, new .25 mile transmission at Belfast </t>
  </si>
  <si>
    <t>New 115kV Switching Station at Devens Convert 69kV lines to 115kV, Reconfigure 115kV Supply at Ayer Substation</t>
  </si>
  <si>
    <t>Install a 2% reactor on the North Bloomfield-Canton 115kV line and also replacement fo the Frostbridge 345/115kV autotransformer</t>
  </si>
  <si>
    <t>2nd Deerfield 345/115kV Autotransformer Project</t>
  </si>
  <si>
    <t>Add 2nd 345/115 kV autotransformer and 3-345kV breakers at Deerfield substation.</t>
  </si>
  <si>
    <t>Queue Position 207/241</t>
  </si>
  <si>
    <t>Queue Position 226</t>
  </si>
  <si>
    <t>Part of 2nd Deerfield 345/115kV Autotransformer Project</t>
  </si>
  <si>
    <t>Rebuild 115kV L175 line</t>
  </si>
  <si>
    <t>Reconductor 115kV M183 Line</t>
  </si>
  <si>
    <t>Reconductor 115kV C129 Line</t>
  </si>
  <si>
    <t>Rochester Substation Upgrades</t>
  </si>
  <si>
    <t>CMP-Athens Substation LSP</t>
  </si>
  <si>
    <t xml:space="preserve">Jul-09 Estimated Costs </t>
  </si>
  <si>
    <t>FPL New England Division</t>
  </si>
  <si>
    <t>Add new 115kV bay to separate the M-165 &amp; E-157 terminal at Millbury #2 Substation</t>
  </si>
  <si>
    <t xml:space="preserve">New Bloomingdale to Vernon Hill 115 kV (UG Cable-3.6 mi.)  new 115kV breaker at Bloomingdale &amp; Vernon Hill </t>
  </si>
  <si>
    <t>Rebel Hill Switching Station, Rebuild Line 66,  and Capacitior Bank Additions (10MVAr at Trenton, Downeast &amp; Handcock County area)</t>
  </si>
  <si>
    <t>Seabrook Station Reconfiguration and Circuit Breaker addition Stages 1 &amp;2</t>
  </si>
  <si>
    <t>Seabrook Station Reconfiguration and Circuit Breaker addition Stage s 1 &amp; 2</t>
  </si>
  <si>
    <t>Mid Cape Reliability Project</t>
  </si>
  <si>
    <t xml:space="preserve">Littleton 115kV breaker addition and reconfiguration </t>
  </si>
  <si>
    <t>Littleton 115kV breaker addition and reconfiguration</t>
  </si>
  <si>
    <t>Circuit  switcher replacements at Detroit, Lakewood, Rice Rips and Winslow</t>
  </si>
  <si>
    <t>Part of the Heywood Road Project</t>
  </si>
  <si>
    <t>Part of Heywood Road Project</t>
  </si>
  <si>
    <t xml:space="preserve">Part of Heywood Road Project </t>
  </si>
  <si>
    <t>Circuit switcher replacements at Detroit, Lakewood, Rice Rips and Winslow</t>
  </si>
  <si>
    <t xml:space="preserve"> Replace 5-115kV breakers and add 1-115kV breaker at Deerfield Substation</t>
  </si>
  <si>
    <t>Replace 5-115kV breakers and add 1-115kV breaker at Deerfield Substation</t>
  </si>
  <si>
    <t xml:space="preserve">Mid-Cape Reliability </t>
  </si>
  <si>
    <t>October '09 ISO-NEW ENGLAND Project Listing Update (DRAFT)</t>
  </si>
  <si>
    <t>Oct-09 Status</t>
  </si>
  <si>
    <t xml:space="preserve">Oct-09 Estimated PTF  Costs </t>
  </si>
  <si>
    <t>Establish a new Vallee Lane 115/34.5 kV substation and 115 kV line from Louden S/S to Vallee Lane Substation.</t>
  </si>
  <si>
    <t>Add a new 115kV breaker # 11  Relocate 447-509 and add control and protect at Holbrook.</t>
  </si>
  <si>
    <t>Add a new 115 kV line from Canal to Barnstable/Falmouth</t>
  </si>
  <si>
    <t xml:space="preserve">Upgrade 115kV line D21 </t>
  </si>
  <si>
    <t>Upgrade West Medway-West Walpole  345kV line #325</t>
  </si>
  <si>
    <t>Burlington Project</t>
  </si>
  <si>
    <t>Install 115 kV line (New Page  - Rumford Industrial Park)</t>
  </si>
  <si>
    <t xml:space="preserve">Installation of New Page Substation (aka Railroad Street Substation) with (3) circuit breakers tapping Section 218 115kV. </t>
  </si>
  <si>
    <t>Installation of a 3-breaker 115kV ring substation and 115/34.5kV transformer on the East Ave. - Tafts Coners 115kV line</t>
  </si>
  <si>
    <t>Queue Position 161-1</t>
  </si>
  <si>
    <t>Four units connected at Devon Substation</t>
  </si>
  <si>
    <t>Grand Avenue - West River  115 kV Pumping Plant Replacements</t>
  </si>
  <si>
    <t>West River 115kV Switching Station Fault Duty Migration</t>
  </si>
  <si>
    <t xml:space="preserve">Oct 09 Estimated Costs </t>
  </si>
  <si>
    <t>E205E Refurbishment Project</t>
  </si>
  <si>
    <t>Reliability Upgrades at West Framingham Station</t>
  </si>
  <si>
    <t>Waterside Substation - install a three-breaker 115kV ring bus</t>
  </si>
  <si>
    <t>Add a 2nd high speed relay on the Glennbrook to Waterside 115kV 1440</t>
  </si>
  <si>
    <t>Lyndonville Project</t>
  </si>
  <si>
    <t>Installation of a 3-breaker 115kV righ station consisting of two 115kV 12.5 MVAR capacitor banks and 115/34.5 kV transformer interconnecting to the Irasburg - St. Johnsbury 115kV line</t>
  </si>
  <si>
    <t>Bear Swamp - Pratts Jumction 230kV Line  Refurbishment Project (E205E)</t>
  </si>
  <si>
    <t>http://www.nationalgridus.com/oasis/</t>
  </si>
  <si>
    <t>http://www.vermontspc.com/default.aspx</t>
  </si>
  <si>
    <t>http://www.transmission-nu.com/business/ferc890postings.asp</t>
  </si>
  <si>
    <t>October '09 ISO-NEW ENGLAND Project Listing Update</t>
  </si>
  <si>
    <t>April '10 ISO-NEW ENGLAND Project Listing Update (DRAFT)</t>
  </si>
  <si>
    <t xml:space="preserve">Apr-10 Estimated PTF  Costs </t>
  </si>
  <si>
    <t>2013</t>
  </si>
  <si>
    <t>tbd</t>
  </si>
  <si>
    <t>Oct -09 Status</t>
  </si>
  <si>
    <t>Data Set for Investment Chart by Status</t>
  </si>
  <si>
    <t>total</t>
  </si>
  <si>
    <t>NOTE-  Total I/S costs as of Oct 2008 Update:</t>
  </si>
  <si>
    <t>Data Set for Investment Chart - cumulative</t>
  </si>
  <si>
    <t>UC+PL+PR</t>
  </si>
  <si>
    <t>UC+PL+PR+C</t>
  </si>
  <si>
    <t xml:space="preserve">Norwalk-Glenbrook Cable Project </t>
  </si>
  <si>
    <t>Part of project 248</t>
  </si>
  <si>
    <t>2009</t>
  </si>
  <si>
    <t>Apr-10 Status</t>
  </si>
  <si>
    <t>Install (2) new 115 kV East Bus breakers #30 and #32 at Mystic.</t>
  </si>
  <si>
    <t>Upgrade (5) 115 kV breakers #1, #7, #15 #19 and #20 at Mystic to IPT.</t>
  </si>
  <si>
    <t>Add third 115kV line from W. Walpole to Holbrook</t>
  </si>
  <si>
    <t>Rebel Hill Switching Station</t>
  </si>
  <si>
    <t>Broadway 115/13.8 kV Substation Addition</t>
  </si>
  <si>
    <t>Portion of CMP $1.51B and portion of NU is $36.0M</t>
  </si>
  <si>
    <t>See Note (5)</t>
  </si>
  <si>
    <t xml:space="preserve">Part of Project #1147 </t>
  </si>
  <si>
    <t>01/2015</t>
  </si>
  <si>
    <t>01/2016</t>
  </si>
  <si>
    <t>02/2015</t>
  </si>
  <si>
    <t>04/2015</t>
  </si>
  <si>
    <t>12/2015</t>
  </si>
  <si>
    <t>Queue Position 276</t>
  </si>
  <si>
    <t>Installation of 3-breaker 115kV ring bus interconnection of the  Bennington-Searsburg  69kV Y25N line.</t>
  </si>
  <si>
    <t>NSTAR</t>
  </si>
  <si>
    <t>QP-283</t>
  </si>
  <si>
    <t>HVDC  between Orrington, ME and Boston, MA</t>
  </si>
  <si>
    <t>Part of RSP 921</t>
  </si>
  <si>
    <t>Part of RSP 935</t>
  </si>
  <si>
    <t>Install new Z126 Millbury - Tower #510 115 kV line.</t>
  </si>
  <si>
    <t>April 10 -NEW ENGLAND Project Listing Update (DRAFT)</t>
  </si>
  <si>
    <t>Northfield Mountain  345 kV replace generator step-up transformer (1X) and associated generator equipment.</t>
  </si>
  <si>
    <t>Northfield Mountain  345 kV replace generator step-up transformer (3X) and associated generator equipment. This project also consists of upgrading four existing turbine generators one per year.</t>
  </si>
  <si>
    <t>Installation of a 4-breaker ring 115 kV substation consisting of two 115kV 12.5 MVAR capacitor banks and 115/34.5 kV transformer interconnecting to the Irasburg - St. Johnsbury 115kV line</t>
  </si>
  <si>
    <t>Add a new 115kV breaker # 11  Relocate 447-509 and add control and protection at Holbrook.</t>
  </si>
  <si>
    <r>
      <t>Install a new 345kV line from Carver to vicinity of Bourne and connect to existing #120 line and install a 345KV - 115kV auto-transformer at new substation about 3 miles west of the Barnstable Substation</t>
    </r>
    <r>
      <rPr>
        <vertAlign val="superscript"/>
        <sz val="8"/>
        <rFont val="Arial"/>
        <family val="2"/>
      </rPr>
      <t xml:space="preserve"> 7</t>
    </r>
  </si>
  <si>
    <t xml:space="preserve">Install 115kV Breaker #31 at K St. </t>
  </si>
  <si>
    <t>Bangor Hydro Synchrophasors</t>
  </si>
  <si>
    <t>Orrington Shunt Cap Reconfiguration</t>
  </si>
  <si>
    <t>Capacitor Bank Addition (10 MVAr at Trenton and Epping)</t>
  </si>
  <si>
    <t>Rebuild Line 66</t>
  </si>
  <si>
    <t>Two 40 MVAR reactors at Albion Road, two 40 MVAR reactors at Larabee Road, two 40 MVAR at Coopers Mills</t>
  </si>
  <si>
    <t>Queue Position 197</t>
  </si>
  <si>
    <t>Add a new 115kV breaker and new 115kV line termination at the former T2 position at Rumford 115kV substation</t>
  </si>
  <si>
    <t>QP-278</t>
  </si>
  <si>
    <t>1000 MW HVDC  between Maine Yankee, ME and South Boston, MA</t>
  </si>
  <si>
    <t>Queue Position 271</t>
  </si>
  <si>
    <t>1000 MW HVDC  between Hertel, QC or Clay NY and  Singer, CT</t>
  </si>
  <si>
    <t>OP-314</t>
  </si>
  <si>
    <t>345/230 kV DC line between Plattsburg, NY and New Haven, CT</t>
  </si>
  <si>
    <t>Maine Electric Power Company</t>
  </si>
  <si>
    <t>QP-322</t>
  </si>
  <si>
    <t>QP-324</t>
  </si>
  <si>
    <t>345kV Tie Line - between Houlton, ME and MEPCO Line</t>
  </si>
  <si>
    <t>345kV Tie Line - between Bridgewater, ME and MEPCO Line</t>
  </si>
  <si>
    <t>Move Transformer 110B Connection at Mystic</t>
  </si>
  <si>
    <t>Terminal upgrades at W. Walpole and W, Medway for #325 line</t>
  </si>
  <si>
    <t>Replace three 40kA 115kV circuit breakers at Carver with 63kV breakers</t>
  </si>
  <si>
    <r>
      <rPr>
        <vertAlign val="superscript"/>
        <sz val="12"/>
        <rFont val="Arial"/>
        <family val="2"/>
      </rPr>
      <t>5</t>
    </r>
    <r>
      <rPr>
        <sz val="12"/>
        <rFont val="Arial"/>
        <family val="2"/>
      </rPr>
      <t xml:space="preserve"> T</t>
    </r>
    <r>
      <rPr>
        <sz val="11"/>
        <rFont val="Arial"/>
        <family val="2"/>
      </rPr>
      <t xml:space="preserve">he project was completed in December 2009, and was energized and placed in service under the jurisdicition of CONVEX but has since been isolated and de-energized due to a significant incident at the power plant </t>
    </r>
  </si>
  <si>
    <t>Burlington Gorge Project</t>
  </si>
  <si>
    <t>2011</t>
  </si>
  <si>
    <t>Holyoke Gas &amp; Electric</t>
  </si>
  <si>
    <t xml:space="preserve">Loop/extend the 1525 (Holyoke Fairmont South 115kV) line into the new Lyman Substation </t>
  </si>
  <si>
    <t xml:space="preserve">Elective </t>
  </si>
  <si>
    <t>Projected 
In-Service Year</t>
  </si>
  <si>
    <t>2009 additional $174,977,700</t>
  </si>
  <si>
    <t xml:space="preserve">inservice </t>
  </si>
  <si>
    <t>2010 $11,200,00</t>
  </si>
  <si>
    <t>PROJECTS WHOSE COST ESTIMATES WERE PREVIOUSLY REPORTED AS TO BE DETERMINED (TBD)</t>
  </si>
  <si>
    <t>Install 115 kV line (Rumford Industrial Park - Rumford)</t>
  </si>
  <si>
    <r>
      <t>Install a new 345kV line from Carver to vicinity of Bourne and connect to existing #120 line and install a 345KV - 115kV auto-transformer at new substation about 3 miles west of the Barnstable Substation Loop Line #115 in and out of the new Substation.  Create a new line position at the Bourne Substation and connect the Bourne-Canal section of Line #120</t>
    </r>
    <r>
      <rPr>
        <vertAlign val="superscript"/>
        <sz val="8"/>
        <rFont val="Arial"/>
        <family val="2"/>
      </rPr>
      <t xml:space="preserve"> </t>
    </r>
  </si>
  <si>
    <t xml:space="preserve">Reconductor 211-503/504 from North Woburn Tap to Reading </t>
  </si>
  <si>
    <t>Install 115kV Capacitor Bank at North Woburn</t>
  </si>
  <si>
    <t>Rebuild the High Hill 115kV Substation to a Breaker and a half desgin</t>
  </si>
  <si>
    <t>Ascutney Substation Rebuild</t>
  </si>
  <si>
    <t>Bennington Substation Rebuild</t>
  </si>
  <si>
    <t>West Rutland Capacitor Rebuild</t>
  </si>
  <si>
    <t>Georgia Substation Rebuild</t>
  </si>
  <si>
    <t>Install two 115kV 25 MVAr capacitor banks at West Rutland to address low voltage concerns</t>
  </si>
  <si>
    <t>Minus 'concept'</t>
  </si>
  <si>
    <t>Reconstruct the 115kV line South Agawam to Southwick (1768)</t>
  </si>
  <si>
    <t>Rebuild Existing 115kV lines: Sections 86 (Bucksport-Belfast), Section 203 (Detroit-Orrington), Sections 60 &amp; 212 (Coopers Mills-Bowman St-Larrabee Road), Sections 89 &amp; 229 (Livermore Falls-Riley-Rumford IP)</t>
  </si>
  <si>
    <t>Add 2-115kV breakers &amp; rebuild 86A, new .25 mile transmission at Belfast forming Sections 86 &amp; 266</t>
  </si>
  <si>
    <t>Separation of Double Circuit Towers (345kV Kennebec River Crossing 375/377, 115kV Bucksport 65/205)</t>
  </si>
  <si>
    <t>New 345/115kV Autotransformers (Maguire Road)</t>
  </si>
  <si>
    <t>Add a new 115 kV line from Bourne and Barnstable/Falmouth/equivalent</t>
  </si>
  <si>
    <t>Reconductor sections of A127W line w/795 ACSS (A127 West reconductoring. Tower 510 to Paxton, French King to French King).</t>
  </si>
  <si>
    <t>LSP - Sherwood Substation</t>
  </si>
  <si>
    <t>Rebuild the existing Georgia substation 115 kV bus into a ring bus to address reliability problems due to breaker failure contingencies</t>
  </si>
  <si>
    <t>Rebuild the exiting Bennington substation 115kV bus into a ring bus to address reliability problems due to breaker failure contingencies</t>
  </si>
  <si>
    <t>LSP New Eagle Substation and 115/34.5KV transformer</t>
  </si>
  <si>
    <t>New 115kV Eagle Substation connected to 115/34.5kV Thornton Substation</t>
  </si>
  <si>
    <t>Starks Switching Station</t>
  </si>
  <si>
    <t>Add 4-115kV circuit breakers in a breaker-and a-half configuration on Section 63 and 2-18 MVAr cap banks at a new Starks Switching Station</t>
  </si>
  <si>
    <t>A127/B128 Conductor Refurbishment - Tower 510 to Harriman Substation, VT</t>
  </si>
  <si>
    <t>A127/B128 Conductor Refurbishment</t>
  </si>
  <si>
    <t>Install 3rd 115kV Circuit between Waltham and Brighton</t>
  </si>
  <si>
    <t>Install a second 345/115kV Auto Transformer at Woburn</t>
  </si>
  <si>
    <r>
      <t xml:space="preserve">As of October 2010 Plan Update
</t>
    </r>
    <r>
      <rPr>
        <b/>
        <u/>
        <sz val="11"/>
        <color indexed="12"/>
        <rFont val="Arial"/>
        <family val="2"/>
      </rPr>
      <t>(in millions $)</t>
    </r>
  </si>
  <si>
    <t>New 115kV line construction (Orrington-Coopers Mills,  Larrabee Road-Middle St,Middle St -Lewiston Lower,  Larrabee Road-Livermore Falls, Livermore Falls-Rumford IP)</t>
  </si>
  <si>
    <t>Total w/o Concept</t>
  </si>
  <si>
    <t>0 -2015 UnderConstruct</t>
  </si>
  <si>
    <t xml:space="preserve">0 -2016 Proposed </t>
  </si>
  <si>
    <t>0 -2016 UnderConstruct</t>
  </si>
  <si>
    <t>Rebuild the existing Ascutney substation 115kV bus into a ring bus, to address reliability problems due to breaker failure contingencies</t>
  </si>
  <si>
    <t>West River 115kV Switching Station Fault Duty Mitigation</t>
  </si>
  <si>
    <t>1/7/2009 &amp; 11/22/2010</t>
  </si>
  <si>
    <t>Rerate Line 66</t>
  </si>
  <si>
    <t>Install an oil circulation pipe and heat exchangers at K Street and Chatham Street sections of 250-516/517 circuits</t>
  </si>
  <si>
    <t>Portion of CMP $1.47B and portion of NU is $36.0M</t>
  </si>
  <si>
    <t>Vermont Shunt Reactors</t>
  </si>
  <si>
    <t>Install 2nd 345kV circuit between Bellerica/Burlington town line to Tewksbury</t>
  </si>
  <si>
    <t>New 345kV Line Construction associated with (Surowiec-Raven Farm, South Gorham-Maguire Road, Maguire Road-Elliot Switching Station) line work</t>
  </si>
  <si>
    <t>Upgrade the Agawam 115kV, Subtations to BPS standards together with other misc. subatation upgrades</t>
  </si>
  <si>
    <t>LSP New Peaselee Substation and 115/34.5KV transformer</t>
  </si>
  <si>
    <t>New 115kV Peaselee Substation and transmission line work</t>
  </si>
  <si>
    <t>Adams - install two new 115 kV breakers and replace two existing 115kV breakers</t>
  </si>
  <si>
    <t>New Kent County to West Farnum 345kV (359) line.</t>
  </si>
  <si>
    <t>Relocate and Rebuild 115kV lines in the same ROW associated with new 345kV line from W. Farnum to Kent County including S-175, T172N and T-172S with associated terminal equipment upgrade.</t>
  </si>
  <si>
    <r>
      <t>COST COMPARISON OF 
RELIABILITY PROJECTS</t>
    </r>
    <r>
      <rPr>
        <b/>
        <sz val="16"/>
        <rFont val="Arial"/>
        <family val="2"/>
      </rPr>
      <t xml:space="preserve">
</t>
    </r>
    <r>
      <rPr>
        <b/>
        <sz val="12"/>
        <rFont val="Arial"/>
        <family val="2"/>
      </rPr>
      <t>October 2010 vs April 2011</t>
    </r>
  </si>
  <si>
    <t>SVC Filter Upgrade (Part of Keene Rd Auto-transformer ID 144)</t>
  </si>
  <si>
    <t>Upgrade of filter bank at Chester SVC facility</t>
  </si>
  <si>
    <t>Highgate Refurbishment</t>
  </si>
  <si>
    <t>Construct a new 4-breaker ring substation at Jay with two 115/46kV transformers</t>
  </si>
  <si>
    <t>Replace Highgate controls and cooling system</t>
  </si>
  <si>
    <t>Add a second 115kV line from Woburn to Burlington</t>
  </si>
  <si>
    <t xml:space="preserve">Install a new 230/115kV auto transformer at Sudbury or equivalent </t>
  </si>
  <si>
    <t>Add a new 345kV UG circuit between Woburn and North Cambridge</t>
  </si>
  <si>
    <t>Belmont Transmission Interconnection</t>
  </si>
  <si>
    <t>Build a new 115kV Substation for the Belmont Transmission Interconnection</t>
  </si>
  <si>
    <t>Install new Otter River - E Winchendon (H-134) 115 kV line.</t>
  </si>
  <si>
    <t>Separation and reconductoring of Cabot Taps (A-127 and Y-177 115kV lines)</t>
  </si>
  <si>
    <t>Reconductoring  of A-127 between Erving and Cabot Tap with 1590 ACSS</t>
  </si>
  <si>
    <t>Harriman 115kV breaker upgrades</t>
  </si>
  <si>
    <t>New 115kV line between Wakefield - Everett</t>
  </si>
  <si>
    <t xml:space="preserve">Millstone 345kV Circuit Separation project  &amp; SLOD SPS System Retirement </t>
  </si>
  <si>
    <t>Separate the 345kV Double Circuit Tower 310/348 and 371/383 Tower configuration</t>
  </si>
  <si>
    <t xml:space="preserve">Northeast Utilities </t>
  </si>
  <si>
    <t>Modify Northfield Mountain 16R  substation and install a 345/115Kv autotransformer</t>
  </si>
  <si>
    <t xml:space="preserve">Part of Pittsfield/Greenfield  Project </t>
  </si>
  <si>
    <t>Build a new 115kV line from Northfield Mountain to the  new Erving Switching Station</t>
  </si>
  <si>
    <t>Build a new 115kV three breaker Swithching Station (Erving) ring bus</t>
  </si>
  <si>
    <t>Install 115kV 14.4 MVAR capacitor banks at Cumberland, Podick and Amherst Substations</t>
  </si>
  <si>
    <t>Rebuild the Cumberland to Montague 1361 115kV line and terminal work at Cumberland and Montague</t>
  </si>
  <si>
    <t>LSP - Stamford Area</t>
  </si>
  <si>
    <t>Add 4th transformer and build a five breaker ring bus at South End Substation</t>
  </si>
  <si>
    <t>Stamford Area</t>
  </si>
  <si>
    <t>115kV breaker addition at Northeast Simsbury Substation</t>
  </si>
  <si>
    <t>LSP - Greater Hartford Area</t>
  </si>
  <si>
    <t>Additional circuit into the Stamford Area (Glenbrook-South End)</t>
  </si>
  <si>
    <t>ME</t>
  </si>
  <si>
    <t>NH</t>
  </si>
  <si>
    <t>VT</t>
  </si>
  <si>
    <t>MA</t>
  </si>
  <si>
    <t>RI</t>
  </si>
  <si>
    <t>CT</t>
  </si>
  <si>
    <t>Install 345kV 60 MVAr shunt reactors (two at Coolidge and one at New Haven and relocate the New Haven reactor to Vernon) to address high voltage concerns</t>
  </si>
  <si>
    <t xml:space="preserve">Westminster - install new 69kV breaker, including disconnect switches. </t>
  </si>
  <si>
    <t xml:space="preserve">Separate existing 345kV double circuit Cape Cod Canal crossing. The lines being separated are 322 (Canal-Carver) and 342 (Canal-Pilgrim-Auburn) </t>
  </si>
  <si>
    <t>Upgrade 115kV line D21 (Bellrock-High Hill)</t>
  </si>
  <si>
    <t>Separate 310(Manchester-Millstone) and 368 (Manchester-Card) 345-KV lines and create 368/1767 DCT</t>
  </si>
  <si>
    <t>Greater Boston - North</t>
  </si>
  <si>
    <t xml:space="preserve">Greater Boston - South </t>
  </si>
  <si>
    <t xml:space="preserve">Greater Boston - North </t>
  </si>
  <si>
    <t>Greater Boston - Central</t>
  </si>
  <si>
    <t>Reconductor 115-kV circuits 320-507 and 320-508. (Lexington - Waltham)</t>
  </si>
  <si>
    <t>Upgrade the 115kV line 201-501 (Medway-Depot St.) and the 201-502 (Beaver Pond - Depot Street Tap) to a higher capacity line</t>
  </si>
  <si>
    <t>Rebuild Section of Line 322 (Canal-Carver)</t>
  </si>
  <si>
    <t>Separate 120 (Canal-Barnstable) /122 (Oak St-Barnstable) DCT</t>
  </si>
  <si>
    <t>Install a new 230kV breaker for line 282-602 (West Medway-Waltham) at W. Medway for system resoration</t>
  </si>
  <si>
    <t>Replace 115kV  1990 (Frost Bridge-Stevenson) lattice structure</t>
  </si>
  <si>
    <t>North Haven 115kV Capacitor Bank TRV Mitigation Project</t>
  </si>
  <si>
    <t>LSP Jay Substation</t>
  </si>
  <si>
    <t>7/31/2008 &amp; 2/26/09 &amp; 11/22/10</t>
  </si>
  <si>
    <t>7/31/08 &amp; 2/26/09 &amp; 11/22/10</t>
  </si>
  <si>
    <t>Carpenter Hill - Replace five 115 kV-25 kA breakers with 115 kV-50 kA breakers and upgrade disconnect switch (175-3) to 2000A.</t>
  </si>
  <si>
    <t>Re-condustor G-185S (Kent County - Davisville Tap)</t>
  </si>
  <si>
    <t>State</t>
  </si>
  <si>
    <t>Orrington 345kV Series Breaker Addition</t>
  </si>
  <si>
    <t xml:space="preserve">Subatation work at Ludlow (MA) and Scitico (CT) assoicaited with the new  Hampden (MA) subsation project (Ngrid) </t>
  </si>
  <si>
    <t>Line Reconductoring of the C-129 Beaver Pond - Depot St. Tap)  and D-130 (Depot St. Tap - Medway) 115kV lines</t>
  </si>
  <si>
    <t>Pittsfield/Greenfield Project</t>
  </si>
  <si>
    <t>Greater Boston - North, South, Central</t>
  </si>
  <si>
    <t xml:space="preserve">2 -2013 Proposed </t>
  </si>
  <si>
    <t>2-2014 Concept</t>
  </si>
  <si>
    <t>4 -2014 UnderConstruct</t>
  </si>
  <si>
    <t>18 - 2015 Planned</t>
  </si>
  <si>
    <t>3 - 2016 Planned</t>
  </si>
  <si>
    <t>1- Planned TBD</t>
  </si>
  <si>
    <r>
      <t xml:space="preserve">As of April 2011 Plan Update
</t>
    </r>
    <r>
      <rPr>
        <b/>
        <u/>
        <sz val="11"/>
        <color indexed="12"/>
        <rFont val="Arial"/>
        <family val="2"/>
      </rPr>
      <t>(in millions $)</t>
    </r>
  </si>
  <si>
    <t>(typed in from In-service tab)</t>
  </si>
  <si>
    <t>UnderConstruction</t>
  </si>
  <si>
    <t>345kV Ludlow - Northfield (portion of 354) Line Structure replacements</t>
  </si>
  <si>
    <t>Sag elimination on 1410 Line (Montville-Buddington)</t>
  </si>
  <si>
    <t>Build a new 345 kV line from Manchester to Meekville Junction and re-terminate the 395 line at Meekville Junction</t>
  </si>
  <si>
    <t>NGRID</t>
  </si>
  <si>
    <t>Install 2nd 345kV circuit between Tewksbury - Billerica/Burlington Town Line (NSTAR Border)</t>
  </si>
  <si>
    <t>12/17/2007 01/20/11</t>
  </si>
  <si>
    <t>Jun-11 Status</t>
  </si>
  <si>
    <t xml:space="preserve">Jun-11 Estimated PTF  Costs </t>
  </si>
  <si>
    <t>Rebuild 1.2 mile length of line 336 with 2-900 ACSS conductor and replace 5, 345kV 2000 amp disconnect switches with 3000 amp switches at W. Medway station</t>
  </si>
  <si>
    <t>Rebuild the Mashpee Substation to a Ring Bus and install an overvoltage trip relay on the Mashpee 115kV Capacitor Bank</t>
  </si>
  <si>
    <t>Mid-Cape Reliability Project</t>
  </si>
  <si>
    <t>New 345/115kV Autotransformers (Albion Road, Larrabee Road); Coopers Mills autotransforme replaces Maxcy's autotransformer</t>
  </si>
  <si>
    <t>Add 115/34kV transformer at Coopers Mills</t>
  </si>
  <si>
    <t>New 115kV line between Wyman Hydro and Rice Rips Tap, parallel to exiting Section 83. Install a 115kV circuit breaker at Wyman Hydro termination</t>
  </si>
  <si>
    <t>1/29/2010 (CMP) 4/14/2011 (NU)</t>
  </si>
  <si>
    <t xml:space="preserve">Agawam (BPS) </t>
  </si>
  <si>
    <t>Greater Hartford Central Connecticut Project</t>
  </si>
  <si>
    <r>
      <t xml:space="preserve">Loop the Millstone - Manchester (310) 345 kV line into the Card substation </t>
    </r>
    <r>
      <rPr>
        <vertAlign val="superscript"/>
        <sz val="8"/>
        <rFont val="Arial"/>
        <family val="2"/>
      </rPr>
      <t>(2)</t>
    </r>
  </si>
  <si>
    <r>
      <t xml:space="preserve">Add 2nd high speed protection to 115kV line 1786, East Hartford to Riverside to South Meadow </t>
    </r>
    <r>
      <rPr>
        <vertAlign val="superscript"/>
        <sz val="8"/>
        <rFont val="Arial"/>
        <family val="2"/>
      </rPr>
      <t>(2)</t>
    </r>
  </si>
  <si>
    <r>
      <t xml:space="preserve">Add 2nd high speed protection to line 115kV 1722 SW Hartford NW Hartford </t>
    </r>
    <r>
      <rPr>
        <vertAlign val="superscript"/>
        <sz val="8"/>
        <rFont val="Arial"/>
        <family val="2"/>
      </rPr>
      <t>(2)</t>
    </r>
  </si>
  <si>
    <r>
      <t xml:space="preserve">Add 2nd high speed protection to 115kV line 1704, SW Hartford to South Meadow </t>
    </r>
    <r>
      <rPr>
        <vertAlign val="superscript"/>
        <sz val="8"/>
        <rFont val="Arial"/>
        <family val="2"/>
      </rPr>
      <t>(2)</t>
    </r>
  </si>
  <si>
    <t>Replace existing S145/T146 UG cables with higher capacity cables between Salem Harbor and Railyard.</t>
  </si>
  <si>
    <t>Part of RSP 926</t>
  </si>
  <si>
    <t>Convert 69 kV (O-15S) Palmer- Hampden to 115 kV.</t>
  </si>
  <si>
    <t>CMEEC</t>
  </si>
  <si>
    <t>SNEW 115kV substation</t>
  </si>
  <si>
    <t>SNEW 115/13.8kV substation with two transformers and a 115kV circuit breaker looped into the 1890 line (between Norwalk Hbr - Ely Ave)</t>
  </si>
  <si>
    <t>TTD's Fitch St 115kV Substation</t>
  </si>
  <si>
    <t>TTD 115/27kV substation with two transformers and a 115kV circuit breaker looped into 1416 line (between Compo and Darien substations)</t>
  </si>
  <si>
    <t>115kV  Circuit Breaker  Installation</t>
  </si>
  <si>
    <t>Install 115kV Bus Tie Circuit Breaker at Stock House Rd Substation</t>
  </si>
  <si>
    <t>Reconfiguration of 115kV (8300) line from Mill River to Quinnipiac</t>
  </si>
  <si>
    <t>8300 Line Reconfiguration Project</t>
  </si>
  <si>
    <t>Rebuild the Kingston Substation to a breaker and a half scheme</t>
  </si>
  <si>
    <t>Rebuild the Acushnet 115kV Substation</t>
  </si>
  <si>
    <t>Rebuild the Wareham Substation to a breaker and a half scheme</t>
  </si>
  <si>
    <t>VELCO LSP - West Rutland Substation</t>
  </si>
  <si>
    <t>Installation of a 115/46kV transformer at West Rutland between breakers K30 and K34</t>
  </si>
  <si>
    <t>Lakewood Substation Expansion</t>
  </si>
  <si>
    <t>Sectionalize Section 241 by adding four 115kV circuit breakers at Lakewood Substation and install a second 115/34.5 kV transformer</t>
  </si>
  <si>
    <t>Re-conductor 345kV  328 line  (West Farnum-Sherman Rd)</t>
  </si>
  <si>
    <t>Install 115kV two 13.3 MVAR capacitor banks at Oak Hill substation</t>
  </si>
  <si>
    <r>
      <t xml:space="preserve">As of June 2011 Plan Update
</t>
    </r>
    <r>
      <rPr>
        <b/>
        <u/>
        <sz val="11"/>
        <color indexed="12"/>
        <rFont val="Arial"/>
        <family val="2"/>
      </rPr>
      <t>(in millions $)</t>
    </r>
  </si>
  <si>
    <r>
      <t>COST COMPARISON OF 
RELIABILITY PROJECTS</t>
    </r>
    <r>
      <rPr>
        <b/>
        <sz val="16"/>
        <rFont val="Arial"/>
        <family val="2"/>
      </rPr>
      <t xml:space="preserve">
</t>
    </r>
    <r>
      <rPr>
        <b/>
        <sz val="12"/>
        <rFont val="Arial"/>
        <family val="2"/>
      </rPr>
      <t>April 2011 vs June 2011</t>
    </r>
  </si>
  <si>
    <t>18 - Concept TBD</t>
  </si>
  <si>
    <t>1 -2016 Concept</t>
  </si>
  <si>
    <t xml:space="preserve"> 2-2011 Proposed </t>
  </si>
  <si>
    <t>New England Power Company, Northeast Utilities System Com</t>
  </si>
  <si>
    <t>Add a new 115kV 36.7 MVAR capacitor bank at Chelsea.</t>
  </si>
  <si>
    <t>Add 115/34kV Leeds Substation and new 34kV line from Leeds to Turner</t>
  </si>
  <si>
    <r>
      <t>October 2011 ISO-NEW ENGLAND Project Listing Update (DRAFT)</t>
    </r>
    <r>
      <rPr>
        <b/>
        <vertAlign val="superscript"/>
        <sz val="20"/>
        <rFont val="Arial"/>
        <family val="2"/>
      </rPr>
      <t>(7)</t>
    </r>
  </si>
  <si>
    <t xml:space="preserve">Oct-11 Estimated PTF  Costs </t>
  </si>
  <si>
    <t>Oct-11 Status</t>
  </si>
  <si>
    <t>Union Avenue 115/26.4 kV Substation</t>
  </si>
  <si>
    <t>Install new 345kV circuit between NH/MA border and Tewksbury (this is NGRID's portion of the new Scobie-Tewksbury circuit)</t>
  </si>
  <si>
    <t xml:space="preserve">Install a new 345kV circuit between Scobie and Pelham NH (this is NU's portion of the new Scobie-Tewksbury circuit) </t>
  </si>
  <si>
    <t>115kV Line  Reconductoring of M-139/N-140 Tewksbury-Pinehurst (6.1 miles each)</t>
  </si>
  <si>
    <t>New Sherman Road 345kV AIS Substation</t>
  </si>
  <si>
    <t>New Crandall St. Substation 115-13 kV substation addition</t>
  </si>
  <si>
    <t>CELD (Chicopee Electric Light Department)</t>
  </si>
  <si>
    <t>CELD 115/13.8kV Substation</t>
  </si>
  <si>
    <t xml:space="preserve">115/13.8kV substation on Memorial Dr. with two transformers and twelve feeders looped into 1904 (1723) line between Piper and Fairmont substations </t>
  </si>
  <si>
    <t xml:space="preserve">Unitil </t>
  </si>
  <si>
    <t>Flagg Pond Upgrades</t>
  </si>
  <si>
    <t xml:space="preserve">At Flagg Pond Substation upgrade terminal equipment on the I-135N, I-135S, J-136N and J-136S 115kV lines and Zone 3 relay upgrades for the J-136N 115kV line. </t>
  </si>
  <si>
    <t>115kV line  Reconductoring of the S-145/T-146 from Tewksbury-North Reading Tap (9.3 miles each)</t>
  </si>
  <si>
    <t>115kV Line reconductoring of the F-158N/S Wakefield Jct - Everett (7.36 miles)</t>
  </si>
  <si>
    <t>115kV Line reconductoring of the S-145T-146 from North Reading Tap - Wakefield Jct  (5.1 miles each)</t>
  </si>
  <si>
    <t>115kV Line reconductoring of theY-151 from Tewksbury Junction - Tewksbury Substation (1.6 miles)</t>
  </si>
  <si>
    <t>Part of RSP 1105</t>
  </si>
  <si>
    <t>Contruct 115 kV from Trenton tap (part of Hancock Reliability Project) to new Tunk Lake Substation (2 new breakers) to Harrington Substation to Epping Substation (3 new breakers)</t>
  </si>
  <si>
    <t>Capacitor Bank Addition (10 MVAr at Trenton 34.5kV and Epping)</t>
  </si>
  <si>
    <t>Kent County Substation Upgrades related to third 345/115 kV Autotransformer.</t>
  </si>
  <si>
    <t>115kV Pleasant to Blandford (portion of 1421) Line structure replacement</t>
  </si>
  <si>
    <t>115kV Blandford to Southwick (portion of 1512) Line structure replacement</t>
  </si>
  <si>
    <t>345kV Northfield Mountain to Berkshire (portion of 312) line structure replacements</t>
  </si>
  <si>
    <t>Northern New Hsmpshire Solution</t>
  </si>
  <si>
    <t>Western New Hampshire Solution</t>
  </si>
  <si>
    <t>New 115kV line from Fitzwilliiams to Monadnock</t>
  </si>
  <si>
    <t>Upgrade the Keene to Monadnock (T198) 115kV line</t>
  </si>
  <si>
    <t>Amherst Substation - New 345kV  breaker and three 25MVar Capacitor Banks</t>
  </si>
  <si>
    <t>Rebuild A152 115kV line</t>
  </si>
  <si>
    <t>Rebuild N186 115kV line</t>
  </si>
  <si>
    <t>Upgrade the 381 345kV line</t>
  </si>
  <si>
    <t>Littleton Substation - Add a second 230/115kV autotransformer and associated 115kV substation work</t>
  </si>
  <si>
    <t>New C-203 230kV line tap to Littleton NH Substation associated with 2nd 230/115kV auto project</t>
  </si>
  <si>
    <t>Salem Harbor Retirement</t>
  </si>
  <si>
    <t>Portion of CMP $1.364 (billion) and portion of NU is $36.0M</t>
  </si>
  <si>
    <t>Webster Substation - Add four 26.6 MVar 115kV capacitors</t>
  </si>
  <si>
    <t>Weare Substation - Add two 13.3 MVar 115V capacitors</t>
  </si>
  <si>
    <t>Saco Valley Substation - Add two 25 MVar dynamic Var devices</t>
  </si>
  <si>
    <t>New 345/115kV Autotransformer and 115kV switchyard at Raven Farm substation consisting of a four-bay breaker and a half configuration of eleven (11) breakers</t>
  </si>
  <si>
    <t>New 115kV line section 244 and upgraded line section 80 between Coopers Mill and Highland Substations</t>
  </si>
  <si>
    <t>Ludlow 19S 345 kV Substation Expansion, two 345/115kV Autotransformers replacements. Add two 345kV 120 MVar Capacitor additions</t>
  </si>
  <si>
    <t>115kV line Reconductoring of the P168/128-518 Line between Chelsea and Revere (NSTAR Portion of the line)</t>
  </si>
  <si>
    <t>115kV line  Reconductoring of the Y-151  from Tewksbury Junction - West Methuen (8.2 miles)</t>
  </si>
  <si>
    <t>115kV line  Reconductoring of the B154/C-155N  from King St Tap - South Danvers (14.5 miles each way)</t>
  </si>
  <si>
    <t>Substation work at Revere Substation to increase ratings on the 128-515P/168 line between Chelsea and Revere</t>
  </si>
  <si>
    <t>Install a 115kV redundant breaker in series with breaker #1713 at West Farmum Substation and upgrade to current BPS standards</t>
  </si>
  <si>
    <t>North Canal 44P</t>
  </si>
  <si>
    <t>Loop the 1525 (Holyoke Fairmont South 115kV) line into the new North Canal 44P</t>
  </si>
  <si>
    <t>Total w/ Concept</t>
  </si>
  <si>
    <t>1-2011 Concept</t>
  </si>
  <si>
    <t>2-2011 Planned</t>
  </si>
  <si>
    <t xml:space="preserve"> 18-2011 UnderConstruct</t>
  </si>
  <si>
    <t>3-2012 Concept</t>
  </si>
  <si>
    <t>32-2012 Planned</t>
  </si>
  <si>
    <t xml:space="preserve">2 -2012 Proposed </t>
  </si>
  <si>
    <t>12 -2012 UnderConstruct</t>
  </si>
  <si>
    <t>9-2013 Concept</t>
  </si>
  <si>
    <t>27 - 2013 Planned</t>
  </si>
  <si>
    <t>24 -2013 UnderConstruct</t>
  </si>
  <si>
    <t>21 - 2014 Planned</t>
  </si>
  <si>
    <t xml:space="preserve">13 -2014 Proposed </t>
  </si>
  <si>
    <t>6 -2015 Concept</t>
  </si>
  <si>
    <t xml:space="preserve">14 -2015 Proposed </t>
  </si>
  <si>
    <t>12- Proposed TBD</t>
  </si>
  <si>
    <t>Nov-11 Status</t>
  </si>
  <si>
    <t xml:space="preserve">Nov-11 Estimated PTF  Costs </t>
  </si>
  <si>
    <t>(typed in Project Total from Master File)</t>
  </si>
  <si>
    <r>
      <t>November 2011 ISO-NEW ENGLAND Project Listing Update (DRAFT)</t>
    </r>
    <r>
      <rPr>
        <b/>
        <vertAlign val="superscript"/>
        <sz val="20"/>
        <rFont val="Arial"/>
        <family val="2"/>
      </rPr>
      <t>(7)</t>
    </r>
  </si>
  <si>
    <t xml:space="preserve">New England East - West Solution (NEEWS)  </t>
  </si>
  <si>
    <t>Vermont Solution - Northwestern, Central, Southwestern</t>
  </si>
  <si>
    <t>New Hampshire Solution - Southern, Central, Seacoast, Northern</t>
  </si>
  <si>
    <t>Greater Boston - North, South, Central, Western Suburbs</t>
  </si>
  <si>
    <r>
      <t>COST COMPARISON OF 
RELIABILITY PROJECTS</t>
    </r>
    <r>
      <rPr>
        <b/>
        <sz val="16"/>
        <rFont val="Arial"/>
        <family val="2"/>
      </rPr>
      <t xml:space="preserve">
</t>
    </r>
    <r>
      <rPr>
        <b/>
        <sz val="12"/>
        <rFont val="Arial"/>
        <family val="2"/>
      </rPr>
      <t xml:space="preserve"> November 2011 vs March 2012</t>
    </r>
  </si>
  <si>
    <t xml:space="preserve">     NEEWS (Greater Springfield Reliability Project) $746.80</t>
  </si>
  <si>
    <t xml:space="preserve">     NEEWS (Rhode Island Reliability Project) $225.8</t>
  </si>
  <si>
    <t xml:space="preserve">     NEEWS (Interstate Reliability Project) $604.66</t>
  </si>
  <si>
    <t xml:space="preserve">     NEEWS (Central Connecticut Reliability Project) $301.00</t>
  </si>
  <si>
    <r>
      <t xml:space="preserve">RTEP02
</t>
    </r>
    <r>
      <rPr>
        <b/>
        <u/>
        <sz val="11"/>
        <color indexed="8"/>
        <rFont val="Arial"/>
        <family val="2"/>
      </rPr>
      <t>(in millions $)</t>
    </r>
  </si>
  <si>
    <r>
      <t xml:space="preserve">RTEP03
</t>
    </r>
    <r>
      <rPr>
        <b/>
        <u/>
        <sz val="11"/>
        <color indexed="8"/>
        <rFont val="Arial"/>
        <family val="2"/>
      </rPr>
      <t>(in millions $)</t>
    </r>
  </si>
  <si>
    <r>
      <t xml:space="preserve">As of April '04 Plan Update
</t>
    </r>
    <r>
      <rPr>
        <b/>
        <u/>
        <sz val="11"/>
        <color indexed="8"/>
        <rFont val="Arial"/>
        <family val="2"/>
      </rPr>
      <t>(in millions $)</t>
    </r>
  </si>
  <si>
    <r>
      <t xml:space="preserve">As of July '04 Plan Update
</t>
    </r>
    <r>
      <rPr>
        <b/>
        <u/>
        <sz val="11"/>
        <color indexed="8"/>
        <rFont val="Arial"/>
        <family val="2"/>
      </rPr>
      <t>(in millions $)</t>
    </r>
  </si>
  <si>
    <r>
      <t xml:space="preserve">As of October '04 Plan Update
</t>
    </r>
    <r>
      <rPr>
        <b/>
        <u/>
        <sz val="11"/>
        <color indexed="8"/>
        <rFont val="Arial"/>
        <family val="2"/>
      </rPr>
      <t>(in millions $)</t>
    </r>
  </si>
  <si>
    <r>
      <t xml:space="preserve">As of April '05 Plan Update
</t>
    </r>
    <r>
      <rPr>
        <b/>
        <u/>
        <sz val="11"/>
        <color indexed="8"/>
        <rFont val="Arial"/>
        <family val="2"/>
      </rPr>
      <t>(in millions $)</t>
    </r>
  </si>
  <si>
    <r>
      <t xml:space="preserve">As of July '05 Plan Update
</t>
    </r>
    <r>
      <rPr>
        <b/>
        <u/>
        <sz val="11"/>
        <color indexed="8"/>
        <rFont val="Arial"/>
        <family val="2"/>
      </rPr>
      <t>(in millions $)</t>
    </r>
  </si>
  <si>
    <r>
      <t xml:space="preserve">As of Oct '05 Plan Update
</t>
    </r>
    <r>
      <rPr>
        <b/>
        <u/>
        <sz val="11"/>
        <color indexed="8"/>
        <rFont val="Arial"/>
        <family val="2"/>
      </rPr>
      <t>(in millions $)</t>
    </r>
  </si>
  <si>
    <r>
      <t xml:space="preserve">As of April '06 Plan Update
</t>
    </r>
    <r>
      <rPr>
        <b/>
        <u/>
        <sz val="11"/>
        <color indexed="8"/>
        <rFont val="Arial"/>
        <family val="2"/>
      </rPr>
      <t>(in millions $)</t>
    </r>
  </si>
  <si>
    <r>
      <t xml:space="preserve">As of July 2006 Plan Update
</t>
    </r>
    <r>
      <rPr>
        <b/>
        <u/>
        <sz val="11"/>
        <color indexed="8"/>
        <rFont val="Arial"/>
        <family val="2"/>
      </rPr>
      <t>(in millions $)</t>
    </r>
  </si>
  <si>
    <r>
      <t xml:space="preserve">As of October 2006 Plan Update
</t>
    </r>
    <r>
      <rPr>
        <b/>
        <u/>
        <sz val="11"/>
        <color indexed="8"/>
        <rFont val="Arial"/>
        <family val="2"/>
      </rPr>
      <t>(in millions $)</t>
    </r>
  </si>
  <si>
    <r>
      <t xml:space="preserve">As of April 2007 Plan Update
</t>
    </r>
    <r>
      <rPr>
        <b/>
        <u/>
        <sz val="11"/>
        <color indexed="8"/>
        <rFont val="Arial"/>
        <family val="2"/>
      </rPr>
      <t>(in millions $)</t>
    </r>
  </si>
  <si>
    <r>
      <t xml:space="preserve">As of July 2007 Plan Update
</t>
    </r>
    <r>
      <rPr>
        <b/>
        <u/>
        <sz val="11"/>
        <color indexed="8"/>
        <rFont val="Arial"/>
        <family val="2"/>
      </rPr>
      <t>(in millions $)</t>
    </r>
  </si>
  <si>
    <r>
      <t xml:space="preserve">As of October 2007 Plan Update
</t>
    </r>
    <r>
      <rPr>
        <b/>
        <u/>
        <sz val="11"/>
        <color indexed="8"/>
        <rFont val="Arial"/>
        <family val="2"/>
      </rPr>
      <t>(in millions $)</t>
    </r>
  </si>
  <si>
    <r>
      <t xml:space="preserve">As of April 2008 Plan Update
</t>
    </r>
    <r>
      <rPr>
        <b/>
        <u/>
        <sz val="11"/>
        <color indexed="8"/>
        <rFont val="Arial"/>
        <family val="2"/>
      </rPr>
      <t>(in millions $)</t>
    </r>
  </si>
  <si>
    <r>
      <t xml:space="preserve">As of July 2008 Plan Update
</t>
    </r>
    <r>
      <rPr>
        <b/>
        <u/>
        <sz val="11"/>
        <color indexed="8"/>
        <rFont val="Arial"/>
        <family val="2"/>
      </rPr>
      <t>(in millions $)</t>
    </r>
  </si>
  <si>
    <r>
      <t xml:space="preserve">As of October 2008 Plan Update
</t>
    </r>
    <r>
      <rPr>
        <b/>
        <u/>
        <sz val="11"/>
        <color indexed="8"/>
        <rFont val="Arial"/>
        <family val="2"/>
      </rPr>
      <t>(in millions $)</t>
    </r>
  </si>
  <si>
    <r>
      <t xml:space="preserve">As of April 2009 Plan Update
</t>
    </r>
    <r>
      <rPr>
        <b/>
        <u/>
        <sz val="11"/>
        <color indexed="8"/>
        <rFont val="Arial"/>
        <family val="2"/>
      </rPr>
      <t>(in millions $)</t>
    </r>
  </si>
  <si>
    <r>
      <t xml:space="preserve">As of June 2011 Plan Update
</t>
    </r>
    <r>
      <rPr>
        <b/>
        <u/>
        <sz val="11"/>
        <color indexed="8"/>
        <rFont val="Arial"/>
        <family val="2"/>
      </rPr>
      <t>(in millions $)</t>
    </r>
  </si>
  <si>
    <r>
      <t xml:space="preserve">As of November 2011 Plan Update
</t>
    </r>
    <r>
      <rPr>
        <b/>
        <u/>
        <sz val="11"/>
        <color indexed="8"/>
        <rFont val="Arial"/>
        <family val="2"/>
      </rPr>
      <t>(in millions $)</t>
    </r>
  </si>
  <si>
    <r>
      <t xml:space="preserve">As of March 2012 Plan Update
</t>
    </r>
    <r>
      <rPr>
        <b/>
        <u/>
        <sz val="11"/>
        <color indexed="8"/>
        <rFont val="Arial"/>
        <family val="2"/>
      </rPr>
      <t>(in millions $)</t>
    </r>
  </si>
  <si>
    <r>
      <t xml:space="preserve">Change in Plan Estimate
</t>
    </r>
    <r>
      <rPr>
        <b/>
        <u/>
        <sz val="11"/>
        <color indexed="8"/>
        <rFont val="Arial"/>
        <family val="2"/>
      </rPr>
      <t>(in millions $)</t>
    </r>
  </si>
  <si>
    <r>
      <t xml:space="preserve">   125 .0  </t>
    </r>
    <r>
      <rPr>
        <vertAlign val="superscript"/>
        <sz val="9"/>
        <color indexed="8"/>
        <rFont val="Arial"/>
        <family val="2"/>
      </rPr>
      <t>2</t>
    </r>
  </si>
  <si>
    <r>
      <t xml:space="preserve">   125  </t>
    </r>
    <r>
      <rPr>
        <vertAlign val="superscript"/>
        <sz val="9"/>
        <color indexed="8"/>
        <rFont val="Arial"/>
        <family val="2"/>
      </rPr>
      <t>2</t>
    </r>
  </si>
  <si>
    <r>
      <t xml:space="preserve">  272.7 </t>
    </r>
    <r>
      <rPr>
        <vertAlign val="superscript"/>
        <sz val="9"/>
        <color indexed="8"/>
        <rFont val="Arial"/>
        <family val="2"/>
      </rPr>
      <t>(3)</t>
    </r>
  </si>
  <si>
    <r>
      <t xml:space="preserve">  272.7 </t>
    </r>
    <r>
      <rPr>
        <vertAlign val="superscript"/>
        <sz val="9"/>
        <color indexed="8"/>
        <rFont val="Arial"/>
        <family val="2"/>
      </rPr>
      <t>(2)</t>
    </r>
  </si>
  <si>
    <r>
      <t xml:space="preserve">2201.1  </t>
    </r>
    <r>
      <rPr>
        <b/>
        <vertAlign val="superscript"/>
        <sz val="12"/>
        <color indexed="8"/>
        <rFont val="Arial"/>
        <family val="2"/>
      </rPr>
      <t>1</t>
    </r>
  </si>
  <si>
    <r>
      <t xml:space="preserve">2270.4  </t>
    </r>
    <r>
      <rPr>
        <b/>
        <vertAlign val="superscript"/>
        <sz val="12"/>
        <color indexed="8"/>
        <rFont val="Arial"/>
        <family val="2"/>
      </rPr>
      <t>1</t>
    </r>
  </si>
  <si>
    <r>
      <t xml:space="preserve">TOTAL </t>
    </r>
    <r>
      <rPr>
        <vertAlign val="superscript"/>
        <sz val="10"/>
        <color indexed="8"/>
        <rFont val="Arial"/>
        <family val="2"/>
      </rPr>
      <t>(2)</t>
    </r>
  </si>
  <si>
    <r>
      <t xml:space="preserve">Aggregate estimate of active projects in the Plan </t>
    </r>
    <r>
      <rPr>
        <b/>
        <vertAlign val="superscript"/>
        <sz val="10"/>
        <color indexed="8"/>
        <rFont val="Arial"/>
        <family val="2"/>
      </rPr>
      <t>(2)</t>
    </r>
  </si>
  <si>
    <r>
      <t xml:space="preserve">SUBTOTAL </t>
    </r>
    <r>
      <rPr>
        <vertAlign val="superscript"/>
        <sz val="10"/>
        <color indexed="8"/>
        <rFont val="Arial"/>
        <family val="2"/>
      </rPr>
      <t>(2)</t>
    </r>
  </si>
  <si>
    <t>Notes:</t>
  </si>
  <si>
    <t>Footnote Number</t>
  </si>
  <si>
    <t>1a: Planned or Under construction</t>
  </si>
  <si>
    <t xml:space="preserve">Eversource </t>
  </si>
  <si>
    <t>Asset Condition</t>
  </si>
  <si>
    <t>115 kV line 136 Falmouth Tap - West Barnstable  Complete structure replacements</t>
  </si>
  <si>
    <t>Essex STATCOM Refurbishment</t>
  </si>
  <si>
    <t>Replace Essex STATCOM power electronics and controls</t>
  </si>
  <si>
    <t>381 Line Structure Replacements</t>
  </si>
  <si>
    <t>354 Line Structure Replacements</t>
  </si>
  <si>
    <t>312 Line Structure Replacements</t>
  </si>
  <si>
    <t>Mar-16 Status</t>
  </si>
  <si>
    <t xml:space="preserve">Mar-16 Estimated PTF  Costs </t>
  </si>
  <si>
    <t>Description</t>
  </si>
  <si>
    <t>Asset Condition ID</t>
  </si>
  <si>
    <t>Asset Condition Grouping</t>
  </si>
  <si>
    <t>New Hampshire Transmission</t>
  </si>
  <si>
    <t xml:space="preserve">1570 line clearance remediation. Devon S/S to Beacon Falls S/S. 31 conductor span locations were found to have NESC  clearance discrepancies.  </t>
  </si>
  <si>
    <t>Phase 1 - Remove Breaker 22, remove Bus 4 and upgrade sections of Bus 2</t>
  </si>
  <si>
    <t>Phase 2 - Remove Breaker 11 and upgrade sections of Bus 1</t>
  </si>
  <si>
    <t>Seabrook 345 kV GIS Breaker Removal and Bus Upgrade</t>
  </si>
  <si>
    <t>Asset Condition List - Status Definitions:</t>
  </si>
  <si>
    <t>Planned - PPA has been approved, if needed.  Costs must be provided</t>
  </si>
  <si>
    <t>Under Construction - Implementation of project is underway  Costs must be provided</t>
  </si>
  <si>
    <t>In-service - Project is in-service.  Costs must be provided</t>
  </si>
  <si>
    <t>Sections - These projects are Asset Condition Upgrades</t>
  </si>
  <si>
    <t xml:space="preserve">The Section #'s designate the "need" category of the project. Original categories are not changed when a project is placed In-service or Cancelled </t>
  </si>
  <si>
    <t>Section #</t>
  </si>
  <si>
    <t>Concept - Project is under consideration to address an asset condition issue that have be presented to PAC or TOPAC.  Costs are not provided</t>
  </si>
  <si>
    <t>Proposed - Asset owner has determined that the solution is appropriate to address the asset condition  issue and the solution has been presented to the P A C.  Costs must be provided</t>
  </si>
  <si>
    <t xml:space="preserve">National Grid, USA </t>
  </si>
  <si>
    <t>Crystal Lake Substation Upgrades</t>
  </si>
  <si>
    <t>Description of PAC interaction and inclusion on the Asset Condition list:</t>
  </si>
  <si>
    <r>
      <t>1.</t>
    </r>
    <r>
      <rPr>
        <sz val="7"/>
        <rFont val="Times New Roman"/>
        <family val="1"/>
      </rPr>
      <t>    </t>
    </r>
    <r>
      <rPr>
        <sz val="10"/>
        <rFont val="Arial"/>
        <family val="2"/>
      </rPr>
      <t>If the asset condition issue is on PTF and the PTF cost is greater than $5M, a presentation will be made to the PAC and the project will be added to the Asset Condition list.</t>
    </r>
  </si>
  <si>
    <t>2.   If the asset condition issue is on the PTF and non-PTF, a presentation will be made to the TOPAC and if the cost of the PTF portion is greater than $5M, a presentation will be made to the PAC and the project will be added to the Asset Condition list.</t>
  </si>
  <si>
    <t>3.   If the asset condition issue is only on the non-PTF, but the corrective action results in changes to the PTF, a presentation will be made to the TOPAC and the project will be added to the Asset Condition list.  There is no requirement to discuss the project with the PAC.</t>
  </si>
  <si>
    <t xml:space="preserve">Jun-16 Estimated PTF  Costs </t>
  </si>
  <si>
    <t>Jun-16 Status</t>
  </si>
  <si>
    <t>Structure Condition Improvement</t>
  </si>
  <si>
    <t>Table A</t>
  </si>
  <si>
    <t>Vermont</t>
  </si>
  <si>
    <t>New Hampshire</t>
  </si>
  <si>
    <t>Massachusetts</t>
  </si>
  <si>
    <t>Connecticut</t>
  </si>
  <si>
    <t xml:space="preserve">Doreen-Oswald Jct. 1211 115 kV Line Structure Replacement         </t>
  </si>
  <si>
    <t>Oct-16 Status</t>
  </si>
  <si>
    <t xml:space="preserve">Oct-16 Estimated PTF  Costs </t>
  </si>
  <si>
    <t>Maine</t>
  </si>
  <si>
    <t>Rhode Island</t>
  </si>
  <si>
    <t xml:space="preserve">3419 line (portion in Massachusetts) asset condition and storm hardening.  Asset condition - replace 24 wood poles H-frame with direct embed steel wood pole equivalent or wood located in MA &amp; CT.               </t>
  </si>
  <si>
    <t xml:space="preserve">1231/1242 Line Clearance remediation Project           </t>
  </si>
  <si>
    <t xml:space="preserve">3419 line (portion in Connecticut) asset condition and storm hardening. Asset conditon - replace 24 wood poles H-frame with direct embed steel wood pole equivalent or wood located in MA &amp; CT.              </t>
  </si>
  <si>
    <t xml:space="preserve">United Illuminating Company </t>
  </si>
  <si>
    <t xml:space="preserve">East Shore 345 kV circuit switcher replacement project. Replace 345 kV circuit switchers with dead tank breakers    </t>
  </si>
  <si>
    <t>Install a new Medway control house which is to be built to BPS standards in a location within the existing station footprint.</t>
  </si>
  <si>
    <t>Table B</t>
  </si>
  <si>
    <t>Mar-17 Status</t>
  </si>
  <si>
    <t xml:space="preserve">Mar-17 Estimated PTF  Costs </t>
  </si>
  <si>
    <t>UI Coastal Substation Flood Mitigation Study Project</t>
  </si>
  <si>
    <t xml:space="preserve">East Shore - Raising Impacted 115 kV Equipment   </t>
  </si>
  <si>
    <t>Congress 115 kV Substation Flood Wall</t>
  </si>
  <si>
    <t>Grand Avenue - Mill River 115 kV Substation Flood Wall</t>
  </si>
  <si>
    <t>Singer 345kV Substation Flood Wall</t>
  </si>
  <si>
    <t xml:space="preserve">MEPCO </t>
  </si>
  <si>
    <t>Section 388 &amp; 3023 Structure Replacement</t>
  </si>
  <si>
    <t>Cost part of Asset Condition #1</t>
  </si>
  <si>
    <t>Section 396 &amp; 3001 Structure Replacement</t>
  </si>
  <si>
    <t>Taunton Municipal Light Plant</t>
  </si>
  <si>
    <t>Cleary 115 kV ring bus asset replacement - replace existing ring bus with new 115 kV switching station on an adjacent site and reconnect lines and transformers</t>
  </si>
  <si>
    <t>Rebuild Bourne Substation as a breaker and one half scheme</t>
  </si>
  <si>
    <t>Kingston Substation #735 Asset Condition Replacement</t>
  </si>
  <si>
    <t>345 kV GIS breaker replacements at Kingston Street #514</t>
  </si>
  <si>
    <t>Cost Part of Asset Condition #5 ($12.0)</t>
  </si>
  <si>
    <t>1620/1975 line structure replacement</t>
  </si>
  <si>
    <t>Jun-17 Status</t>
  </si>
  <si>
    <t xml:space="preserve">Jun-17 Estimated PTF  Costs </t>
  </si>
  <si>
    <t>Pequonnock 115kV Substation rebuild with a new substation adjacent to the existing one</t>
  </si>
  <si>
    <t>1b: Concept or Proposed</t>
  </si>
  <si>
    <t>West Medway Substation #446 Asset Condition Upgrade</t>
  </si>
  <si>
    <t>1410 and 100 Line Structure Replacements</t>
  </si>
  <si>
    <t>Devon Control House Modifications</t>
  </si>
  <si>
    <t>Scobie Pond TB30 345/115 kV transformer replacement project</t>
  </si>
  <si>
    <t>Install two 40 MVAR reactors on the Scobie 115 kV bus, to accommodate the loss of the reactors connected on the 13.8 kV teriary winding of the TB30 transformer</t>
  </si>
  <si>
    <t>New Mt. Tom protection system control house</t>
  </si>
  <si>
    <t>Cost part of Asset Condition #38</t>
  </si>
  <si>
    <t xml:space="preserve">3419 line (portion in Connecticut) asset condition and OPGW project </t>
  </si>
  <si>
    <t xml:space="preserve">3419 line (portion in Massachusetts) asset condition and OPGW project </t>
  </si>
  <si>
    <t>Oct-17 Status</t>
  </si>
  <si>
    <t xml:space="preserve">Oct-17 Estimated PTF  Costs </t>
  </si>
  <si>
    <t>3424 line Asset Condition and Storm Hardening</t>
  </si>
  <si>
    <t>Salem Harbor Substation  - 115 kV oil circuit breaker replacements</t>
  </si>
  <si>
    <t>Scotia Street Substation Project</t>
  </si>
  <si>
    <t>Eversource Energy Autotransformer Replacement Plan</t>
  </si>
  <si>
    <t>Replace the Card 11F-5X autotransformer. Foundation and bus upgrades to accommodate new transformer specifications</t>
  </si>
  <si>
    <t>Replace the Deerfield TB-14 autotransformer and bus upgrades to accommodate new transformer specifications</t>
  </si>
  <si>
    <t>Replace the Littleton TB-41 autotransformer and bus upgrades to accommodate new transformer specifications</t>
  </si>
  <si>
    <r>
      <rPr>
        <vertAlign val="superscript"/>
        <sz val="12"/>
        <rFont val="Arial"/>
        <family val="2"/>
      </rPr>
      <t>1</t>
    </r>
    <r>
      <rPr>
        <sz val="12"/>
        <rFont val="Arial"/>
        <family val="2"/>
      </rPr>
      <t xml:space="preserve"> The original cost for Asset Condition project #40 was above the $5 million threshold.  The current project is close to the threshold so this project will remain on the list.</t>
    </r>
  </si>
  <si>
    <t>Mar-18 Status</t>
  </si>
  <si>
    <t xml:space="preserve">Mar-18 Estimated PTF  Costs </t>
  </si>
  <si>
    <t>Replacement of 115 kV, 230 kV and 345 kV structures as part of the VELCO asset maintenance activities addressing our aging and degrading transmission line infrastructure.  100 to 300 structures will be replaced every year based on outage availability</t>
  </si>
  <si>
    <t>NPCC Directory #1 Protection Modifications</t>
  </si>
  <si>
    <t>NPCC Directory #1 Protection Modifications - Phase 1</t>
  </si>
  <si>
    <t>NPCC Directory #1 Protection Modifications - Phase 2</t>
  </si>
  <si>
    <t xml:space="preserve">Ludlow-Thorndike-Palmer (WMA  portion) of the X176 115 KV Line Rebuild       </t>
  </si>
  <si>
    <t>1231/1242 Structure Replacement Project</t>
  </si>
  <si>
    <t>Oil Circuit Breaker Replacement Project at the Agawam Substation</t>
  </si>
  <si>
    <t>Lexington Station #320 Asset Condition Upgrade Project</t>
  </si>
  <si>
    <t>Manchester Control House Expansion</t>
  </si>
  <si>
    <t>Card-Montville-Tunnel Corridor Asset Condition and OPGW Installation Project</t>
  </si>
  <si>
    <t>Oil Circuit Breaker Replacement Project at the Frost Bridge Substation</t>
  </si>
  <si>
    <t>Oil Circuit Breaker Replacement Project at the Plumtree Substation</t>
  </si>
  <si>
    <t xml:space="preserve">New Hampshire Transmission </t>
  </si>
  <si>
    <t>Part of Project #86</t>
  </si>
  <si>
    <t>01/03/2018</t>
  </si>
  <si>
    <t>Seabrook 345 kV GIS Switchyard Like-for Like Equipment Replacement</t>
  </si>
  <si>
    <t>Jun-18 Status</t>
  </si>
  <si>
    <t xml:space="preserve">Jun-18 Estimated PTF  Costs </t>
  </si>
  <si>
    <t>Oct-18 Status</t>
  </si>
  <si>
    <t xml:space="preserve">Oct-18 Estimated PTF  Costs </t>
  </si>
  <si>
    <t>Part of Project #85</t>
  </si>
  <si>
    <t>Seabrook 345 kV GIS Switchyard Phase 2 Equipment Replacement Part of Asset Condition #85</t>
  </si>
  <si>
    <t>Seabrook 345 kV GIS Switchyard Phase 3 Equipment Replacement Part of Asset Condition #85</t>
  </si>
  <si>
    <t>Canal Station #980 BPS and Asset Condition Upgrade Project</t>
  </si>
  <si>
    <t>NPCC Directory #1 Protection Modifications - Phase 3</t>
  </si>
  <si>
    <t>NPCC Directory #1 Protection Modifications - Phase 4</t>
  </si>
  <si>
    <t>NPCC Directory #1 Protection Modifications - Phase 5</t>
  </si>
  <si>
    <t>Robinson Avenue Station #102 Asset Condition Upgrades</t>
  </si>
  <si>
    <t xml:space="preserve">Mar-19 Estimated PTF  Costs </t>
  </si>
  <si>
    <t>Mar-19 Status</t>
  </si>
  <si>
    <t>115 kV GIS breaker replacement at Kingston Street #514  Substation</t>
  </si>
  <si>
    <t>349X/Y 345 kV Cable Replacement</t>
  </si>
  <si>
    <t>1608 115 kV Line Cable Replacement</t>
  </si>
  <si>
    <t>1880 115 kV Line Cable Replacement</t>
  </si>
  <si>
    <t>Millstone Substation 15G High Creep Insulator Replacement</t>
  </si>
  <si>
    <t>Carpenter Hill Control House Rebuild</t>
  </si>
  <si>
    <t>327 Line Asset Condition Refurbishments</t>
  </si>
  <si>
    <t>303 Line Asset Condition Refurbishments</t>
  </si>
  <si>
    <t>3520 Line Asset Condition Refurbishments</t>
  </si>
  <si>
    <t>315 Line Asset Condition Refurbishments - MA Portion</t>
  </si>
  <si>
    <t>315 Line Asset Condition Refurbishments - RI Portion</t>
  </si>
  <si>
    <t>Railroad Corridor Transmission Line Asset Condition Upgrades</t>
  </si>
  <si>
    <t>Rebuild 8809A-2 Line (Pequonnock-Congress)</t>
  </si>
  <si>
    <t>Rebuild  1430 Line (Ash Creek - ESE Str. B648)</t>
  </si>
  <si>
    <t>Rebuild  91001-1 Line (Pequonnock - Bridgeport Resco) &amp; 91001-2 Line (Bridgeport Resco - Ash Creek)</t>
  </si>
  <si>
    <t>Rebuild  8804A Line (Woodmont - Allings Crossing)</t>
  </si>
  <si>
    <t>Rebuild  8804B Line (Woodmont - Allings Crossing)</t>
  </si>
  <si>
    <t>Rebuild  88005B-1 Line (Milvon - Woodmont)</t>
  </si>
  <si>
    <t>Rebuild  88005A-1 Line (Milvon - Woodmont)</t>
  </si>
  <si>
    <t>Rebuild portion of 1130 Line (Pequonnock - UI Str. B737)</t>
  </si>
  <si>
    <t>Rebuild 8809B-2 Line (Pequonnock - Congress)</t>
  </si>
  <si>
    <t>Rebuild  88003A-3 Line (Allings Crossing - Elmwest)</t>
  </si>
  <si>
    <t>Rebuild  88003B-3 Line (Allings Crossing - Elmwest)</t>
  </si>
  <si>
    <t>Rebuild  88003A-2 Line (Elmwest - West River)</t>
  </si>
  <si>
    <t>Rebuild  88003B-2 Line (Elmwest - West River)</t>
  </si>
  <si>
    <t>Jun-19 Status</t>
  </si>
  <si>
    <t xml:space="preserve">Jun-19 Estimated PTF  Costs </t>
  </si>
  <si>
    <t>667 69 kV line rebuild and asset condition project</t>
  </si>
  <si>
    <t xml:space="preserve">Oct-19 Estimated PTF  Costs </t>
  </si>
  <si>
    <t>Oct-19 Status</t>
  </si>
  <si>
    <t>Cancelleed</t>
  </si>
  <si>
    <t>Sand Bar Substation - Mitigate several Asset Condition concerns: Control House, P&amp;C, circuit breakers, switches</t>
  </si>
  <si>
    <t>Berlin Substation - Mitigate several Asset Condition concerns: Control House, P&amp;C, circuit breakers &amp; switches. Install a second  protection system.</t>
  </si>
  <si>
    <t xml:space="preserve"> 345 kV Structure Replacement Projects - Line 310</t>
  </si>
  <si>
    <t xml:space="preserve"> 345 kV Structure Replacement Projects - Line 330</t>
  </si>
  <si>
    <t xml:space="preserve"> 345 kV Structure Replacement Projects - Line 348</t>
  </si>
  <si>
    <t xml:space="preserve"> 345 kV Structure Replacement Projects - Line 362</t>
  </si>
  <si>
    <t xml:space="preserve"> 345 kV Structure Replacement Projects - Line 364</t>
  </si>
  <si>
    <t xml:space="preserve"> 345 kV Structure Replacement Projects - Line 368</t>
  </si>
  <si>
    <t xml:space="preserve"> 345 kV Structure Replacement Projects - Line 383</t>
  </si>
  <si>
    <t xml:space="preserve"> 345 kV Structure Replacement Projects - Line 387</t>
  </si>
  <si>
    <t xml:space="preserve"> 345 kV Structure Replacement Projects - Line 3041</t>
  </si>
  <si>
    <t xml:space="preserve"> 345 kV Structure Replacement Projects - Line 3252</t>
  </si>
  <si>
    <t xml:space="preserve"> 345 kV Structure Replacement Projects - Line 3419</t>
  </si>
  <si>
    <t xml:space="preserve"> 345 kV Structure Replacement Projects - Line 3424</t>
  </si>
  <si>
    <t xml:space="preserve"> 345 kV Structure Replacement Projects - Line 3754</t>
  </si>
  <si>
    <t xml:space="preserve"> 115 kV Structure Replacement Projects - Line 1470</t>
  </si>
  <si>
    <t xml:space="preserve"> 345 kV Structure Replacement Projects - Line 336</t>
  </si>
  <si>
    <t xml:space="preserve"> 345 kV Structure Replacement Projects - Line 3361</t>
  </si>
  <si>
    <t xml:space="preserve"> 345 kV Structure Replacement Projects - Line 312</t>
  </si>
  <si>
    <t xml:space="preserve"> 345 kV Structure Replacement Projects - Line 354</t>
  </si>
  <si>
    <t xml:space="preserve"> 345 kV Structure Replacement Projects - Line 381</t>
  </si>
  <si>
    <t xml:space="preserve"> 110-510 &amp; 110-511 lines 115 kV HPFF refurbishment</t>
  </si>
  <si>
    <t xml:space="preserve"> 345 kV Structure Replacement Projects - Line 321</t>
  </si>
  <si>
    <t xml:space="preserve"> 345 kV Structure Replacement Projects - Line 352</t>
  </si>
  <si>
    <t xml:space="preserve"> 345 kV Structure Replacement Projects - Line 326</t>
  </si>
  <si>
    <t xml:space="preserve"> 345 kV Structure Replacement Projects - Line 367</t>
  </si>
  <si>
    <t xml:space="preserve"> 345 kV Structure Replacement Projects - Line 373</t>
  </si>
  <si>
    <t xml:space="preserve"> 345 kV Structure Replacement Projects - Line 379</t>
  </si>
  <si>
    <t xml:space="preserve"> 345 kV Structure Replacement Projects - Line 385</t>
  </si>
  <si>
    <t xml:space="preserve"> 345 kV Structure Replacement Projects - Line 391</t>
  </si>
  <si>
    <t>Mar-20 Status</t>
  </si>
  <si>
    <t xml:space="preserve">Mar-20 Estimated PTF  Costs </t>
  </si>
  <si>
    <t>Part of Asset Condition #142</t>
  </si>
  <si>
    <t>Part of Asset Condition #226</t>
  </si>
  <si>
    <t>Part of Asset Condition #227</t>
  </si>
  <si>
    <t xml:space="preserve">Phase 1 of mulit-phase project involving like for like equipment replacement. Phase 1 included replacing three approximately 1,000 ft. long horizontal gas-insulated lines (GIL) comprising the three phases of the 345kV Seabrook-to-Timberswamp 369 line. Post-top insulators for the 369 line located in the open-air to GIS transition yard were also replaced. A bridge covering the GILs where they go below grade and then resurface upon entering the fenced-in Protected Area where the GIS Switchyard is located was replaced during this phase. </t>
  </si>
  <si>
    <t>1130 Line Optical Ground Wire (OPGW) Replacement</t>
  </si>
  <si>
    <t>Grandfathered projects on May 18, 2015 are not applicable to the Asset Condition list</t>
  </si>
  <si>
    <t>Jun-20 Status</t>
  </si>
  <si>
    <t xml:space="preserve">Jun-20 Estimated PTF  Costs </t>
  </si>
  <si>
    <t>In Service</t>
  </si>
  <si>
    <t>Line 340 Asset Condition Structure Refurbishment</t>
  </si>
  <si>
    <t>Line K41 Asset Condition Structure Refurbishment</t>
  </si>
  <si>
    <t>Chestnut Hill #702 Substation Asset Replacements</t>
  </si>
  <si>
    <t>Vernon #13 Substation Asset Replacements</t>
  </si>
  <si>
    <t>Deerfield #4 Substation Asset Replacements</t>
  </si>
  <si>
    <t xml:space="preserve">Phase 2 of mulit-phase project involving like for like equipment replacement. Phase 2 includes replacing three approximately 1,000 ft. long horizontal gas-insulated lines (GIL) comprising the three phases of the 345 kV Seabrook-Scobie Pond 363 line, and replacing two GIS 345 kV Circuit Breakers and related switches that are the 363 line termination equipment. Post-top insulators for the 363 line located in the open-air to GIS transition yard will also be replaced. Phase 2 also includes replacing Breaker Failure Relay Protection Systems for the 363 line. </t>
  </si>
  <si>
    <t>Derby Junction to Ansonia Corridor 115 kV Transmission Upgrades</t>
  </si>
  <si>
    <t xml:space="preserve">Oct-20 Estimated PTF  Costs </t>
  </si>
  <si>
    <t>Oct-20 Status</t>
  </si>
  <si>
    <t>Boston 2028 Project</t>
  </si>
  <si>
    <t>07/01/2020</t>
  </si>
  <si>
    <t>06/30/2020</t>
  </si>
  <si>
    <t>Horton Cove Asset Condition and OPGW Project</t>
  </si>
  <si>
    <t>115 kV Wood Pole Replacement - B143</t>
  </si>
  <si>
    <t>115 kV Wood Pole Replacement - C129</t>
  </si>
  <si>
    <t>115 kV Wood Pole Replacement - F139</t>
  </si>
  <si>
    <t>115 kV Wood Pole Replacement - G128</t>
  </si>
  <si>
    <t>115 kV Wood Pole and Shield Wire Replacement - M127</t>
  </si>
  <si>
    <t>Rebuild the Golden Hills #90 Substation</t>
  </si>
  <si>
    <t>Glenbrook STATCOM Replacement</t>
  </si>
  <si>
    <t>115 kV Wood Pole Replacement - 1421</t>
  </si>
  <si>
    <t>115 kV Wood Pole and Shield Wire Replacement - 1976</t>
  </si>
  <si>
    <t>115 kV Wood Pole Replacement - 1512</t>
  </si>
  <si>
    <t>115 kV Wood Pole and Shield Wire Replacement - Y138</t>
  </si>
  <si>
    <t>Brighton #329 115 kV Control House</t>
  </si>
  <si>
    <t>K Street #385 115 kV Control House</t>
  </si>
  <si>
    <t>Mystic #250 115 kV Control House</t>
  </si>
  <si>
    <t>115 kV Wood Pole Replacement - 1042</t>
  </si>
  <si>
    <t>115 kV Wood Pole and Shield Wire Replacement - 1043</t>
  </si>
  <si>
    <t>115 kV Wood Pole Replacement - 1208</t>
  </si>
  <si>
    <t>115 kV Wood Pole and Shield Wire Replacement - 1256</t>
  </si>
  <si>
    <t>115 kV Wood Pole and Shield Wire Replacement - 1618</t>
  </si>
  <si>
    <t>115 kV Wood Pole and Shield Wire Replacement - 1732</t>
  </si>
  <si>
    <t>115 kV Wood Pole and Shield Wire Replacement - 1765</t>
  </si>
  <si>
    <t>115 kV Wood Pole and Shield Wire Replacement - 1766</t>
  </si>
  <si>
    <t>115 kV Wood Pole Replacement - 1607</t>
  </si>
  <si>
    <t>115 kV Wood Pole and Shield Wire Replacement - K174</t>
  </si>
  <si>
    <t>115 kV Wood Pole Replacement - L175</t>
  </si>
  <si>
    <t>115 kV Wood Pole Replacement - 1161</t>
  </si>
  <si>
    <t>115 kV Wood Pole and Shield Wire Replacement - 1394</t>
  </si>
  <si>
    <t>115 kV Wood Pole Replacement - 1000</t>
  </si>
  <si>
    <t>115 kV Wood Pole Replacement - 1080</t>
  </si>
  <si>
    <t>115 kV Wood Pole and Shield Wire Replacement - 1232</t>
  </si>
  <si>
    <t>115 kV Wood Pole and Shield Wire Replacement - 1280</t>
  </si>
  <si>
    <t>115 kV Wood Pole and Shield Wire Replacement - 1410</t>
  </si>
  <si>
    <t>115 kV Wood Pole Replacement - 1751</t>
  </si>
  <si>
    <t>115 kV Wood Pole Replacement - 1756</t>
  </si>
  <si>
    <t>115 kV Wood Pole Replacement - 1910</t>
  </si>
  <si>
    <t>115 kV Line Rebuild and Asset Condition Project - Line 1355</t>
  </si>
  <si>
    <t>Southern CT Loop Line Structure Replacements - 1655 115 kV</t>
  </si>
  <si>
    <t>Southern CT Loop Line Structure Replacements - 1342 115 kV</t>
  </si>
  <si>
    <t>Southern CT Loop Line Structure Replacements - 1508 115 kV</t>
  </si>
  <si>
    <t>Southern CT Loop Line Structure Replacements - 1261/1598 115 kV</t>
  </si>
  <si>
    <t>115 kV Granville Junction to Atwater 1853 line (formerly 1512) OPGW Project</t>
  </si>
  <si>
    <t>345 kV 354 Line Structure Replacements</t>
  </si>
  <si>
    <t>Montville 16X Transformer Replacement</t>
  </si>
  <si>
    <t>115 kV Wood Pole Replacement - Line 1505</t>
  </si>
  <si>
    <t>115 kV Wood Pole and Shield Wire Replacement - Line 1858</t>
  </si>
  <si>
    <t>115 kV Copper Conductor and Wood Pole Replacement - Line 1191</t>
  </si>
  <si>
    <t>115 kV Lattice Tower Asset Condition and OPGW Project - Line 1768</t>
  </si>
  <si>
    <t>Mar-21 Status</t>
  </si>
  <si>
    <t xml:space="preserve">Mar-21 Estimated PTF  Costs </t>
  </si>
  <si>
    <t>7/25/2019
8/28/2020</t>
  </si>
  <si>
    <t>10/5/2020</t>
  </si>
  <si>
    <t>Southington Substation Relay Replacement Project</t>
  </si>
  <si>
    <t xml:space="preserve">Prior Year Wood Structure Asset Condition Replacement - Line 352 345 kV </t>
  </si>
  <si>
    <t xml:space="preserve">Prior Year Wood Structure Asset Condition Replacement - Line 329 345 kV </t>
  </si>
  <si>
    <t>Prior Year Wood Structure Asset Condition Replacement - Line 338 345 kV</t>
  </si>
  <si>
    <t xml:space="preserve">Prior Year Wood Structure Asset Condition Replacement - Line 455-507 115 kV </t>
  </si>
  <si>
    <t>Copper Conductor and Shield Wire Replacement  - Line 1231/1242</t>
  </si>
  <si>
    <t>345 kV Line Structure Replacement - Line 312</t>
  </si>
  <si>
    <t>345 kV Line Structure Replacement - Line 319</t>
  </si>
  <si>
    <t>345 kV Line Structure Replacement - Line 338</t>
  </si>
  <si>
    <t>115 kV Wood Pole Asset Condition Project - Line 455-507</t>
  </si>
  <si>
    <t>Copper Conductor and Shield Wire Replacement  - Line 1560/1808</t>
  </si>
  <si>
    <t>Copper Conductor and Shield Wire Replacement  - Line 1580/1142/1808</t>
  </si>
  <si>
    <t xml:space="preserve">Copper Conductor and Shield Wire Replacement  - Line 1588 </t>
  </si>
  <si>
    <t>Copper Conductor and Shield Wire Replacement  - Line 1268/1485/1887</t>
  </si>
  <si>
    <t>Copper Conductor and Shield Wire Replacement  - Line 1163/1550</t>
  </si>
  <si>
    <t>Copper Conductor and Shield Wire Replacement  - Line 1825</t>
  </si>
  <si>
    <t xml:space="preserve">115 kV Wood Pole and Shield Wire Replacement 2020-2023  - Line 1465 </t>
  </si>
  <si>
    <t xml:space="preserve">345 kV Line Structure Replacement - Line 330 </t>
  </si>
  <si>
    <t xml:space="preserve">345 kV Line Structure and PINCO insulator Replacement - Line 368 </t>
  </si>
  <si>
    <t>345 kV Line Structure and PINCO insulator Replacement - Line 383</t>
  </si>
  <si>
    <t>345 kV Line Structure and PINCO insulator Replacement - Line 387</t>
  </si>
  <si>
    <t>345 kV Line Structure and PINCO insulator Replacement - Line 3041</t>
  </si>
  <si>
    <t>345 kV Line Structure and PINCO insulator Replacement - Line 3424</t>
  </si>
  <si>
    <t>345 kV Line Structure and PINCO insulator Replacement - Line 3754</t>
  </si>
  <si>
    <t>S-145/T-146 115 kV Line Reconductoring - North Reading Substation to Wallace Substation</t>
  </si>
  <si>
    <t>V-148S Asset Condition Refurbishment and Switch Replacement - MA Portion</t>
  </si>
  <si>
    <t>V-148S Asset Condition Refurbishment and Switch Replacement - RI Portion</t>
  </si>
  <si>
    <t>Copper Conductor and Shield Wire Replacement Projects - C129 Line</t>
  </si>
  <si>
    <t>Copper Conductor and Shield Wire Replacement Projects - D108 Line</t>
  </si>
  <si>
    <t>Copper Conductor and Shield Wire Replacement Projects - G128 Line</t>
  </si>
  <si>
    <t>Copper Conductor and Shield Wire Replacement Projects - L163 Line</t>
  </si>
  <si>
    <t>Copper Conductor and Shield Wire Replacement Projects - X104</t>
  </si>
  <si>
    <t>Amherst substation Protection &amp; Controls Upgrades</t>
  </si>
  <si>
    <t>Webster-Beebe River 115 kV Corridor Asset Condition and OPGW Project - A111 Line</t>
  </si>
  <si>
    <t>Webster-Beebe River 115 kV Corridor Asset Condition and OPGW Project - E115 Line</t>
  </si>
  <si>
    <t>Webster-Beebe River 115 kV Corridor Asset Condition and OPGW Project - Z180 Line</t>
  </si>
  <si>
    <t>345 kV Line Structure Replacements - Line 373</t>
  </si>
  <si>
    <t>115 kV Wood Pole Replacement - K105</t>
  </si>
  <si>
    <t>Line K22 Asset Condition Structure Refurbishment</t>
  </si>
  <si>
    <t>Line K24 Asset Condition Structure Refurbishment</t>
  </si>
  <si>
    <t>Line K34 Asset Condition Structure Refurbishment</t>
  </si>
  <si>
    <t xml:space="preserve">345 kV Line Structure and PINCO insulator Replacement - Line 310 </t>
  </si>
  <si>
    <t>12/1/2017         2/19/2021</t>
  </si>
  <si>
    <t>12/16/2019 2/19/202</t>
  </si>
  <si>
    <t>12/16/2019 2/19/2020</t>
  </si>
  <si>
    <t>115 kV Structure Replacement Project - Line L163</t>
  </si>
  <si>
    <t>345 kV Structure Replacement Project - Line 393</t>
  </si>
  <si>
    <t>115 kV Structure Replacement Project - Line 1465</t>
  </si>
  <si>
    <t>345 kV Structure Replacement Project - Line 398</t>
  </si>
  <si>
    <t>Laminated Structure Replacement Project - Line 1505/1607</t>
  </si>
  <si>
    <t>115 kV Structure Replacement Project - Line 1448</t>
  </si>
  <si>
    <t>115 kV Structure Replacement Project - Line 1635</t>
  </si>
  <si>
    <t>115 kV Structure Replacement Project - Line 1765</t>
  </si>
  <si>
    <t>115 kV Structure Replacement Project - Line 1772</t>
  </si>
  <si>
    <t>115 kV Structure Replacement Project - Line 1310</t>
  </si>
  <si>
    <t>115 kV Structure Replacement Project - Line A152</t>
  </si>
  <si>
    <t>115 kV Structure Replacement Project - Line A126</t>
  </si>
  <si>
    <t>115 kV Structure Replacement Project - Line H123</t>
  </si>
  <si>
    <t>115 kV Structure Replacement Project - Line H141</t>
  </si>
  <si>
    <t>115 kV Structure Replacement Project - Line K174</t>
  </si>
  <si>
    <t>345 kV Structure Replacement Project - Line 307</t>
  </si>
  <si>
    <t>345 kV Structure Replacement Project - Line 326</t>
  </si>
  <si>
    <t>345 kV Structure Replacement Project - Line 367</t>
  </si>
  <si>
    <t>345 kV Structure Replacement Project - Line 379</t>
  </si>
  <si>
    <t>345 kV Structure Replacement Project - Line 391</t>
  </si>
  <si>
    <t>345 kV Structure Replacement Project - Line 381</t>
  </si>
  <si>
    <t>115 kV Structure Replacement Project - Line 1261/1598</t>
  </si>
  <si>
    <t>115 kV Structure Replacement Project - Line 1726</t>
  </si>
  <si>
    <t>Laminated Structure Replacement Project - Line 1512</t>
  </si>
  <si>
    <t>345 kV Structure Replacement Project - Line 371</t>
  </si>
  <si>
    <t>Laminated Structure Replacement Project - Line 1675/1080</t>
  </si>
  <si>
    <t>115 kV Structure Replacement Project - Line 1256</t>
  </si>
  <si>
    <t>115 kV Structure Replacement Project - Line 1620</t>
  </si>
  <si>
    <t>115 kV Structure Replacement Project - Line 1769</t>
  </si>
  <si>
    <t>115 kV Structure Replacement Project - Line 1783</t>
  </si>
  <si>
    <t>115 kV Structure Replacement Project - Line 1785</t>
  </si>
  <si>
    <t>Laminated Structure Replacement Project - Line 1921</t>
  </si>
  <si>
    <t>115 kV Structure Replacement Project - Line 1766</t>
  </si>
  <si>
    <t>115 kV Structure Replacement Project - Line 1050</t>
  </si>
  <si>
    <t>345 kV Structure Replacement Project - Line 330</t>
  </si>
  <si>
    <t>345 kV Structure Replacement Project - Line 310</t>
  </si>
  <si>
    <t>345 kV Structure Replacement Project - Line 364</t>
  </si>
  <si>
    <t>345 kV Structure Replacement Project - Line 348</t>
  </si>
  <si>
    <t>345 kV Structure Replacement Project - Line 383</t>
  </si>
  <si>
    <t>345 kV Structure Replacement Project - Line 387</t>
  </si>
  <si>
    <t>345 kV Structure Replacement Project - Line 3041</t>
  </si>
  <si>
    <t>345 kV Structure Replacement Project - Line 3642</t>
  </si>
  <si>
    <t>115 kV Structure Replacement Project - Line 1565</t>
  </si>
  <si>
    <t>115 kV Structure Replacement Project - Line 1751</t>
  </si>
  <si>
    <t>115 kV Structure Replacement Project - Line 1759</t>
  </si>
  <si>
    <t>115 kV Structure Replacement Project - Line 1770 (the 1770 line has been replaced by the Plumtree to Stony Hill 1268 line and the Stony Hill to Bates Rock 1485 line)</t>
  </si>
  <si>
    <t>115 kV Structure Replacement Project - Line 1767</t>
  </si>
  <si>
    <t>115 kV Structure Replacement Project - Line 1768-CT</t>
  </si>
  <si>
    <t>115 kV Structure Replacement Project - Line 1910</t>
  </si>
  <si>
    <t>345 kV Structure Replacement Project - Line 321</t>
  </si>
  <si>
    <t>115 kV Structure Replacement Project - Line 65-508</t>
  </si>
  <si>
    <t>115 kV Structure Replacement Project - Line 1962</t>
  </si>
  <si>
    <t>115 kV Structure Replacement Project - Line F132</t>
  </si>
  <si>
    <t>Laminated Structure Replacement Project - Line 1211/1161</t>
  </si>
  <si>
    <t>115 kV Structure Replacement Project - Line 1327</t>
  </si>
  <si>
    <t>115 kV Structure Replacement Project - Line 1428</t>
  </si>
  <si>
    <t>115 kV Structure Replacement Project - Line 1447</t>
  </si>
  <si>
    <t>115 kV Structure Replacement Project - Line 1768-MA</t>
  </si>
  <si>
    <t>115 kV Structure Replacement Project - Line X178</t>
  </si>
  <si>
    <t>115 kV Structure Replacement Project - Line 1191</t>
  </si>
  <si>
    <t>115 kV Structure Replacement Project - Line 1280</t>
  </si>
  <si>
    <t>115 kV Structure Replacement Project - Line 1410</t>
  </si>
  <si>
    <t>115 kV Structure Replacement Project - Line 1756</t>
  </si>
  <si>
    <t>115 kV Structure Replacement Project - Line 1675</t>
  </si>
  <si>
    <t xml:space="preserve">Phase 3 of multi-phase project involving like for like equipment replacement. Phase 3 includes replacing three approximately 1,000 ft. long horizontal gas-insulated lines (GIL) comprising the three phases of the 345 kV Seabrook-Ward Hill 394 line, and replacing two GIS 345 kV Circuit Breakers and related switches that are the 394 line termination equipment. Post-top insulators located in the open-air to GIS transition yard will also be replaced. Phase 3 also includes replacing Breaker Failure Relay Protection Systems for the 394 line. </t>
  </si>
  <si>
    <t>Jun-21 Status</t>
  </si>
  <si>
    <t xml:space="preserve">Jun-21 Estimated PTF  Costs </t>
  </si>
  <si>
    <t xml:space="preserve">Eddy Substation Control House Relocation and Rebuild </t>
  </si>
  <si>
    <t>NH 115 kV Laminated Wood Structure Replacement Program Phase I - L175 Line</t>
  </si>
  <si>
    <t>NH 115 kV Laminated Wood Structure Replacement  Program Phase I - K105 Line</t>
  </si>
  <si>
    <t>NH 115 kV Laminated Wood Structure Replacement  Program Phase I - X116 Line</t>
  </si>
  <si>
    <t>NH 115 kV Laminated Wood Structure Replacement Program Phase I - Z119 Line</t>
  </si>
  <si>
    <t>Branford 11J A3 Bus Replacement Project</t>
  </si>
  <si>
    <t>Ludlow 19S 345 kV Full BPS Separation and Asset Condition Project</t>
  </si>
  <si>
    <t xml:space="preserve"> 345 kV Structure Replacement Project - Line 393</t>
  </si>
  <si>
    <t>NH 115 kV Laminated Wood Structure Replacement Program Phase I - G128 Line</t>
  </si>
  <si>
    <t xml:space="preserve">Oct-21 Estimated PTF  Costs </t>
  </si>
  <si>
    <t>Oct-21 Status</t>
  </si>
  <si>
    <t>Millbury #2 Substation Protection Scheme Upgrade and Asset Condition Refurbishments</t>
  </si>
  <si>
    <t>C-129N/D-130 115 kV Line Fiber Installation</t>
  </si>
  <si>
    <t>X-176 115 kV Line Asset Condition Refurbishments</t>
  </si>
  <si>
    <t>115 kV Structure and Shield Wire Replacements - Line D121</t>
  </si>
  <si>
    <t>115 kV Structure Replacements - Line 456-522</t>
  </si>
  <si>
    <t>115 kV Structure Replacements - Line 240-510</t>
  </si>
  <si>
    <t>230 kV Structure Replacements - Line 342-603</t>
  </si>
  <si>
    <t>690 Line Rebuild and Asset Condition Project</t>
  </si>
  <si>
    <t>115 kV Wood Pole Replacement - Line 1751</t>
  </si>
  <si>
    <t>282-520 &amp; 282-521 115 kV Lines HPFF Refurbishment</t>
  </si>
  <si>
    <t xml:space="preserve">478-508 &amp; 478-509 115 kV Lines Asset Condition &amp; OPGW </t>
  </si>
  <si>
    <r>
      <rPr>
        <vertAlign val="superscript"/>
        <sz val="12"/>
        <rFont val="Arial"/>
        <family val="2"/>
      </rPr>
      <t>2</t>
    </r>
    <r>
      <rPr>
        <sz val="12"/>
        <rFont val="Arial"/>
        <family val="2"/>
      </rPr>
      <t xml:space="preserve">  Individual projects are less than $5M each.</t>
    </r>
  </si>
  <si>
    <t>Line K42 Asset Condition Line Replacement</t>
  </si>
  <si>
    <t>Mar-22 Status</t>
  </si>
  <si>
    <t xml:space="preserve">Mar-22 Estimated PTF  Costs </t>
  </si>
  <si>
    <t>Moore #20 Substation Asset Condition and Separation</t>
  </si>
  <si>
    <t>V-174 115 kV Line Asset Condition Refurbishments and OPGW installation</t>
  </si>
  <si>
    <t>M-139/N-140 115 kV Lines Pilot Protection Schemes</t>
  </si>
  <si>
    <t>A-1 &amp; B-2 69 kV Line Asset Condition Project</t>
  </si>
  <si>
    <t>Southwest Connecticut (SWCT) Substation Relay Upgrades - Glenbrook 115 kV</t>
  </si>
  <si>
    <t>Southwest Connecticut (SWCT) Substation Relay Upgrades - Plumtree 115 kV and 345 kV</t>
  </si>
  <si>
    <t>Southwest Connecticut (SWCT) Substation Relay Upgrades - Norwalk 115 kV and 345 kV</t>
  </si>
  <si>
    <t>Laminated Wood Structure Replacement Program Phase II - 3403 345 kV Line</t>
  </si>
  <si>
    <t>345 kV Structure and Shield Wire Replacements  - 329 Line</t>
  </si>
  <si>
    <t>345 kV Structure and Shield Wire Replacements  - 352 Line</t>
  </si>
  <si>
    <t>115 kV Structure Replacements and Shield Wire - 191 Line</t>
  </si>
  <si>
    <t>115 kV Structure Replacements and Shield Wire  - 117 Line</t>
  </si>
  <si>
    <t>Edgar Station #150 Brown Glass and Obsolete Equipment Replacement</t>
  </si>
  <si>
    <t>115 kV Structure Replacements  - 211-508 Line</t>
  </si>
  <si>
    <t>115 kV Structure Replacements  - 391-508 Line</t>
  </si>
  <si>
    <t>115 kV Structure Replacements  - 533-508 Line</t>
  </si>
  <si>
    <t xml:space="preserve">Laminated Wood Structure Replacement Program Phase II - A152 115 kV Line </t>
  </si>
  <si>
    <t>Laminated Wood Structure Replacement Program Phase II - V191 115 kV Line</t>
  </si>
  <si>
    <t>115 kV Structure and Shield Wire Replacements  - T198 Line</t>
  </si>
  <si>
    <t>P145 Line Rebuild - Asset Condition and OPGW</t>
  </si>
  <si>
    <t>Laminated Wood Structure Replacement Program Phase II - R187 115 kV Line</t>
  </si>
  <si>
    <t>Laminated Wood Structure Replacement Program Phase II - S188 115 kV Line</t>
  </si>
  <si>
    <t>Laminated Wood Structure Replacement Program Phase II - M164 115 kV Line</t>
  </si>
  <si>
    <t xml:space="preserve">Jun-22 Estimated PTF  Costs </t>
  </si>
  <si>
    <t>Jun-22 Status</t>
  </si>
  <si>
    <t>June 2022 ISO-NEW ENGLAND Asset Condition Update - ISO-NE Public</t>
  </si>
  <si>
    <t>115 kV Line Structure and OPGW Replacements - Line 1428</t>
  </si>
  <si>
    <t>Bridgewater #16 Substation Asset Condition Upgrades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</si>
</sst>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_(&quot;$&quot;* \(#,##0.00\);_(&quot;$&quot;* &quot;-&quot;??_);_(@_)"/>
    <numFmt numFmtId="164" formatCode="&quot;$&quot;###,###,##0"/>
    <numFmt numFmtId="165" formatCode="[$-F800]dddd\,\ mmmm\ dd\,\ yyyy"/>
    <numFmt numFmtId="166" formatCode="m/yyyy"/>
    <numFmt numFmtId="167" formatCode="0.0"/>
    <numFmt numFmtId="168" formatCode="0.000"/>
    <numFmt numFmtId="169" formatCode="0.00000000"/>
    <numFmt numFmtId="170" formatCode="0.0000000"/>
    <numFmt numFmtId="171" formatCode="0.000000"/>
    <numFmt numFmtId="172" formatCode="0.000000000000000"/>
    <numFmt numFmtId="173" formatCode="0.0000000000"/>
    <numFmt numFmtId="174" formatCode="&quot;$&quot;#,##0"/>
    <numFmt numFmtId="175" formatCode="&quot;$&quot;#,##0.000"/>
    <numFmt numFmtId="176" formatCode="mm/yyyy"/>
  </numFmts>
  <fonts count="78" x14ac:knownFonts="1">
    <font>
      <sz val="10"/>
      <name val="Arial"/>
      <family val="2"/>
    </font>
    <font>
      <sz val="11"/>
      <color theme="1"/>
      <name val="Calibri"/>
      <family val="2"/>
      <scheme val="minor"/>
    </font>
    <font>
      <sz val="11"/>
      <color theme="1"/>
      <name val="Calibri"/>
      <family val="2"/>
      <scheme val="minor"/>
    </font>
    <font>
      <sz val="8"/>
      <color indexed="8"/>
      <name val="Arial"/>
      <family val="2"/>
    </font>
    <font>
      <b/>
      <sz val="9"/>
      <name val="Arial"/>
      <family val="2"/>
    </font>
    <font>
      <b/>
      <sz val="10"/>
      <name val="Arial"/>
      <family val="2"/>
    </font>
    <font>
      <sz val="8"/>
      <name val="Arial"/>
      <family val="2"/>
    </font>
    <font>
      <sz val="9"/>
      <name val="Arial"/>
      <family val="2"/>
    </font>
    <font>
      <b/>
      <sz val="20"/>
      <name val="Arial"/>
      <family val="2"/>
    </font>
    <font>
      <b/>
      <sz val="16"/>
      <name val="Arial"/>
      <family val="2"/>
    </font>
    <font>
      <b/>
      <sz val="18"/>
      <name val="Arial"/>
      <family val="2"/>
    </font>
    <font>
      <sz val="10"/>
      <color indexed="8"/>
      <name val="Arial"/>
      <family val="2"/>
    </font>
    <font>
      <b/>
      <sz val="8"/>
      <color indexed="8"/>
      <name val="Arial"/>
      <family val="2"/>
    </font>
    <font>
      <b/>
      <sz val="10"/>
      <color indexed="8"/>
      <name val="Arial"/>
      <family val="2"/>
    </font>
    <font>
      <u/>
      <sz val="10"/>
      <color indexed="12"/>
      <name val="Arial"/>
      <family val="2"/>
    </font>
    <font>
      <b/>
      <sz val="8"/>
      <name val="Arial"/>
      <family val="2"/>
    </font>
    <font>
      <vertAlign val="superscript"/>
      <sz val="8"/>
      <name val="Arial"/>
      <family val="2"/>
    </font>
    <font>
      <sz val="12"/>
      <name val="Arial"/>
      <family val="2"/>
    </font>
    <font>
      <vertAlign val="superscript"/>
      <sz val="12"/>
      <name val="Arial"/>
      <family val="2"/>
    </font>
    <font>
      <b/>
      <sz val="14"/>
      <name val="Arial"/>
      <family val="2"/>
    </font>
    <font>
      <sz val="10"/>
      <name val="Arial"/>
      <family val="2"/>
    </font>
    <font>
      <b/>
      <vertAlign val="superscript"/>
      <sz val="8"/>
      <color indexed="9"/>
      <name val="Arial"/>
      <family val="2"/>
    </font>
    <font>
      <b/>
      <sz val="12"/>
      <name val="Arial"/>
      <family val="2"/>
    </font>
    <font>
      <sz val="11"/>
      <color indexed="12"/>
      <name val="Arial"/>
      <family val="2"/>
    </font>
    <font>
      <b/>
      <sz val="11"/>
      <color indexed="12"/>
      <name val="Arial"/>
      <family val="2"/>
    </font>
    <font>
      <b/>
      <u/>
      <sz val="11"/>
      <color indexed="12"/>
      <name val="Arial"/>
      <family val="2"/>
    </font>
    <font>
      <sz val="11"/>
      <color indexed="8"/>
      <name val="Arial"/>
      <family val="2"/>
    </font>
    <font>
      <b/>
      <u/>
      <sz val="11"/>
      <color indexed="8"/>
      <name val="Arial"/>
      <family val="2"/>
    </font>
    <font>
      <sz val="11"/>
      <name val="Arial"/>
      <family val="2"/>
    </font>
    <font>
      <sz val="10"/>
      <color indexed="12"/>
      <name val="Arial"/>
      <family val="2"/>
    </font>
    <font>
      <b/>
      <u/>
      <sz val="10"/>
      <color indexed="12"/>
      <name val="Arial"/>
      <family val="2"/>
    </font>
    <font>
      <sz val="9"/>
      <color indexed="12"/>
      <name val="Arial"/>
      <family val="2"/>
    </font>
    <font>
      <u/>
      <sz val="9"/>
      <color indexed="12"/>
      <name val="Arial"/>
      <family val="2"/>
    </font>
    <font>
      <vertAlign val="superscript"/>
      <sz val="9"/>
      <color indexed="12"/>
      <name val="Arial"/>
      <family val="2"/>
    </font>
    <font>
      <sz val="7"/>
      <color indexed="12"/>
      <name val="Arial"/>
      <family val="2"/>
    </font>
    <font>
      <b/>
      <sz val="9"/>
      <color indexed="12"/>
      <name val="Arial"/>
      <family val="2"/>
    </font>
    <font>
      <sz val="8"/>
      <color indexed="12"/>
      <name val="Arial"/>
      <family val="2"/>
    </font>
    <font>
      <b/>
      <vertAlign val="superscript"/>
      <sz val="12"/>
      <color indexed="12"/>
      <name val="Arial"/>
      <family val="2"/>
    </font>
    <font>
      <vertAlign val="superscript"/>
      <sz val="8"/>
      <color indexed="12"/>
      <name val="Arial"/>
      <family val="2"/>
    </font>
    <font>
      <b/>
      <sz val="10"/>
      <color indexed="12"/>
      <name val="Arial"/>
      <family val="2"/>
    </font>
    <font>
      <b/>
      <sz val="8"/>
      <color indexed="12"/>
      <name val="Arial"/>
      <family val="2"/>
    </font>
    <font>
      <vertAlign val="superscript"/>
      <sz val="7"/>
      <color indexed="12"/>
      <name val="Arial"/>
      <family val="2"/>
    </font>
    <font>
      <b/>
      <vertAlign val="superscript"/>
      <sz val="8"/>
      <color indexed="12"/>
      <name val="Arial"/>
      <family val="2"/>
    </font>
    <font>
      <sz val="8"/>
      <color indexed="81"/>
      <name val="Tahoma"/>
      <family val="2"/>
    </font>
    <font>
      <b/>
      <sz val="8"/>
      <color indexed="81"/>
      <name val="Tahoma"/>
      <family val="2"/>
    </font>
    <font>
      <b/>
      <vertAlign val="superscript"/>
      <sz val="20"/>
      <name val="Arial"/>
      <family val="2"/>
    </font>
    <font>
      <vertAlign val="superscript"/>
      <sz val="9"/>
      <color indexed="8"/>
      <name val="Arial"/>
      <family val="2"/>
    </font>
    <font>
      <b/>
      <vertAlign val="superscript"/>
      <sz val="12"/>
      <color indexed="8"/>
      <name val="Arial"/>
      <family val="2"/>
    </font>
    <font>
      <vertAlign val="superscript"/>
      <sz val="10"/>
      <color indexed="8"/>
      <name val="Arial"/>
      <family val="2"/>
    </font>
    <font>
      <b/>
      <vertAlign val="superscript"/>
      <sz val="10"/>
      <color indexed="8"/>
      <name val="Arial"/>
      <family val="2"/>
    </font>
    <font>
      <u/>
      <sz val="10"/>
      <name val="Arial"/>
      <family val="2"/>
    </font>
    <font>
      <sz val="11"/>
      <name val="Calibri"/>
      <family val="2"/>
    </font>
    <font>
      <sz val="7"/>
      <name val="Times New Roman"/>
      <family val="1"/>
    </font>
    <font>
      <sz val="8"/>
      <color theme="1"/>
      <name val="Arial"/>
      <family val="2"/>
    </font>
    <font>
      <b/>
      <sz val="8"/>
      <color theme="0"/>
      <name val="Arial"/>
      <family val="2"/>
    </font>
    <font>
      <b/>
      <sz val="10"/>
      <color theme="0"/>
      <name val="Arial"/>
      <family val="2"/>
    </font>
    <font>
      <b/>
      <sz val="10"/>
      <color rgb="FFFF0000"/>
      <name val="Arial"/>
      <family val="2"/>
    </font>
    <font>
      <sz val="9"/>
      <color rgb="FFFF0000"/>
      <name val="Arial"/>
      <family val="2"/>
    </font>
    <font>
      <b/>
      <sz val="8"/>
      <color theme="0" tint="-4.9989318521683403E-2"/>
      <name val="Arial"/>
      <family val="2"/>
    </font>
    <font>
      <sz val="8"/>
      <color theme="0"/>
      <name val="Arial"/>
      <family val="2"/>
    </font>
    <font>
      <sz val="10"/>
      <color theme="3" tint="-0.249977111117893"/>
      <name val="Arial"/>
      <family val="2"/>
    </font>
    <font>
      <sz val="10"/>
      <color rgb="FFFF0000"/>
      <name val="Arial"/>
      <family val="2"/>
    </font>
    <font>
      <sz val="9"/>
      <color theme="1"/>
      <name val="Arial"/>
      <family val="2"/>
    </font>
    <font>
      <sz val="9"/>
      <color theme="5"/>
      <name val="Arial"/>
      <family val="2"/>
    </font>
    <font>
      <sz val="9"/>
      <color theme="3"/>
      <name val="Arial"/>
      <family val="2"/>
    </font>
    <font>
      <b/>
      <sz val="10"/>
      <color rgb="FF00B050"/>
      <name val="Arial"/>
      <family val="2"/>
    </font>
    <font>
      <b/>
      <sz val="11"/>
      <color theme="1"/>
      <name val="Arial"/>
      <family val="2"/>
    </font>
    <font>
      <sz val="10"/>
      <color theme="1"/>
      <name val="Arial"/>
      <family val="2"/>
    </font>
    <font>
      <u/>
      <sz val="9"/>
      <color theme="1"/>
      <name val="Arial"/>
      <family val="2"/>
    </font>
    <font>
      <b/>
      <sz val="9"/>
      <color theme="1"/>
      <name val="Arial"/>
      <family val="2"/>
    </font>
    <font>
      <b/>
      <sz val="10"/>
      <color theme="1"/>
      <name val="Arial"/>
      <family val="2"/>
    </font>
    <font>
      <b/>
      <sz val="16"/>
      <color theme="1"/>
      <name val="Arial"/>
      <family val="2"/>
    </font>
    <font>
      <sz val="11"/>
      <color theme="1"/>
      <name val="Arial"/>
      <family val="2"/>
    </font>
    <font>
      <b/>
      <u/>
      <sz val="10"/>
      <color theme="1"/>
      <name val="Arial"/>
      <family val="2"/>
    </font>
    <font>
      <vertAlign val="superscript"/>
      <sz val="8"/>
      <color theme="1"/>
      <name val="Arial"/>
      <family val="2"/>
    </font>
    <font>
      <sz val="11"/>
      <color rgb="FF3F3F76"/>
      <name val="Calibri"/>
      <family val="2"/>
      <scheme val="minor"/>
    </font>
    <font>
      <sz val="8"/>
      <color theme="1"/>
      <name val="Calibri"/>
      <family val="2"/>
      <scheme val="minor"/>
    </font>
    <font>
      <sz val="10"/>
      <color theme="5"/>
      <name val="Arial"/>
      <family val="2"/>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bgColor indexed="64"/>
      </patternFill>
    </fill>
    <fill>
      <patternFill patternType="solid">
        <fgColor rgb="FFFFC00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00B0F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599963377788628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3999450666829432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2" tint="0.39997558519241921"/>
        <bgColor indexed="64"/>
      </patternFill>
    </fill>
    <fill>
      <patternFill patternType="solid">
        <fgColor theme="5" tint="-0.249977111117893"/>
        <bgColor indexed="64"/>
      </patternFill>
    </fill>
    <fill>
      <patternFill patternType="solid">
        <fgColor theme="6"/>
        <bgColor indexed="64"/>
      </patternFill>
    </fill>
    <fill>
      <patternFill patternType="solid">
        <fgColor theme="7"/>
        <bgColor indexed="64"/>
      </patternFill>
    </fill>
    <fill>
      <patternFill patternType="solid">
        <fgColor theme="2" tint="-0.249977111117893"/>
        <bgColor indexed="64"/>
      </patternFill>
    </fill>
    <fill>
      <patternFill patternType="solid">
        <fgColor theme="2"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CC99"/>
      </patternFill>
    </fill>
  </fills>
  <borders count="80">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12"/>
      </left>
      <right style="thin">
        <color indexed="12"/>
      </right>
      <top/>
      <bottom/>
      <diagonal/>
    </border>
    <border>
      <left style="thin">
        <color indexed="12"/>
      </left>
      <right style="thin">
        <color indexed="12"/>
      </right>
      <top/>
      <bottom style="thin">
        <color indexed="12"/>
      </bottom>
      <diagonal/>
    </border>
    <border>
      <left/>
      <right/>
      <top/>
      <bottom style="thin">
        <color indexed="64"/>
      </bottom>
      <diagonal/>
    </border>
    <border>
      <left/>
      <right/>
      <top/>
      <bottom style="thin">
        <color indexed="12"/>
      </bottom>
      <diagonal/>
    </border>
    <border>
      <left style="thin">
        <color indexed="64"/>
      </left>
      <right style="thin">
        <color indexed="64"/>
      </right>
      <top/>
      <bottom style="thin">
        <color indexed="64"/>
      </bottom>
      <diagonal/>
    </border>
    <border>
      <left style="thin">
        <color indexed="8"/>
      </left>
      <right style="thin">
        <color indexed="64"/>
      </right>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8"/>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8"/>
      </top>
      <bottom style="thin">
        <color indexed="8"/>
      </bottom>
      <diagonal/>
    </border>
    <border>
      <left/>
      <right/>
      <top style="thin">
        <color indexed="12"/>
      </top>
      <bottom/>
      <diagonal/>
    </border>
    <border>
      <left/>
      <right style="thin">
        <color indexed="8"/>
      </right>
      <top/>
      <bottom/>
      <diagonal/>
    </border>
    <border>
      <left style="thin">
        <color indexed="12"/>
      </left>
      <right/>
      <top/>
      <bottom/>
      <diagonal/>
    </border>
    <border>
      <left/>
      <right style="thin">
        <color indexed="8"/>
      </right>
      <top style="thin">
        <color indexed="8"/>
      </top>
      <bottom/>
      <diagonal/>
    </border>
    <border>
      <left style="thin">
        <color indexed="12"/>
      </left>
      <right style="thin">
        <color indexed="12"/>
      </right>
      <top/>
      <bottom style="thin">
        <color indexed="64"/>
      </bottom>
      <diagonal/>
    </border>
    <border>
      <left style="thin">
        <color indexed="64"/>
      </left>
      <right/>
      <top/>
      <bottom/>
      <diagonal/>
    </border>
    <border>
      <left style="thin">
        <color indexed="12"/>
      </left>
      <right/>
      <top/>
      <bottom style="thin">
        <color indexed="12"/>
      </bottom>
      <diagonal/>
    </border>
    <border>
      <left style="thin">
        <color indexed="12"/>
      </left>
      <right/>
      <top/>
      <bottom style="thin">
        <color indexed="64"/>
      </bottom>
      <diagonal/>
    </border>
    <border>
      <left/>
      <right style="thin">
        <color indexed="64"/>
      </right>
      <top/>
      <bottom style="thin">
        <color indexed="12"/>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12"/>
      </left>
      <right style="thin">
        <color indexed="12"/>
      </right>
      <top style="thin">
        <color indexed="64"/>
      </top>
      <bottom/>
      <diagonal/>
    </border>
    <border>
      <left style="thin">
        <color indexed="12"/>
      </left>
      <right/>
      <top style="thin">
        <color indexed="64"/>
      </top>
      <bottom/>
      <diagonal/>
    </border>
    <border>
      <left style="thin">
        <color indexed="12"/>
      </left>
      <right style="thin">
        <color indexed="12"/>
      </right>
      <top style="thin">
        <color indexed="12"/>
      </top>
      <bottom/>
      <diagonal/>
    </border>
    <border>
      <left style="thin">
        <color indexed="12"/>
      </left>
      <right/>
      <top style="thin">
        <color indexed="12"/>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style="thin">
        <color indexed="64"/>
      </right>
      <top style="thin">
        <color theme="3"/>
      </top>
      <bottom style="thin">
        <color theme="3"/>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7">
    <xf numFmtId="0" fontId="0" fillId="0" borderId="0"/>
    <xf numFmtId="44" fontId="20" fillId="0" borderId="0" applyFont="0" applyFill="0" applyBorder="0" applyAlignment="0" applyProtection="0"/>
    <xf numFmtId="0" fontId="14" fillId="0" borderId="0" applyNumberFormat="0" applyFill="0" applyBorder="0" applyAlignment="0" applyProtection="0">
      <alignment vertical="top"/>
      <protection locked="0"/>
    </xf>
    <xf numFmtId="0" fontId="20" fillId="0" borderId="0"/>
    <xf numFmtId="0" fontId="75" fillId="39" borderId="66" applyNumberFormat="0" applyAlignment="0" applyProtection="0"/>
    <xf numFmtId="0" fontId="2" fillId="0" borderId="0"/>
    <xf numFmtId="0" fontId="1" fillId="0" borderId="0"/>
  </cellStyleXfs>
  <cellXfs count="1272">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0" fillId="0" borderId="0" xfId="0" applyFill="1"/>
    <xf numFmtId="14"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0" fontId="4" fillId="3" borderId="2" xfId="0" applyFont="1" applyFill="1" applyBorder="1" applyAlignment="1">
      <alignment horizontal="center" wrapText="1"/>
    </xf>
    <xf numFmtId="1" fontId="6"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 xfId="0" applyNumberFormat="1" applyFont="1" applyFill="1" applyBorder="1" applyAlignment="1">
      <alignment horizontal="center" vertical="center"/>
    </xf>
    <xf numFmtId="0" fontId="6" fillId="4" borderId="1"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wrapText="1"/>
    </xf>
    <xf numFmtId="0" fontId="6" fillId="4" borderId="3" xfId="0" applyFont="1" applyFill="1" applyBorder="1" applyAlignment="1">
      <alignment horizontal="left" vertical="center" wrapText="1"/>
    </xf>
    <xf numFmtId="164" fontId="6" fillId="4" borderId="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164" fontId="3" fillId="2" borderId="4" xfId="0" applyNumberFormat="1" applyFont="1" applyFill="1" applyBorder="1" applyAlignment="1">
      <alignment horizontal="center" vertical="center"/>
    </xf>
    <xf numFmtId="14" fontId="6" fillId="4" borderId="4"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NumberFormat="1" applyFont="1" applyFill="1" applyBorder="1" applyAlignment="1">
      <alignment horizontal="center" vertical="center"/>
    </xf>
    <xf numFmtId="17" fontId="3" fillId="2" borderId="5" xfId="0" applyNumberFormat="1" applyFont="1" applyFill="1" applyBorder="1" applyAlignment="1">
      <alignment horizontal="center" vertical="center" wrapText="1"/>
    </xf>
    <xf numFmtId="0" fontId="3" fillId="4" borderId="5" xfId="0" applyFont="1" applyFill="1" applyBorder="1" applyAlignment="1">
      <alignment horizontal="left" vertical="center" wrapText="1"/>
    </xf>
    <xf numFmtId="164" fontId="3" fillId="2" borderId="5" xfId="0" applyNumberFormat="1" applyFont="1" applyFill="1" applyBorder="1" applyAlignment="1">
      <alignment horizontal="center" vertical="center"/>
    </xf>
    <xf numFmtId="0" fontId="3" fillId="0"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164" fontId="6" fillId="4" borderId="5"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6" fillId="4" borderId="4" xfId="0" applyNumberFormat="1" applyFont="1" applyFill="1" applyBorder="1" applyAlignment="1">
      <alignment horizontal="center" vertical="center"/>
    </xf>
    <xf numFmtId="0" fontId="6" fillId="4" borderId="4" xfId="0" applyFont="1"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5" xfId="0" applyFont="1" applyFill="1" applyBorder="1" applyAlignment="1">
      <alignment horizontal="left" vertical="center" wrapText="1"/>
    </xf>
    <xf numFmtId="0" fontId="6" fillId="0" borderId="4"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6" fillId="4" borderId="5" xfId="0" applyNumberFormat="1" applyFont="1" applyFill="1" applyBorder="1" applyAlignment="1">
      <alignment horizontal="center" vertical="center"/>
    </xf>
    <xf numFmtId="14" fontId="6" fillId="4" borderId="5" xfId="0" applyNumberFormat="1" applyFont="1" applyFill="1" applyBorder="1" applyAlignment="1">
      <alignment horizontal="center" vertical="center"/>
    </xf>
    <xf numFmtId="0" fontId="4" fillId="3" borderId="6" xfId="0" applyFont="1" applyFill="1" applyBorder="1" applyAlignment="1">
      <alignment horizontal="center" wrapText="1"/>
    </xf>
    <xf numFmtId="0" fontId="4" fillId="3" borderId="6" xfId="0" applyFont="1" applyFill="1" applyBorder="1" applyAlignment="1">
      <alignment horizontal="center"/>
    </xf>
    <xf numFmtId="0" fontId="5" fillId="3" borderId="6" xfId="0" applyFont="1" applyFill="1" applyBorder="1" applyAlignment="1">
      <alignment horizontal="center" wrapText="1"/>
    </xf>
    <xf numFmtId="0" fontId="6" fillId="4" borderId="3" xfId="0" applyFont="1" applyFill="1" applyBorder="1" applyAlignment="1">
      <alignment horizontal="center" vertical="center"/>
    </xf>
    <xf numFmtId="166" fontId="6" fillId="4" borderId="1" xfId="0" applyNumberFormat="1"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164"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5"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4" borderId="63" xfId="0" applyFont="1" applyFill="1" applyBorder="1" applyAlignment="1">
      <alignment horizontal="center" vertical="center"/>
    </xf>
    <xf numFmtId="0" fontId="6" fillId="4" borderId="63" xfId="0" applyNumberFormat="1" applyFont="1" applyFill="1" applyBorder="1" applyAlignment="1">
      <alignment horizontal="center" vertical="center"/>
    </xf>
    <xf numFmtId="0" fontId="6" fillId="4" borderId="63" xfId="0" applyFont="1" applyFill="1" applyBorder="1" applyAlignment="1">
      <alignment horizontal="left" vertical="center" wrapText="1"/>
    </xf>
    <xf numFmtId="164" fontId="6" fillId="4" borderId="63" xfId="0" applyNumberFormat="1" applyFont="1" applyFill="1" applyBorder="1" applyAlignment="1">
      <alignment horizontal="center" vertical="center"/>
    </xf>
    <xf numFmtId="0" fontId="0" fillId="5" borderId="0" xfId="0" applyFill="1"/>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0" fontId="0" fillId="0" borderId="0" xfId="0" applyAlignment="1"/>
    <xf numFmtId="0" fontId="14" fillId="0" borderId="0" xfId="2" applyAlignment="1" applyProtection="1"/>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0" fillId="0" borderId="0" xfId="0" applyFont="1" applyFill="1"/>
    <xf numFmtId="0" fontId="0" fillId="0" borderId="0" xfId="0" applyFont="1" applyFill="1" applyAlignment="1"/>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5" xfId="0" applyNumberFormat="1" applyFont="1" applyFill="1" applyBorder="1" applyAlignment="1">
      <alignment horizontal="center" vertical="center"/>
    </xf>
    <xf numFmtId="164" fontId="6" fillId="0" borderId="63" xfId="0" applyNumberFormat="1" applyFont="1" applyFill="1" applyBorder="1" applyAlignment="1">
      <alignment horizontal="center" vertical="center"/>
    </xf>
    <xf numFmtId="164" fontId="6" fillId="0" borderId="5"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xf>
    <xf numFmtId="14" fontId="6" fillId="0" borderId="3"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0" fillId="0" borderId="7" xfId="0" applyBorder="1"/>
    <xf numFmtId="0" fontId="5" fillId="6" borderId="7" xfId="0" applyFont="1" applyFill="1" applyBorder="1"/>
    <xf numFmtId="0" fontId="5" fillId="6" borderId="0" xfId="0" applyFont="1" applyFill="1"/>
    <xf numFmtId="0" fontId="5" fillId="0" borderId="0" xfId="0" applyFont="1" applyFill="1"/>
    <xf numFmtId="0" fontId="0" fillId="0" borderId="8" xfId="0" applyBorder="1"/>
    <xf numFmtId="0" fontId="4" fillId="7" borderId="6" xfId="0" applyFont="1" applyFill="1" applyBorder="1" applyAlignment="1">
      <alignment horizontal="center" wrapText="1"/>
    </xf>
    <xf numFmtId="0" fontId="15"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164" fontId="12" fillId="4" borderId="1" xfId="0" applyNumberFormat="1" applyFont="1" applyFill="1" applyBorder="1" applyAlignment="1">
      <alignment horizontal="center" vertical="center"/>
    </xf>
    <xf numFmtId="0" fontId="53" fillId="4" borderId="1" xfId="0" applyFont="1" applyFill="1" applyBorder="1" applyAlignment="1">
      <alignment horizontal="left" vertical="center" wrapText="1"/>
    </xf>
    <xf numFmtId="0" fontId="53" fillId="4" borderId="1" xfId="0" applyFont="1" applyFill="1" applyBorder="1" applyAlignment="1">
      <alignment horizontal="center" vertical="center"/>
    </xf>
    <xf numFmtId="0" fontId="12" fillId="4" borderId="4" xfId="0" applyFont="1" applyFill="1" applyBorder="1" applyAlignment="1">
      <alignment horizontal="center" vertical="center" wrapText="1"/>
    </xf>
    <xf numFmtId="164" fontId="6" fillId="0" borderId="9" xfId="0" applyNumberFormat="1" applyFont="1" applyFill="1" applyBorder="1" applyAlignment="1">
      <alignment horizontal="center" vertical="center"/>
    </xf>
    <xf numFmtId="164"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164" fontId="6" fillId="0" borderId="11"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164" fontId="6" fillId="0" borderId="64" xfId="0" applyNumberFormat="1" applyFont="1" applyFill="1" applyBorder="1" applyAlignment="1">
      <alignment horizontal="center" vertical="center"/>
    </xf>
    <xf numFmtId="164" fontId="6" fillId="4" borderId="9" xfId="0" applyNumberFormat="1" applyFont="1" applyFill="1" applyBorder="1" applyAlignment="1">
      <alignment horizontal="center" vertical="center" wrapText="1"/>
    </xf>
    <xf numFmtId="164" fontId="6" fillId="4" borderId="9"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0" fillId="4" borderId="3" xfId="0" applyFill="1" applyBorder="1"/>
    <xf numFmtId="0" fontId="4" fillId="3" borderId="3" xfId="0" applyFont="1" applyFill="1" applyBorder="1" applyAlignment="1">
      <alignment horizontal="center" wrapText="1"/>
    </xf>
    <xf numFmtId="0" fontId="4" fillId="4" borderId="3" xfId="0" applyFont="1" applyFill="1" applyBorder="1" applyAlignment="1">
      <alignment horizontal="center" wrapText="1"/>
    </xf>
    <xf numFmtId="164" fontId="7" fillId="4" borderId="3" xfId="0" applyNumberFormat="1" applyFont="1" applyFill="1" applyBorder="1" applyAlignment="1">
      <alignment horizontal="left"/>
    </xf>
    <xf numFmtId="164" fontId="4" fillId="4" borderId="3" xfId="0" applyNumberFormat="1" applyFont="1" applyFill="1" applyBorder="1" applyAlignment="1">
      <alignment horizontal="left"/>
    </xf>
    <xf numFmtId="164" fontId="0" fillId="4" borderId="3" xfId="0" applyNumberFormat="1" applyFill="1" applyBorder="1"/>
    <xf numFmtId="0" fontId="6" fillId="4" borderId="3" xfId="0" applyFont="1" applyFill="1" applyBorder="1" applyAlignment="1">
      <alignment horizontal="center" vertical="center" wrapText="1"/>
    </xf>
    <xf numFmtId="0" fontId="3" fillId="0" borderId="5"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14" fontId="6" fillId="0" borderId="5"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4" borderId="3" xfId="0" applyNumberFormat="1" applyFont="1" applyFill="1" applyBorder="1" applyAlignment="1">
      <alignment horizontal="center" vertical="center"/>
    </xf>
    <xf numFmtId="0" fontId="53" fillId="4" borderId="3" xfId="0" applyFont="1" applyFill="1" applyBorder="1" applyAlignment="1">
      <alignment horizontal="center" vertical="center"/>
    </xf>
    <xf numFmtId="0" fontId="3" fillId="4" borderId="3" xfId="0" applyFont="1" applyFill="1" applyBorder="1" applyAlignment="1">
      <alignment horizontal="center" vertical="center"/>
    </xf>
    <xf numFmtId="49" fontId="6" fillId="0" borderId="3" xfId="0" applyNumberFormat="1" applyFont="1" applyFill="1" applyBorder="1" applyAlignment="1">
      <alignment horizontal="center" vertical="center"/>
    </xf>
    <xf numFmtId="0" fontId="0" fillId="0" borderId="0" xfId="0" applyBorder="1"/>
    <xf numFmtId="0" fontId="17" fillId="0" borderId="0" xfId="0" applyFont="1"/>
    <xf numFmtId="0" fontId="17" fillId="0" borderId="0" xfId="0" applyFont="1" applyAlignment="1"/>
    <xf numFmtId="0" fontId="0" fillId="8" borderId="0" xfId="0" applyFill="1"/>
    <xf numFmtId="0" fontId="6" fillId="0" borderId="0" xfId="0" applyFont="1" applyFill="1" applyBorder="1" applyAlignment="1">
      <alignment horizontal="center" vertical="center" wrapText="1"/>
    </xf>
    <xf numFmtId="164" fontId="54" fillId="8" borderId="1" xfId="0" applyNumberFormat="1" applyFont="1" applyFill="1" applyBorder="1" applyAlignment="1">
      <alignment horizontal="center" vertical="center"/>
    </xf>
    <xf numFmtId="0" fontId="55" fillId="8" borderId="0" xfId="0" applyFont="1" applyFill="1"/>
    <xf numFmtId="164" fontId="6" fillId="9" borderId="1"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0" fontId="54" fillId="0" borderId="1" xfId="0" applyFont="1" applyFill="1" applyBorder="1" applyAlignment="1">
      <alignment horizontal="left" vertical="center" wrapText="1"/>
    </xf>
    <xf numFmtId="0" fontId="54" fillId="0" borderId="1" xfId="0" applyFont="1" applyFill="1" applyBorder="1" applyAlignment="1">
      <alignment horizontal="center" vertical="center"/>
    </xf>
    <xf numFmtId="166" fontId="6" fillId="0" borderId="1" xfId="0" applyNumberFormat="1" applyFont="1" applyFill="1" applyBorder="1" applyAlignment="1">
      <alignment horizontal="center" vertical="center"/>
    </xf>
    <xf numFmtId="164" fontId="7" fillId="0" borderId="3" xfId="0" applyNumberFormat="1" applyFont="1" applyFill="1" applyBorder="1" applyAlignment="1">
      <alignment horizontal="left"/>
    </xf>
    <xf numFmtId="0" fontId="3"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9" xfId="0" applyNumberFormat="1" applyFont="1" applyFill="1" applyBorder="1" applyAlignment="1">
      <alignment horizontal="center" vertical="center" wrapText="1"/>
    </xf>
    <xf numFmtId="164" fontId="6" fillId="5" borderId="9"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0" fontId="0" fillId="5" borderId="0" xfId="0" applyFont="1" applyFill="1"/>
    <xf numFmtId="164" fontId="7" fillId="10" borderId="3" xfId="0" applyNumberFormat="1" applyFont="1" applyFill="1" applyBorder="1" applyAlignment="1">
      <alignment horizontal="left"/>
    </xf>
    <xf numFmtId="0" fontId="0" fillId="0" borderId="8" xfId="0" applyFill="1" applyBorder="1"/>
    <xf numFmtId="0" fontId="0" fillId="0" borderId="7" xfId="0" applyFont="1" applyFill="1" applyBorder="1"/>
    <xf numFmtId="0" fontId="0" fillId="0" borderId="7" xfId="0" applyFill="1" applyBorder="1"/>
    <xf numFmtId="0" fontId="0" fillId="0" borderId="0" xfId="0" applyFill="1" applyBorder="1"/>
    <xf numFmtId="0" fontId="55" fillId="0" borderId="0" xfId="0" applyFont="1" applyFill="1"/>
    <xf numFmtId="0" fontId="3" fillId="4" borderId="3" xfId="0" applyFont="1" applyFill="1" applyBorder="1" applyAlignment="1">
      <alignment horizontal="center" vertical="center" wrapText="1"/>
    </xf>
    <xf numFmtId="0" fontId="5" fillId="0" borderId="1" xfId="0" applyFont="1" applyFill="1" applyBorder="1"/>
    <xf numFmtId="0" fontId="3" fillId="2" borderId="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6" fillId="4" borderId="0" xfId="0" applyFont="1" applyFill="1" applyBorder="1" applyAlignment="1">
      <alignment horizontal="left" vertical="center" wrapText="1"/>
    </xf>
    <xf numFmtId="14" fontId="6" fillId="4" borderId="3" xfId="0" applyNumberFormat="1" applyFont="1" applyFill="1" applyBorder="1" applyAlignment="1">
      <alignment horizontal="center" vertical="center"/>
    </xf>
    <xf numFmtId="0" fontId="5" fillId="0" borderId="0" xfId="0" applyFont="1" applyFill="1" applyAlignment="1">
      <alignment horizontal="center" wrapText="1"/>
    </xf>
    <xf numFmtId="0" fontId="5" fillId="0" borderId="7" xfId="0" applyFont="1" applyFill="1" applyBorder="1"/>
    <xf numFmtId="0" fontId="5" fillId="0" borderId="0" xfId="0" applyFont="1" applyFill="1" applyBorder="1"/>
    <xf numFmtId="1" fontId="6" fillId="0" borderId="1" xfId="0" applyNumberFormat="1" applyFont="1" applyFill="1" applyBorder="1" applyAlignment="1">
      <alignment horizontal="center" vertical="center" wrapText="1"/>
    </xf>
    <xf numFmtId="14" fontId="54" fillId="11" borderId="1" xfId="0" applyNumberFormat="1" applyFont="1" applyFill="1" applyBorder="1" applyAlignment="1">
      <alignment horizontal="center" vertical="center"/>
    </xf>
    <xf numFmtId="0" fontId="54" fillId="11" borderId="1" xfId="0" applyFont="1" applyFill="1" applyBorder="1" applyAlignment="1">
      <alignment horizontal="center" vertical="center"/>
    </xf>
    <xf numFmtId="164" fontId="54" fillId="11" borderId="1" xfId="0" applyNumberFormat="1" applyFont="1" applyFill="1" applyBorder="1" applyAlignment="1">
      <alignment horizontal="center" vertical="center"/>
    </xf>
    <xf numFmtId="166" fontId="54" fillId="11" borderId="1" xfId="0" applyNumberFormat="1" applyFont="1" applyFill="1" applyBorder="1" applyAlignment="1">
      <alignment horizontal="center" vertical="center"/>
    </xf>
    <xf numFmtId="0" fontId="54" fillId="11" borderId="1" xfId="0" applyFont="1" applyFill="1" applyBorder="1" applyAlignment="1">
      <alignment horizontal="left" vertical="center" wrapText="1"/>
    </xf>
    <xf numFmtId="0" fontId="54" fillId="11" borderId="4" xfId="0" applyFont="1" applyFill="1" applyBorder="1" applyAlignment="1">
      <alignment horizontal="center" vertical="center"/>
    </xf>
    <xf numFmtId="0" fontId="54" fillId="11" borderId="5" xfId="0" applyFont="1" applyFill="1" applyBorder="1" applyAlignment="1">
      <alignment horizontal="center" vertical="center"/>
    </xf>
    <xf numFmtId="0" fontId="54" fillId="11" borderId="1" xfId="0" applyFont="1" applyFill="1" applyBorder="1" applyAlignment="1">
      <alignment horizontal="center" vertical="center" wrapText="1"/>
    </xf>
    <xf numFmtId="0" fontId="54" fillId="11" borderId="1" xfId="0" applyNumberFormat="1" applyFont="1" applyFill="1" applyBorder="1" applyAlignment="1">
      <alignment horizontal="center" vertical="center"/>
    </xf>
    <xf numFmtId="49" fontId="54" fillId="11" borderId="1" xfId="0" applyNumberFormat="1" applyFont="1" applyFill="1" applyBorder="1" applyAlignment="1">
      <alignment horizontal="center" vertical="center"/>
    </xf>
    <xf numFmtId="0" fontId="54" fillId="11" borderId="3" xfId="0" applyFont="1" applyFill="1" applyBorder="1" applyAlignment="1">
      <alignment horizontal="center" vertical="center"/>
    </xf>
    <xf numFmtId="0" fontId="54" fillId="11" borderId="4" xfId="0" applyFont="1" applyFill="1" applyBorder="1" applyAlignment="1">
      <alignment horizontal="left" vertical="center" wrapText="1"/>
    </xf>
    <xf numFmtId="0" fontId="7" fillId="0" borderId="0" xfId="0" applyFont="1"/>
    <xf numFmtId="0" fontId="7" fillId="0" borderId="0" xfId="0" applyFont="1" applyAlignment="1">
      <alignment horizontal="center"/>
    </xf>
    <xf numFmtId="0" fontId="0" fillId="0" borderId="0" xfId="0" applyAlignment="1">
      <alignment horizontal="center"/>
    </xf>
    <xf numFmtId="0" fontId="28" fillId="0" borderId="0" xfId="0" applyFont="1"/>
    <xf numFmtId="0" fontId="29" fillId="0" borderId="0" xfId="0" applyFont="1" applyBorder="1" applyAlignment="1">
      <alignment horizontal="center"/>
    </xf>
    <xf numFmtId="0" fontId="29" fillId="0" borderId="13" xfId="0" applyFont="1" applyBorder="1" applyAlignment="1">
      <alignment horizontal="center"/>
    </xf>
    <xf numFmtId="167" fontId="31" fillId="0" borderId="0" xfId="0" applyNumberFormat="1" applyFont="1" applyBorder="1" applyAlignment="1">
      <alignment horizontal="center"/>
    </xf>
    <xf numFmtId="167" fontId="31" fillId="0" borderId="13" xfId="0" applyNumberFormat="1" applyFont="1" applyBorder="1" applyAlignment="1">
      <alignment horizontal="center"/>
    </xf>
    <xf numFmtId="1" fontId="31" fillId="0" borderId="13" xfId="0" applyNumberFormat="1" applyFont="1" applyBorder="1" applyAlignment="1">
      <alignment horizontal="center"/>
    </xf>
    <xf numFmtId="0" fontId="31" fillId="0" borderId="13" xfId="0" applyFont="1" applyBorder="1" applyAlignment="1">
      <alignment horizontal="center"/>
    </xf>
    <xf numFmtId="1" fontId="31" fillId="0" borderId="0" xfId="0" applyNumberFormat="1" applyFont="1" applyBorder="1" applyAlignment="1">
      <alignment horizontal="center"/>
    </xf>
    <xf numFmtId="0" fontId="32" fillId="0" borderId="0" xfId="0" applyFont="1" applyBorder="1" applyAlignment="1">
      <alignment horizontal="center"/>
    </xf>
    <xf numFmtId="1" fontId="29" fillId="0" borderId="13" xfId="0" applyNumberFormat="1" applyFont="1" applyBorder="1" applyAlignment="1">
      <alignment horizontal="center"/>
    </xf>
    <xf numFmtId="167" fontId="31" fillId="0" borderId="14" xfId="0" applyNumberFormat="1" applyFont="1" applyBorder="1" applyAlignment="1">
      <alignment horizontal="center"/>
    </xf>
    <xf numFmtId="0" fontId="20" fillId="0" borderId="0" xfId="0" applyFont="1"/>
    <xf numFmtId="168" fontId="0" fillId="0" borderId="0" xfId="0" applyNumberFormat="1"/>
    <xf numFmtId="1" fontId="31" fillId="0" borderId="14" xfId="0" applyNumberFormat="1" applyFont="1" applyBorder="1" applyAlignment="1">
      <alignment horizontal="center"/>
    </xf>
    <xf numFmtId="169" fontId="56" fillId="0" borderId="0" xfId="0" applyNumberFormat="1" applyFont="1"/>
    <xf numFmtId="170" fontId="0" fillId="0" borderId="0" xfId="0" applyNumberFormat="1"/>
    <xf numFmtId="171" fontId="0" fillId="0" borderId="0" xfId="0" applyNumberFormat="1"/>
    <xf numFmtId="169" fontId="0" fillId="0" borderId="0" xfId="0" applyNumberFormat="1"/>
    <xf numFmtId="0" fontId="35" fillId="0" borderId="0" xfId="0" applyFont="1" applyBorder="1" applyAlignment="1">
      <alignment horizontal="center"/>
    </xf>
    <xf numFmtId="1" fontId="35" fillId="0" borderId="0" xfId="0" applyNumberFormat="1" applyFont="1" applyBorder="1" applyAlignment="1">
      <alignment horizontal="center"/>
    </xf>
    <xf numFmtId="1" fontId="35" fillId="0" borderId="13" xfId="0" applyNumberFormat="1" applyFont="1" applyBorder="1" applyAlignment="1">
      <alignment horizontal="center"/>
    </xf>
    <xf numFmtId="171" fontId="31" fillId="0" borderId="13" xfId="0" applyNumberFormat="1" applyFont="1" applyBorder="1" applyAlignment="1">
      <alignment horizontal="center"/>
    </xf>
    <xf numFmtId="1" fontId="31" fillId="0" borderId="8" xfId="0" applyNumberFormat="1" applyFont="1" applyBorder="1" applyAlignment="1">
      <alignment horizontal="center"/>
    </xf>
    <xf numFmtId="171" fontId="31" fillId="0" borderId="14" xfId="0" applyNumberFormat="1" applyFont="1" applyBorder="1" applyAlignment="1">
      <alignment horizontal="center"/>
    </xf>
    <xf numFmtId="0" fontId="24" fillId="0" borderId="0" xfId="0" applyFont="1" applyBorder="1" applyAlignment="1">
      <alignment horizontal="center"/>
    </xf>
    <xf numFmtId="167" fontId="24" fillId="0" borderId="0" xfId="0" applyNumberFormat="1" applyFont="1" applyBorder="1" applyAlignment="1">
      <alignment horizontal="center"/>
    </xf>
    <xf numFmtId="1" fontId="24" fillId="0" borderId="0" xfId="0" applyNumberFormat="1" applyFont="1" applyBorder="1" applyAlignment="1">
      <alignment horizontal="center"/>
    </xf>
    <xf numFmtId="1" fontId="24" fillId="0" borderId="13" xfId="0" applyNumberFormat="1" applyFont="1" applyBorder="1" applyAlignment="1">
      <alignment horizontal="center"/>
    </xf>
    <xf numFmtId="1" fontId="29" fillId="0" borderId="0" xfId="0" applyNumberFormat="1" applyFont="1" applyBorder="1" applyAlignment="1">
      <alignment horizontal="center"/>
    </xf>
    <xf numFmtId="0" fontId="29" fillId="0" borderId="15" xfId="0" applyFont="1" applyBorder="1" applyAlignment="1">
      <alignment horizontal="center"/>
    </xf>
    <xf numFmtId="1" fontId="29" fillId="0" borderId="8" xfId="0" applyNumberFormat="1" applyFont="1" applyBorder="1" applyAlignment="1">
      <alignment horizontal="center"/>
    </xf>
    <xf numFmtId="1" fontId="29" fillId="0" borderId="14" xfId="0" applyNumberFormat="1" applyFont="1" applyBorder="1" applyAlignment="1">
      <alignment horizontal="center"/>
    </xf>
    <xf numFmtId="0" fontId="31" fillId="0" borderId="16" xfId="0" applyFont="1" applyBorder="1" applyAlignment="1">
      <alignment horizontal="center"/>
    </xf>
    <xf numFmtId="0" fontId="29" fillId="0" borderId="16" xfId="0" applyFont="1" applyBorder="1" applyAlignment="1">
      <alignment horizontal="center"/>
    </xf>
    <xf numFmtId="0" fontId="24" fillId="0" borderId="16" xfId="0" applyFont="1" applyBorder="1" applyAlignment="1">
      <alignment horizontal="center"/>
    </xf>
    <xf numFmtId="1" fontId="24" fillId="0" borderId="16" xfId="0" applyNumberFormat="1" applyFont="1" applyBorder="1" applyAlignment="1">
      <alignment horizontal="center"/>
    </xf>
    <xf numFmtId="1" fontId="24" fillId="0" borderId="14" xfId="0" applyNumberFormat="1" applyFont="1" applyBorder="1" applyAlignment="1">
      <alignment horizontal="center"/>
    </xf>
    <xf numFmtId="0" fontId="35" fillId="0" borderId="14" xfId="0" applyFont="1" applyBorder="1" applyAlignment="1">
      <alignment horizontal="left" wrapText="1"/>
    </xf>
    <xf numFmtId="0" fontId="6" fillId="0" borderId="0" xfId="0" applyFont="1" applyAlignment="1">
      <alignment horizontal="left" wrapText="1"/>
    </xf>
    <xf numFmtId="0" fontId="28" fillId="0" borderId="0" xfId="0" applyFont="1" applyAlignment="1">
      <alignment horizontal="center"/>
    </xf>
    <xf numFmtId="14" fontId="54" fillId="11" borderId="3" xfId="0" applyNumberFormat="1" applyFont="1" applyFill="1" applyBorder="1" applyAlignment="1">
      <alignment horizontal="center" vertical="center"/>
    </xf>
    <xf numFmtId="0" fontId="3" fillId="4" borderId="3" xfId="0" applyFont="1" applyFill="1" applyBorder="1" applyAlignment="1">
      <alignment horizontal="left" vertical="center" wrapText="1"/>
    </xf>
    <xf numFmtId="0" fontId="54" fillId="11" borderId="3" xfId="0" applyFont="1" applyFill="1" applyBorder="1" applyAlignment="1">
      <alignment horizontal="center" vertical="center" wrapText="1"/>
    </xf>
    <xf numFmtId="164" fontId="54" fillId="11" borderId="3"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54" fillId="11" borderId="3" xfId="0" applyNumberFormat="1" applyFont="1" applyFill="1" applyBorder="1" applyAlignment="1">
      <alignment horizontal="center" vertical="center"/>
    </xf>
    <xf numFmtId="0" fontId="54" fillId="11" borderId="3" xfId="0" applyFont="1" applyFill="1" applyBorder="1" applyAlignment="1">
      <alignment horizontal="left" vertical="center" wrapText="1"/>
    </xf>
    <xf numFmtId="164" fontId="54" fillId="11" borderId="3" xfId="0" applyNumberFormat="1" applyFont="1" applyFill="1" applyBorder="1" applyAlignment="1">
      <alignment horizontal="center" vertical="center" wrapText="1"/>
    </xf>
    <xf numFmtId="49" fontId="54" fillId="11" borderId="3" xfId="0" applyNumberFormat="1" applyFont="1" applyFill="1" applyBorder="1" applyAlignment="1">
      <alignment horizontal="center" vertical="center"/>
    </xf>
    <xf numFmtId="14" fontId="54" fillId="11" borderId="3"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xf>
    <xf numFmtId="166" fontId="54" fillId="11"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xf>
    <xf numFmtId="0" fontId="0" fillId="0" borderId="3" xfId="0" applyBorder="1"/>
    <xf numFmtId="165" fontId="6" fillId="4" borderId="3" xfId="0" applyNumberFormat="1" applyFont="1" applyFill="1" applyBorder="1" applyAlignment="1">
      <alignment horizontal="center" vertical="center"/>
    </xf>
    <xf numFmtId="0" fontId="15" fillId="4" borderId="3" xfId="0" applyFont="1" applyFill="1" applyBorder="1" applyAlignment="1">
      <alignment horizontal="left" vertical="center" wrapText="1"/>
    </xf>
    <xf numFmtId="17" fontId="3" fillId="2" borderId="3" xfId="0" applyNumberFormat="1" applyFont="1" applyFill="1" applyBorder="1" applyAlignment="1">
      <alignment horizontal="center" vertical="center" wrapText="1"/>
    </xf>
    <xf numFmtId="0" fontId="53" fillId="4" borderId="3" xfId="0" applyFont="1" applyFill="1" applyBorder="1" applyAlignment="1">
      <alignment horizontal="left" vertical="center" wrapText="1"/>
    </xf>
    <xf numFmtId="164" fontId="53" fillId="0" borderId="3" xfId="0" applyNumberFormat="1" applyFont="1" applyFill="1" applyBorder="1" applyAlignment="1">
      <alignment horizontal="center" vertical="center"/>
    </xf>
    <xf numFmtId="0" fontId="5" fillId="0" borderId="3" xfId="0" applyFont="1" applyFill="1" applyBorder="1"/>
    <xf numFmtId="0" fontId="3"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0" fillId="0" borderId="0" xfId="0" applyAlignment="1">
      <alignment horizontal="right"/>
    </xf>
    <xf numFmtId="0" fontId="28" fillId="0" borderId="0" xfId="0" applyFont="1" applyAlignment="1">
      <alignment horizontal="right"/>
    </xf>
    <xf numFmtId="171" fontId="0" fillId="0" borderId="0" xfId="0" applyNumberFormat="1" applyAlignment="1">
      <alignment horizontal="right"/>
    </xf>
    <xf numFmtId="0" fontId="4" fillId="0" borderId="0" xfId="0" applyFont="1" applyFill="1" applyBorder="1" applyAlignment="1">
      <alignment horizontal="center" wrapText="1"/>
    </xf>
    <xf numFmtId="9" fontId="11" fillId="0" borderId="0" xfId="0" applyNumberFormat="1" applyFont="1" applyBorder="1" applyAlignment="1">
      <alignment horizontal="center"/>
    </xf>
    <xf numFmtId="164" fontId="4" fillId="0" borderId="0" xfId="0" applyNumberFormat="1" applyFont="1" applyFill="1" applyBorder="1" applyAlignment="1">
      <alignment horizontal="left"/>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15" fillId="0" borderId="1" xfId="0" applyFont="1" applyFill="1" applyBorder="1" applyAlignment="1">
      <alignment horizontal="center" vertical="center" wrapText="1"/>
    </xf>
    <xf numFmtId="164" fontId="6" fillId="4" borderId="5"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4" borderId="0" xfId="0" applyFont="1" applyFill="1" applyBorder="1" applyAlignment="1">
      <alignment horizontal="center" vertical="center"/>
    </xf>
    <xf numFmtId="0" fontId="3" fillId="12" borderId="1" xfId="0" applyFont="1" applyFill="1" applyBorder="1" applyAlignment="1">
      <alignment horizontal="center" vertical="center"/>
    </xf>
    <xf numFmtId="0" fontId="3" fillId="12" borderId="1" xfId="0" applyNumberFormat="1" applyFont="1" applyFill="1" applyBorder="1" applyAlignment="1">
      <alignment horizontal="center" vertical="center"/>
    </xf>
    <xf numFmtId="0" fontId="3"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164" fontId="3" fillId="12" borderId="1" xfId="0" applyNumberFormat="1" applyFont="1" applyFill="1" applyBorder="1" applyAlignment="1">
      <alignment horizontal="center" vertical="center"/>
    </xf>
    <xf numFmtId="0" fontId="6" fillId="12" borderId="1" xfId="0" applyFont="1" applyFill="1" applyBorder="1" applyAlignment="1">
      <alignment horizontal="left" vertical="center" wrapText="1"/>
    </xf>
    <xf numFmtId="0" fontId="6" fillId="12" borderId="1" xfId="0" applyFont="1" applyFill="1" applyBorder="1" applyAlignment="1">
      <alignment horizontal="center" vertical="center"/>
    </xf>
    <xf numFmtId="166" fontId="6" fillId="12" borderId="1" xfId="0" applyNumberFormat="1" applyFont="1" applyFill="1" applyBorder="1" applyAlignment="1">
      <alignment horizontal="center" vertical="center"/>
    </xf>
    <xf numFmtId="164" fontId="6" fillId="12" borderId="9" xfId="0" applyNumberFormat="1" applyFont="1" applyFill="1" applyBorder="1" applyAlignment="1">
      <alignment horizontal="center" vertical="center"/>
    </xf>
    <xf numFmtId="0" fontId="6" fillId="12" borderId="1" xfId="0" applyFont="1" applyFill="1" applyBorder="1" applyAlignment="1">
      <alignment horizontal="center" vertical="center" wrapText="1"/>
    </xf>
    <xf numFmtId="164" fontId="57" fillId="4" borderId="3" xfId="0" applyNumberFormat="1" applyFont="1" applyFill="1" applyBorder="1" applyAlignment="1">
      <alignment horizontal="left"/>
    </xf>
    <xf numFmtId="172" fontId="0" fillId="0" borderId="0" xfId="0" applyNumberFormat="1"/>
    <xf numFmtId="173" fontId="0" fillId="0" borderId="0" xfId="0" applyNumberFormat="1"/>
    <xf numFmtId="0" fontId="0" fillId="4" borderId="17" xfId="0" applyFill="1" applyBorder="1"/>
    <xf numFmtId="0" fontId="0" fillId="5" borderId="0" xfId="0" applyFill="1" applyBorder="1"/>
    <xf numFmtId="0" fontId="0" fillId="0" borderId="0" xfId="0" applyFont="1" applyFill="1" applyBorder="1"/>
    <xf numFmtId="0" fontId="5" fillId="6" borderId="0" xfId="0" applyFont="1" applyFill="1" applyBorder="1"/>
    <xf numFmtId="0" fontId="55" fillId="0" borderId="0" xfId="0" applyFont="1" applyFill="1" applyBorder="1"/>
    <xf numFmtId="0" fontId="55" fillId="8" borderId="0" xfId="0" applyFont="1" applyFill="1" applyBorder="1"/>
    <xf numFmtId="0" fontId="0" fillId="8" borderId="0" xfId="0" applyFill="1" applyBorder="1"/>
    <xf numFmtId="0" fontId="0" fillId="4" borderId="0" xfId="0" applyFill="1" applyBorder="1"/>
    <xf numFmtId="0" fontId="54" fillId="0" borderId="3" xfId="0" applyFont="1" applyFill="1" applyBorder="1" applyAlignment="1">
      <alignment horizontal="center" vertical="center"/>
    </xf>
    <xf numFmtId="0" fontId="54" fillId="0" borderId="3" xfId="0" applyFont="1" applyFill="1" applyBorder="1" applyAlignment="1">
      <alignment horizontal="left" vertical="center" wrapText="1"/>
    </xf>
    <xf numFmtId="164" fontId="54" fillId="11" borderId="9" xfId="0" applyNumberFormat="1" applyFont="1" applyFill="1" applyBorder="1" applyAlignment="1">
      <alignment horizontal="center" vertical="center" wrapText="1"/>
    </xf>
    <xf numFmtId="164" fontId="54" fillId="11" borderId="1" xfId="0" applyNumberFormat="1" applyFont="1" applyFill="1" applyBorder="1" applyAlignment="1">
      <alignment horizontal="center" vertical="center" wrapText="1"/>
    </xf>
    <xf numFmtId="0" fontId="8" fillId="3" borderId="11" xfId="0" applyFont="1" applyFill="1" applyBorder="1" applyAlignment="1">
      <alignment horizontal="center"/>
    </xf>
    <xf numFmtId="0" fontId="10" fillId="0" borderId="11" xfId="0" applyFont="1" applyFill="1" applyBorder="1" applyAlignment="1">
      <alignment horizontal="center" wrapText="1"/>
    </xf>
    <xf numFmtId="0" fontId="4" fillId="3" borderId="18" xfId="0" applyFont="1" applyFill="1" applyBorder="1" applyAlignment="1">
      <alignment horizontal="center" wrapText="1"/>
    </xf>
    <xf numFmtId="164" fontId="6" fillId="0" borderId="19" xfId="0" applyNumberFormat="1" applyFont="1" applyFill="1" applyBorder="1" applyAlignment="1">
      <alignment horizontal="center" vertical="center"/>
    </xf>
    <xf numFmtId="164" fontId="6" fillId="0"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xf>
    <xf numFmtId="164" fontId="6" fillId="0" borderId="20" xfId="0" applyNumberFormat="1" applyFont="1" applyFill="1" applyBorder="1" applyAlignment="1">
      <alignment horizontal="center" vertical="center"/>
    </xf>
    <xf numFmtId="164" fontId="6" fillId="0" borderId="21" xfId="0" applyNumberFormat="1" applyFont="1" applyFill="1" applyBorder="1" applyAlignment="1">
      <alignment horizontal="center" vertical="center"/>
    </xf>
    <xf numFmtId="0" fontId="6" fillId="0" borderId="21" xfId="0" applyFont="1" applyFill="1" applyBorder="1" applyAlignment="1">
      <alignment horizontal="center" vertical="center"/>
    </xf>
    <xf numFmtId="164" fontId="6" fillId="0" borderId="65" xfId="0" applyNumberFormat="1" applyFont="1" applyFill="1" applyBorder="1" applyAlignment="1">
      <alignment horizontal="center" vertical="center"/>
    </xf>
    <xf numFmtId="164" fontId="6" fillId="10" borderId="19" xfId="0" applyNumberFormat="1" applyFont="1" applyFill="1" applyBorder="1" applyAlignment="1">
      <alignment horizontal="center" vertical="center" wrapText="1"/>
    </xf>
    <xf numFmtId="164" fontId="6" fillId="4" borderId="19" xfId="0" applyNumberFormat="1" applyFont="1" applyFill="1" applyBorder="1" applyAlignment="1">
      <alignment horizontal="center" vertical="center" wrapText="1"/>
    </xf>
    <xf numFmtId="164" fontId="6" fillId="0" borderId="22" xfId="0" applyNumberFormat="1" applyFont="1" applyFill="1" applyBorder="1" applyAlignment="1">
      <alignment horizontal="center" vertical="center"/>
    </xf>
    <xf numFmtId="164" fontId="6" fillId="4" borderId="19" xfId="0" applyNumberFormat="1" applyFont="1" applyFill="1" applyBorder="1" applyAlignment="1">
      <alignment horizontal="center" vertical="center"/>
    </xf>
    <xf numFmtId="0" fontId="6" fillId="0" borderId="20" xfId="0" applyFont="1" applyFill="1" applyBorder="1" applyAlignment="1">
      <alignment horizontal="center" vertical="center"/>
    </xf>
    <xf numFmtId="164" fontId="53" fillId="0" borderId="19" xfId="0" applyNumberFormat="1" applyFont="1" applyFill="1" applyBorder="1" applyAlignment="1">
      <alignment horizontal="center" vertical="center"/>
    </xf>
    <xf numFmtId="164" fontId="6" fillId="0" borderId="20" xfId="0" applyNumberFormat="1" applyFont="1" applyFill="1" applyBorder="1" applyAlignment="1">
      <alignment horizontal="center" vertical="center" wrapText="1"/>
    </xf>
    <xf numFmtId="0" fontId="0" fillId="0" borderId="22" xfId="0" applyFont="1" applyFill="1" applyBorder="1"/>
    <xf numFmtId="0" fontId="4" fillId="4" borderId="23" xfId="0" applyFont="1" applyFill="1" applyBorder="1" applyAlignment="1">
      <alignment horizontal="center" wrapText="1"/>
    </xf>
    <xf numFmtId="0" fontId="0" fillId="4" borderId="23" xfId="0" applyFill="1" applyBorder="1"/>
    <xf numFmtId="164" fontId="7" fillId="4" borderId="24" xfId="0" applyNumberFormat="1" applyFont="1" applyFill="1" applyBorder="1" applyAlignment="1">
      <alignment horizontal="left"/>
    </xf>
    <xf numFmtId="0" fontId="0" fillId="4" borderId="24" xfId="0" applyFill="1" applyBorder="1"/>
    <xf numFmtId="0" fontId="0" fillId="0" borderId="25" xfId="0" applyFill="1" applyBorder="1"/>
    <xf numFmtId="0" fontId="0" fillId="0" borderId="25" xfId="0" applyBorder="1"/>
    <xf numFmtId="0" fontId="7" fillId="4" borderId="26" xfId="0" applyFont="1" applyFill="1" applyBorder="1" applyAlignment="1">
      <alignment horizontal="left"/>
    </xf>
    <xf numFmtId="0" fontId="7" fillId="4" borderId="27" xfId="0" applyFont="1" applyFill="1" applyBorder="1" applyAlignment="1">
      <alignment horizontal="left"/>
    </xf>
    <xf numFmtId="164" fontId="7" fillId="4" borderId="28" xfId="0" applyNumberFormat="1" applyFont="1" applyFill="1" applyBorder="1" applyAlignment="1">
      <alignment horizontal="left"/>
    </xf>
    <xf numFmtId="164" fontId="7" fillId="4" borderId="26" xfId="0" applyNumberFormat="1" applyFont="1" applyFill="1" applyBorder="1" applyAlignment="1">
      <alignment horizontal="left"/>
    </xf>
    <xf numFmtId="164" fontId="7" fillId="5" borderId="26" xfId="0" applyNumberFormat="1" applyFont="1" applyFill="1" applyBorder="1" applyAlignment="1">
      <alignment horizontal="left"/>
    </xf>
    <xf numFmtId="164" fontId="7" fillId="13" borderId="26" xfId="0" applyNumberFormat="1" applyFont="1" applyFill="1" applyBorder="1" applyAlignment="1">
      <alignment horizontal="left"/>
    </xf>
    <xf numFmtId="164" fontId="7" fillId="14" borderId="26" xfId="0" applyNumberFormat="1" applyFont="1" applyFill="1" applyBorder="1" applyAlignment="1">
      <alignment horizontal="left"/>
    </xf>
    <xf numFmtId="164" fontId="7" fillId="8" borderId="26" xfId="0" applyNumberFormat="1" applyFont="1" applyFill="1" applyBorder="1" applyAlignment="1">
      <alignment horizontal="left"/>
    </xf>
    <xf numFmtId="164" fontId="7" fillId="15" borderId="26" xfId="0" applyNumberFormat="1" applyFont="1" applyFill="1" applyBorder="1" applyAlignment="1">
      <alignment horizontal="left"/>
    </xf>
    <xf numFmtId="164" fontId="7" fillId="10" borderId="26" xfId="0" applyNumberFormat="1" applyFont="1" applyFill="1" applyBorder="1" applyAlignment="1">
      <alignment horizontal="left"/>
    </xf>
    <xf numFmtId="164" fontId="7" fillId="16" borderId="26" xfId="0" applyNumberFormat="1" applyFont="1" applyFill="1" applyBorder="1" applyAlignment="1">
      <alignment horizontal="left"/>
    </xf>
    <xf numFmtId="164" fontId="7" fillId="17" borderId="26" xfId="0" applyNumberFormat="1" applyFont="1" applyFill="1" applyBorder="1" applyAlignment="1">
      <alignment horizontal="left"/>
    </xf>
    <xf numFmtId="164" fontId="7" fillId="18" borderId="26" xfId="0" applyNumberFormat="1" applyFont="1" applyFill="1" applyBorder="1" applyAlignment="1">
      <alignment horizontal="left"/>
    </xf>
    <xf numFmtId="164" fontId="7" fillId="19" borderId="26" xfId="0" applyNumberFormat="1" applyFont="1" applyFill="1" applyBorder="1" applyAlignment="1">
      <alignment horizontal="left"/>
    </xf>
    <xf numFmtId="164" fontId="7" fillId="20" borderId="26" xfId="0" applyNumberFormat="1" applyFont="1" applyFill="1" applyBorder="1" applyAlignment="1">
      <alignment horizontal="left"/>
    </xf>
    <xf numFmtId="164" fontId="4" fillId="4" borderId="26" xfId="0" applyNumberFormat="1" applyFont="1" applyFill="1" applyBorder="1" applyAlignment="1">
      <alignment horizontal="left"/>
    </xf>
    <xf numFmtId="164" fontId="7" fillId="4" borderId="26" xfId="0" applyNumberFormat="1" applyFont="1" applyFill="1" applyBorder="1" applyAlignment="1">
      <alignment horizontal="right"/>
    </xf>
    <xf numFmtId="164" fontId="0" fillId="4" borderId="26" xfId="0" applyNumberFormat="1" applyFill="1" applyBorder="1"/>
    <xf numFmtId="164" fontId="4" fillId="4" borderId="26" xfId="0" applyNumberFormat="1" applyFont="1" applyFill="1" applyBorder="1" applyAlignment="1">
      <alignment horizontal="right"/>
    </xf>
    <xf numFmtId="164" fontId="7" fillId="0" borderId="26" xfId="0" applyNumberFormat="1" applyFont="1" applyFill="1" applyBorder="1" applyAlignment="1">
      <alignment horizontal="left"/>
    </xf>
    <xf numFmtId="164" fontId="7" fillId="21" borderId="26" xfId="0" applyNumberFormat="1" applyFont="1" applyFill="1" applyBorder="1" applyAlignment="1">
      <alignment horizontal="left"/>
    </xf>
    <xf numFmtId="0" fontId="0" fillId="4" borderId="26" xfId="0" applyFill="1" applyBorder="1"/>
    <xf numFmtId="0" fontId="4" fillId="3" borderId="11" xfId="0" applyFont="1" applyFill="1" applyBorder="1" applyAlignment="1">
      <alignment horizontal="center" wrapText="1"/>
    </xf>
    <xf numFmtId="0" fontId="0" fillId="0" borderId="11" xfId="0" applyFont="1" applyFill="1" applyBorder="1"/>
    <xf numFmtId="14" fontId="6"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164" fontId="3" fillId="0" borderId="5" xfId="0" applyNumberFormat="1" applyFont="1" applyFill="1" applyBorder="1" applyAlignment="1">
      <alignment horizontal="center" vertical="center"/>
    </xf>
    <xf numFmtId="14" fontId="6" fillId="0" borderId="19"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0" fontId="9" fillId="0" borderId="0" xfId="0" applyFont="1" applyFill="1" applyBorder="1" applyAlignment="1">
      <alignment horizontal="center" wrapText="1"/>
    </xf>
    <xf numFmtId="164" fontId="6" fillId="5" borderId="19" xfId="0" applyNumberFormat="1" applyFont="1" applyFill="1" applyBorder="1" applyAlignment="1">
      <alignment horizontal="center" vertical="center" wrapText="1"/>
    </xf>
    <xf numFmtId="14" fontId="6" fillId="0" borderId="21" xfId="0" applyNumberFormat="1" applyFont="1" applyFill="1" applyBorder="1" applyAlignment="1">
      <alignment horizontal="center" vertical="center"/>
    </xf>
    <xf numFmtId="14" fontId="6" fillId="0" borderId="29" xfId="0" applyNumberFormat="1" applyFont="1" applyFill="1" applyBorder="1" applyAlignment="1">
      <alignment horizontal="center" vertical="center"/>
    </xf>
    <xf numFmtId="0" fontId="0" fillId="0" borderId="3" xfId="0" applyFill="1" applyBorder="1"/>
    <xf numFmtId="0" fontId="54" fillId="0" borderId="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30" xfId="0" applyFont="1" applyFill="1" applyBorder="1" applyAlignment="1">
      <alignment horizontal="center" vertical="center" wrapText="1"/>
    </xf>
    <xf numFmtId="164" fontId="7" fillId="4" borderId="27" xfId="0" applyNumberFormat="1" applyFont="1" applyFill="1" applyBorder="1" applyAlignment="1">
      <alignment horizontal="left"/>
    </xf>
    <xf numFmtId="164" fontId="7" fillId="4" borderId="23" xfId="0" applyNumberFormat="1" applyFont="1" applyFill="1" applyBorder="1" applyAlignment="1">
      <alignment horizontal="left"/>
    </xf>
    <xf numFmtId="164" fontId="7" fillId="4" borderId="31" xfId="0" applyNumberFormat="1" applyFont="1" applyFill="1" applyBorder="1" applyAlignment="1">
      <alignment horizontal="left"/>
    </xf>
    <xf numFmtId="164" fontId="7" fillId="4" borderId="17" xfId="0" applyNumberFormat="1" applyFont="1" applyFill="1" applyBorder="1" applyAlignment="1">
      <alignment horizontal="left"/>
    </xf>
    <xf numFmtId="164" fontId="7" fillId="19" borderId="32" xfId="0" applyNumberFormat="1" applyFont="1" applyFill="1" applyBorder="1" applyAlignment="1">
      <alignment horizontal="left"/>
    </xf>
    <xf numFmtId="164" fontId="7" fillId="4" borderId="33" xfId="0" applyNumberFormat="1" applyFont="1" applyFill="1" applyBorder="1" applyAlignment="1">
      <alignment horizontal="left"/>
    </xf>
    <xf numFmtId="164" fontId="6" fillId="0" borderId="0" xfId="0" applyNumberFormat="1" applyFont="1" applyFill="1" applyBorder="1" applyAlignment="1">
      <alignment horizontal="center" vertical="center" wrapText="1"/>
    </xf>
    <xf numFmtId="49" fontId="6" fillId="0" borderId="0" xfId="0" applyNumberFormat="1" applyFont="1" applyFill="1" applyAlignment="1">
      <alignment horizontal="center" vertical="center"/>
    </xf>
    <xf numFmtId="0" fontId="0" fillId="0" borderId="1" xfId="0" applyBorder="1"/>
    <xf numFmtId="0" fontId="3" fillId="2" borderId="0" xfId="0" applyFont="1" applyFill="1" applyAlignment="1">
      <alignment horizontal="center" vertical="center" wrapText="1"/>
    </xf>
    <xf numFmtId="14" fontId="6" fillId="0" borderId="4"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64" fontId="6" fillId="0" borderId="21" xfId="0" applyNumberFormat="1" applyFont="1" applyFill="1" applyBorder="1" applyAlignment="1">
      <alignment horizontal="center" vertical="center" wrapText="1"/>
    </xf>
    <xf numFmtId="164" fontId="7" fillId="19" borderId="28" xfId="0" applyNumberFormat="1" applyFont="1" applyFill="1" applyBorder="1" applyAlignment="1">
      <alignment horizontal="left"/>
    </xf>
    <xf numFmtId="0" fontId="3" fillId="4" borderId="4" xfId="0" applyFont="1" applyFill="1" applyBorder="1" applyAlignment="1">
      <alignment horizontal="center" vertical="center" wrapText="1"/>
    </xf>
    <xf numFmtId="164" fontId="6" fillId="4" borderId="20" xfId="0" applyNumberFormat="1" applyFont="1" applyFill="1" applyBorder="1" applyAlignment="1">
      <alignment horizontal="center" vertical="center" wrapText="1"/>
    </xf>
    <xf numFmtId="164" fontId="6" fillId="0" borderId="32"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wrapText="1"/>
    </xf>
    <xf numFmtId="164" fontId="6" fillId="5" borderId="34" xfId="0" applyNumberFormat="1" applyFont="1" applyFill="1" applyBorder="1" applyAlignment="1">
      <alignment horizontal="center" vertical="center" wrapText="1"/>
    </xf>
    <xf numFmtId="0" fontId="0" fillId="0" borderId="35" xfId="0" applyBorder="1"/>
    <xf numFmtId="164" fontId="6" fillId="0" borderId="36" xfId="0" applyNumberFormat="1" applyFont="1" applyFill="1" applyBorder="1" applyAlignment="1">
      <alignment horizontal="center" vertical="center"/>
    </xf>
    <xf numFmtId="164" fontId="7" fillId="5" borderId="3" xfId="0" applyNumberFormat="1" applyFont="1" applyFill="1" applyBorder="1" applyAlignment="1">
      <alignment horizontal="left"/>
    </xf>
    <xf numFmtId="0" fontId="3" fillId="2"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164" fontId="7" fillId="13" borderId="3" xfId="0" applyNumberFormat="1" applyFont="1" applyFill="1" applyBorder="1" applyAlignment="1">
      <alignment horizontal="left"/>
    </xf>
    <xf numFmtId="0" fontId="6" fillId="4" borderId="5" xfId="0" applyFont="1" applyFill="1" applyBorder="1" applyAlignment="1">
      <alignment horizontal="left" vertical="center" wrapText="1"/>
    </xf>
    <xf numFmtId="164" fontId="54" fillId="11" borderId="11" xfId="0" applyNumberFormat="1" applyFont="1" applyFill="1" applyBorder="1" applyAlignment="1">
      <alignment horizontal="center" vertical="center"/>
    </xf>
    <xf numFmtId="164" fontId="54" fillId="11" borderId="19" xfId="0" applyNumberFormat="1" applyFont="1" applyFill="1" applyBorder="1" applyAlignment="1">
      <alignment horizontal="center" vertical="center"/>
    </xf>
    <xf numFmtId="164" fontId="54" fillId="11" borderId="11" xfId="0" applyNumberFormat="1" applyFont="1" applyFill="1" applyBorder="1" applyAlignment="1">
      <alignment horizontal="center" vertical="center" wrapText="1"/>
    </xf>
    <xf numFmtId="0" fontId="55" fillId="11" borderId="0" xfId="0" applyFont="1" applyFill="1"/>
    <xf numFmtId="14" fontId="54" fillId="11" borderId="5" xfId="0" applyNumberFormat="1" applyFont="1" applyFill="1" applyBorder="1" applyAlignment="1">
      <alignment horizontal="center" vertical="center"/>
    </xf>
    <xf numFmtId="164" fontId="54" fillId="11" borderId="19" xfId="0" applyNumberFormat="1" applyFont="1" applyFill="1" applyBorder="1" applyAlignment="1">
      <alignment horizontal="center" vertical="center" wrapText="1"/>
    </xf>
    <xf numFmtId="0" fontId="54" fillId="11" borderId="5" xfId="0" applyFont="1" applyFill="1" applyBorder="1" applyAlignment="1">
      <alignment horizontal="left" vertical="center" wrapText="1"/>
    </xf>
    <xf numFmtId="164" fontId="54" fillId="11" borderId="20" xfId="0" applyNumberFormat="1" applyFont="1" applyFill="1" applyBorder="1" applyAlignment="1">
      <alignment horizontal="center" vertical="center"/>
    </xf>
    <xf numFmtId="0" fontId="54" fillId="11" borderId="5" xfId="0" applyFont="1" applyFill="1" applyBorder="1" applyAlignment="1">
      <alignment horizontal="center" vertical="center" wrapText="1"/>
    </xf>
    <xf numFmtId="0" fontId="54" fillId="11" borderId="5" xfId="0" applyNumberFormat="1" applyFont="1" applyFill="1" applyBorder="1" applyAlignment="1">
      <alignment horizontal="center" vertical="center"/>
    </xf>
    <xf numFmtId="0" fontId="54" fillId="11" borderId="4" xfId="0" applyFont="1" applyFill="1" applyBorder="1" applyAlignment="1">
      <alignment horizontal="center" vertical="center" wrapText="1"/>
    </xf>
    <xf numFmtId="0" fontId="54" fillId="11" borderId="4" xfId="0" applyNumberFormat="1" applyFont="1" applyFill="1" applyBorder="1" applyAlignment="1">
      <alignment horizontal="center" vertical="center"/>
    </xf>
    <xf numFmtId="14" fontId="54" fillId="11" borderId="4" xfId="0" applyNumberFormat="1" applyFont="1" applyFill="1" applyBorder="1" applyAlignment="1">
      <alignment horizontal="center" vertical="center"/>
    </xf>
    <xf numFmtId="164" fontId="54" fillId="11" borderId="21" xfId="0" applyNumberFormat="1" applyFont="1" applyFill="1" applyBorder="1" applyAlignment="1">
      <alignment horizontal="center" vertical="center"/>
    </xf>
    <xf numFmtId="0" fontId="9" fillId="0" borderId="11" xfId="0" applyFont="1" applyFill="1" applyBorder="1" applyAlignment="1">
      <alignment horizontal="center" wrapText="1"/>
    </xf>
    <xf numFmtId="49" fontId="54" fillId="0" borderId="3" xfId="0" applyNumberFormat="1" applyFont="1" applyFill="1" applyBorder="1" applyAlignment="1">
      <alignment horizontal="center" vertical="center"/>
    </xf>
    <xf numFmtId="14" fontId="54" fillId="11"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xf>
    <xf numFmtId="0" fontId="12" fillId="0" borderId="4" xfId="0" applyFont="1" applyFill="1" applyBorder="1" applyAlignment="1">
      <alignment horizontal="center" vertical="center" wrapText="1"/>
    </xf>
    <xf numFmtId="164" fontId="7" fillId="0" borderId="32" xfId="0" applyNumberFormat="1" applyFont="1" applyFill="1" applyBorder="1" applyAlignment="1">
      <alignment horizontal="left"/>
    </xf>
    <xf numFmtId="0" fontId="3" fillId="11" borderId="1" xfId="0" applyFont="1" applyFill="1" applyBorder="1" applyAlignment="1">
      <alignment horizontal="left" vertical="center" wrapText="1"/>
    </xf>
    <xf numFmtId="0" fontId="6" fillId="11" borderId="1" xfId="0" applyFont="1" applyFill="1" applyBorder="1" applyAlignment="1">
      <alignment horizontal="center" vertical="center" wrapText="1"/>
    </xf>
    <xf numFmtId="1" fontId="31" fillId="0" borderId="13" xfId="0" applyNumberFormat="1" applyFont="1" applyFill="1" applyBorder="1" applyAlignment="1">
      <alignment horizontal="center"/>
    </xf>
    <xf numFmtId="0" fontId="4" fillId="4" borderId="26" xfId="0" applyNumberFormat="1" applyFont="1" applyFill="1" applyBorder="1" applyAlignment="1">
      <alignment horizontal="left"/>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164" fontId="6" fillId="4" borderId="5"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164" fontId="6" fillId="0" borderId="34" xfId="0" applyNumberFormat="1" applyFont="1" applyFill="1" applyBorder="1" applyAlignment="1">
      <alignment horizontal="center" vertical="center"/>
    </xf>
    <xf numFmtId="164" fontId="6" fillId="0" borderId="38" xfId="0" applyNumberFormat="1" applyFont="1" applyFill="1" applyBorder="1" applyAlignment="1">
      <alignment horizontal="center" vertical="center"/>
    </xf>
    <xf numFmtId="0" fontId="6" fillId="12" borderId="5" xfId="0" applyFont="1" applyFill="1" applyBorder="1" applyAlignment="1">
      <alignment horizontal="center" vertical="center"/>
    </xf>
    <xf numFmtId="0" fontId="6" fillId="12" borderId="4" xfId="0" applyFont="1" applyFill="1" applyBorder="1" applyAlignment="1">
      <alignment horizontal="center" vertical="center"/>
    </xf>
    <xf numFmtId="49" fontId="6" fillId="12" borderId="1" xfId="0" applyNumberFormat="1" applyFont="1" applyFill="1" applyBorder="1" applyAlignment="1">
      <alignment horizontal="center" vertical="center"/>
    </xf>
    <xf numFmtId="164" fontId="6" fillId="12" borderId="19" xfId="0" applyNumberFormat="1" applyFont="1" applyFill="1" applyBorder="1" applyAlignment="1">
      <alignment horizontal="center" vertical="center"/>
    </xf>
    <xf numFmtId="164" fontId="6" fillId="12" borderId="11" xfId="0" applyNumberFormat="1" applyFont="1" applyFill="1" applyBorder="1" applyAlignment="1">
      <alignment horizontal="center" vertical="center"/>
    </xf>
    <xf numFmtId="14" fontId="6" fillId="12" borderId="1" xfId="0" applyNumberFormat="1"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41" xfId="0" applyNumberFormat="1" applyFont="1" applyFill="1" applyBorder="1" applyAlignment="1">
      <alignment horizontal="center" vertical="center"/>
    </xf>
    <xf numFmtId="164" fontId="6" fillId="12" borderId="1" xfId="0" applyNumberFormat="1" applyFont="1" applyFill="1" applyBorder="1" applyAlignment="1">
      <alignment horizontal="center" vertical="center"/>
    </xf>
    <xf numFmtId="164" fontId="6" fillId="12" borderId="19" xfId="0" applyNumberFormat="1" applyFont="1" applyFill="1" applyBorder="1" applyAlignment="1">
      <alignment horizontal="center" vertical="center" wrapText="1"/>
    </xf>
    <xf numFmtId="0" fontId="6" fillId="12" borderId="9" xfId="0" applyFont="1" applyFill="1" applyBorder="1" applyAlignment="1">
      <alignment horizontal="center" vertical="center"/>
    </xf>
    <xf numFmtId="0" fontId="6" fillId="12" borderId="19" xfId="0" applyFont="1" applyFill="1" applyBorder="1" applyAlignment="1">
      <alignment horizontal="center" vertical="center"/>
    </xf>
    <xf numFmtId="0" fontId="6" fillId="12" borderId="1" xfId="0" applyNumberFormat="1" applyFont="1" applyFill="1" applyBorder="1" applyAlignment="1">
      <alignment horizontal="center" vertical="center"/>
    </xf>
    <xf numFmtId="164" fontId="7" fillId="12" borderId="26" xfId="0" applyNumberFormat="1" applyFont="1" applyFill="1" applyBorder="1" applyAlignment="1">
      <alignment horizontal="left"/>
    </xf>
    <xf numFmtId="0" fontId="6" fillId="12" borderId="4"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63" xfId="0" applyNumberFormat="1" applyFont="1" applyFill="1" applyBorder="1" applyAlignment="1">
      <alignment horizontal="center" vertical="center"/>
    </xf>
    <xf numFmtId="0" fontId="54" fillId="0" borderId="4" xfId="0" applyFont="1" applyFill="1" applyBorder="1" applyAlignment="1">
      <alignment horizontal="center" vertical="center"/>
    </xf>
    <xf numFmtId="0" fontId="6" fillId="0" borderId="0" xfId="0" applyFont="1" applyFill="1" applyAlignment="1">
      <alignment horizontal="center" vertical="center"/>
    </xf>
    <xf numFmtId="0" fontId="3" fillId="4" borderId="5" xfId="0" applyFont="1" applyFill="1" applyBorder="1" applyAlignment="1">
      <alignment horizontal="center" vertical="center" wrapText="1"/>
    </xf>
    <xf numFmtId="0" fontId="6" fillId="12" borderId="63" xfId="0" applyFont="1" applyFill="1" applyBorder="1" applyAlignment="1">
      <alignment horizontal="center" vertical="center"/>
    </xf>
    <xf numFmtId="0" fontId="54" fillId="0" borderId="4"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6" fillId="12" borderId="5" xfId="0" applyFont="1" applyFill="1" applyBorder="1" applyAlignment="1">
      <alignment horizontal="left" vertical="center" wrapText="1"/>
    </xf>
    <xf numFmtId="14" fontId="6" fillId="12" borderId="3" xfId="0" applyNumberFormat="1" applyFont="1" applyFill="1" applyBorder="1" applyAlignment="1">
      <alignment horizontal="center" vertical="center"/>
    </xf>
    <xf numFmtId="14" fontId="6" fillId="0" borderId="63" xfId="0" applyNumberFormat="1" applyFont="1" applyFill="1" applyBorder="1" applyAlignment="1">
      <alignment horizontal="center" vertical="center" wrapText="1"/>
    </xf>
    <xf numFmtId="164" fontId="7" fillId="5" borderId="32" xfId="0" applyNumberFormat="1" applyFont="1" applyFill="1" applyBorder="1" applyAlignment="1">
      <alignment horizontal="left"/>
    </xf>
    <xf numFmtId="0" fontId="3"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0" fontId="6" fillId="12" borderId="1" xfId="0" applyFont="1" applyFill="1" applyBorder="1" applyAlignment="1">
      <alignment horizontal="center" vertical="center"/>
    </xf>
    <xf numFmtId="0" fontId="6" fillId="12" borderId="5" xfId="0" applyFont="1" applyFill="1" applyBorder="1" applyAlignment="1">
      <alignment horizontal="center" vertical="center"/>
    </xf>
    <xf numFmtId="0" fontId="6" fillId="4" borderId="5" xfId="0" applyNumberFormat="1" applyFont="1" applyFill="1" applyBorder="1" applyAlignment="1">
      <alignment horizontal="center" vertical="center"/>
    </xf>
    <xf numFmtId="0" fontId="3" fillId="12" borderId="1" xfId="0" applyFont="1" applyFill="1" applyBorder="1" applyAlignment="1">
      <alignment horizontal="center" vertical="center" wrapText="1"/>
    </xf>
    <xf numFmtId="0" fontId="3" fillId="12" borderId="1" xfId="0" applyFont="1" applyFill="1" applyBorder="1" applyAlignment="1">
      <alignment horizontal="center" vertical="center"/>
    </xf>
    <xf numFmtId="14" fontId="6" fillId="4" borderId="0" xfId="0" applyNumberFormat="1" applyFont="1" applyFill="1" applyBorder="1" applyAlignment="1">
      <alignment horizontal="center" vertical="center"/>
    </xf>
    <xf numFmtId="164" fontId="4" fillId="19" borderId="26" xfId="0" applyNumberFormat="1" applyFont="1" applyFill="1" applyBorder="1" applyAlignment="1">
      <alignment horizontal="left"/>
    </xf>
    <xf numFmtId="164" fontId="58" fillId="11" borderId="21" xfId="0" applyNumberFormat="1" applyFont="1" applyFill="1" applyBorder="1" applyAlignment="1">
      <alignment horizontal="center" vertical="center"/>
    </xf>
    <xf numFmtId="0" fontId="54" fillId="11" borderId="19" xfId="0" applyFont="1" applyFill="1" applyBorder="1" applyAlignment="1">
      <alignment horizontal="center" vertical="center"/>
    </xf>
    <xf numFmtId="164" fontId="53" fillId="4" borderId="19"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NumberFormat="1" applyFont="1" applyFill="1" applyBorder="1" applyAlignment="1">
      <alignment horizontal="center" vertical="center"/>
    </xf>
    <xf numFmtId="0" fontId="53" fillId="0" borderId="1" xfId="0" applyFont="1" applyFill="1" applyBorder="1" applyAlignment="1">
      <alignment horizontal="left" vertical="center" wrapText="1"/>
    </xf>
    <xf numFmtId="0" fontId="59" fillId="0" borderId="1"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59" fillId="2" borderId="5" xfId="0" applyFont="1" applyFill="1" applyBorder="1" applyAlignment="1">
      <alignment horizontal="center" vertical="center"/>
    </xf>
    <xf numFmtId="0" fontId="59" fillId="2" borderId="5" xfId="0" applyNumberFormat="1" applyFont="1" applyFill="1" applyBorder="1" applyAlignment="1">
      <alignment horizontal="center" vertical="center"/>
    </xf>
    <xf numFmtId="0" fontId="59" fillId="0" borderId="5" xfId="0" applyFont="1" applyFill="1" applyBorder="1" applyAlignment="1">
      <alignment horizontal="center" vertical="center"/>
    </xf>
    <xf numFmtId="0" fontId="59" fillId="4" borderId="5" xfId="0" applyFont="1" applyFill="1" applyBorder="1" applyAlignment="1">
      <alignment horizontal="left" vertical="center" wrapText="1"/>
    </xf>
    <xf numFmtId="0" fontId="59" fillId="0" borderId="5" xfId="0" applyFont="1" applyFill="1" applyBorder="1" applyAlignment="1">
      <alignment horizontal="left" vertical="center" wrapText="1"/>
    </xf>
    <xf numFmtId="14" fontId="59" fillId="0" borderId="5" xfId="0" applyNumberFormat="1" applyFont="1" applyFill="1" applyBorder="1" applyAlignment="1">
      <alignment horizontal="center" vertical="center"/>
    </xf>
    <xf numFmtId="164" fontId="59" fillId="0" borderId="20" xfId="0" applyNumberFormat="1" applyFont="1" applyFill="1" applyBorder="1" applyAlignment="1">
      <alignment horizontal="center" vertical="center"/>
    </xf>
    <xf numFmtId="0" fontId="59" fillId="0" borderId="1" xfId="0" applyFont="1" applyFill="1" applyBorder="1" applyAlignment="1">
      <alignment horizontal="center" vertical="center"/>
    </xf>
    <xf numFmtId="164" fontId="7" fillId="22" borderId="26" xfId="0" applyNumberFormat="1" applyFont="1" applyFill="1" applyBorder="1" applyAlignment="1">
      <alignment horizontal="left"/>
    </xf>
    <xf numFmtId="0" fontId="8" fillId="3" borderId="26" xfId="0" applyFont="1" applyFill="1" applyBorder="1" applyAlignment="1">
      <alignment horizontal="center"/>
    </xf>
    <xf numFmtId="0" fontId="10" fillId="0" borderId="0" xfId="0" applyFont="1" applyFill="1" applyBorder="1" applyAlignment="1">
      <alignment horizontal="center" wrapText="1"/>
    </xf>
    <xf numFmtId="164" fontId="53" fillId="0" borderId="19" xfId="0" applyNumberFormat="1" applyFont="1" applyFill="1" applyBorder="1" applyAlignment="1">
      <alignment horizontal="center" vertical="center"/>
    </xf>
    <xf numFmtId="164" fontId="6" fillId="4" borderId="19" xfId="0" applyNumberFormat="1" applyFont="1" applyFill="1" applyBorder="1" applyAlignment="1">
      <alignment horizontal="center" vertical="center" wrapText="1"/>
    </xf>
    <xf numFmtId="164" fontId="6" fillId="12" borderId="19" xfId="0" applyNumberFormat="1" applyFont="1" applyFill="1" applyBorder="1" applyAlignment="1">
      <alignment horizontal="center" vertical="center" wrapText="1"/>
    </xf>
    <xf numFmtId="164" fontId="6" fillId="12" borderId="19" xfId="0" applyNumberFormat="1"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left"/>
    </xf>
    <xf numFmtId="164" fontId="7" fillId="23" borderId="26" xfId="0" applyNumberFormat="1" applyFont="1" applyFill="1" applyBorder="1" applyAlignment="1">
      <alignment horizontal="left"/>
    </xf>
    <xf numFmtId="0" fontId="0" fillId="23" borderId="0" xfId="0" applyFill="1" applyAlignment="1">
      <alignment horizontal="center"/>
    </xf>
    <xf numFmtId="0" fontId="29" fillId="0" borderId="0" xfId="0" applyFont="1" applyFill="1" applyBorder="1" applyAlignment="1">
      <alignment horizontal="center"/>
    </xf>
    <xf numFmtId="0" fontId="31" fillId="0" borderId="0" xfId="0" applyFont="1" applyFill="1" applyBorder="1" applyAlignment="1">
      <alignment horizontal="center"/>
    </xf>
    <xf numFmtId="0" fontId="7" fillId="4" borderId="26" xfId="0" applyFont="1" applyFill="1" applyBorder="1" applyAlignment="1">
      <alignment horizontal="left"/>
    </xf>
    <xf numFmtId="0" fontId="6" fillId="4" borderId="1" xfId="0" applyFont="1" applyFill="1" applyBorder="1" applyAlignment="1">
      <alignment horizontal="left" vertical="center" wrapText="1"/>
    </xf>
    <xf numFmtId="164" fontId="7" fillId="18" borderId="26" xfId="0" applyNumberFormat="1" applyFont="1" applyFill="1" applyBorder="1" applyAlignment="1">
      <alignment horizontal="left"/>
    </xf>
    <xf numFmtId="164" fontId="7" fillId="4" borderId="26" xfId="0" applyNumberFormat="1" applyFont="1" applyFill="1" applyBorder="1" applyAlignment="1">
      <alignment horizontal="left"/>
    </xf>
    <xf numFmtId="0" fontId="6" fillId="12"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6" fillId="12" borderId="4" xfId="0" applyFont="1" applyFill="1" applyBorder="1" applyAlignment="1">
      <alignment horizontal="center" vertical="center" wrapText="1"/>
    </xf>
    <xf numFmtId="164" fontId="7" fillId="15" borderId="26" xfId="0" applyNumberFormat="1" applyFont="1" applyFill="1" applyBorder="1" applyAlignment="1">
      <alignment horizontal="left"/>
    </xf>
    <xf numFmtId="0" fontId="3" fillId="12" borderId="4" xfId="0" applyFont="1" applyFill="1" applyBorder="1" applyAlignment="1">
      <alignment horizontal="center" vertical="center" wrapText="1"/>
    </xf>
    <xf numFmtId="0" fontId="3" fillId="12" borderId="4" xfId="0" applyFont="1" applyFill="1" applyBorder="1" applyAlignment="1">
      <alignment horizontal="center" vertical="center"/>
    </xf>
    <xf numFmtId="0" fontId="3" fillId="12" borderId="4" xfId="0" applyNumberFormat="1" applyFont="1" applyFill="1" applyBorder="1" applyAlignment="1">
      <alignment horizontal="center" vertical="center"/>
    </xf>
    <xf numFmtId="0" fontId="3" fillId="12" borderId="5" xfId="0" applyFont="1" applyFill="1" applyBorder="1" applyAlignment="1">
      <alignment horizontal="center" vertical="center" wrapText="1"/>
    </xf>
    <xf numFmtId="0" fontId="6" fillId="12" borderId="4" xfId="0" applyFont="1" applyFill="1" applyBorder="1" applyAlignment="1">
      <alignment horizontal="center" vertical="center"/>
    </xf>
    <xf numFmtId="0" fontId="6" fillId="12" borderId="4" xfId="0" applyFont="1" applyFill="1" applyBorder="1" applyAlignment="1">
      <alignment horizontal="left" vertical="center" wrapText="1"/>
    </xf>
    <xf numFmtId="0" fontId="3" fillId="12" borderId="4" xfId="0" applyFont="1" applyFill="1" applyBorder="1" applyAlignment="1">
      <alignment horizontal="left" vertical="center" wrapText="1"/>
    </xf>
    <xf numFmtId="164" fontId="7" fillId="12" borderId="26" xfId="0" applyNumberFormat="1" applyFont="1" applyFill="1" applyBorder="1" applyAlignment="1">
      <alignment horizontal="left"/>
    </xf>
    <xf numFmtId="0" fontId="6" fillId="4" borderId="4" xfId="0" applyFont="1" applyFill="1" applyBorder="1" applyAlignment="1">
      <alignment horizontal="left" vertical="center" wrapText="1"/>
    </xf>
    <xf numFmtId="0" fontId="3" fillId="0" borderId="63" xfId="0" applyNumberFormat="1" applyFont="1" applyFill="1" applyBorder="1" applyAlignment="1">
      <alignment horizontal="center" vertical="center"/>
    </xf>
    <xf numFmtId="164" fontId="7" fillId="17" borderId="26" xfId="0" applyNumberFormat="1" applyFont="1" applyFill="1" applyBorder="1" applyAlignment="1">
      <alignment horizontal="left"/>
    </xf>
    <xf numFmtId="0" fontId="6" fillId="12" borderId="1" xfId="0" applyNumberFormat="1" applyFont="1" applyFill="1" applyBorder="1" applyAlignment="1">
      <alignment horizontal="center" vertical="center"/>
    </xf>
    <xf numFmtId="166" fontId="6" fillId="12" borderId="1" xfId="0" applyNumberFormat="1" applyFont="1" applyFill="1" applyBorder="1" applyAlignment="1">
      <alignment horizontal="center" vertical="center"/>
    </xf>
    <xf numFmtId="0" fontId="6" fillId="12"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 xfId="0" applyNumberFormat="1" applyFont="1" applyFill="1" applyBorder="1" applyAlignment="1">
      <alignment horizontal="center" vertical="center"/>
    </xf>
    <xf numFmtId="0" fontId="54" fillId="0" borderId="1" xfId="0" applyFont="1" applyFill="1" applyBorder="1" applyAlignment="1">
      <alignment horizontal="left" vertical="center" wrapText="1"/>
    </xf>
    <xf numFmtId="164" fontId="7" fillId="5" borderId="26" xfId="0" applyNumberFormat="1" applyFont="1" applyFill="1" applyBorder="1" applyAlignment="1">
      <alignment horizontal="left"/>
    </xf>
    <xf numFmtId="0" fontId="6" fillId="12" borderId="1" xfId="0" applyFont="1" applyFill="1" applyBorder="1" applyAlignment="1">
      <alignment horizontal="center" vertical="center" wrapText="1"/>
    </xf>
    <xf numFmtId="164" fontId="7" fillId="13" borderId="26" xfId="0" applyNumberFormat="1" applyFont="1" applyFill="1" applyBorder="1" applyAlignment="1">
      <alignment horizontal="left"/>
    </xf>
    <xf numFmtId="164" fontId="7" fillId="19" borderId="26" xfId="0" applyNumberFormat="1" applyFont="1" applyFill="1" applyBorder="1" applyAlignment="1">
      <alignment horizontal="left"/>
    </xf>
    <xf numFmtId="0" fontId="3" fillId="12" borderId="1" xfId="0" applyNumberFormat="1" applyFont="1" applyFill="1" applyBorder="1" applyAlignment="1">
      <alignment horizontal="center" vertical="center"/>
    </xf>
    <xf numFmtId="0" fontId="53" fillId="4" borderId="1" xfId="0" applyFont="1" applyFill="1" applyBorder="1" applyAlignment="1">
      <alignment horizontal="left" vertical="center" wrapText="1"/>
    </xf>
    <xf numFmtId="164" fontId="7" fillId="16" borderId="26" xfId="0" applyNumberFormat="1" applyFont="1" applyFill="1" applyBorder="1" applyAlignment="1">
      <alignment horizontal="left"/>
    </xf>
    <xf numFmtId="0" fontId="6" fillId="4" borderId="4" xfId="0" applyFont="1" applyFill="1" applyBorder="1" applyAlignment="1">
      <alignment horizontal="center" vertical="center"/>
    </xf>
    <xf numFmtId="0" fontId="6" fillId="4" borderId="4"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NumberFormat="1" applyFont="1" applyFill="1" applyBorder="1" applyAlignment="1">
      <alignment horizontal="center" vertical="center"/>
    </xf>
    <xf numFmtId="164" fontId="7" fillId="20" borderId="26" xfId="0" applyNumberFormat="1" applyFont="1" applyFill="1" applyBorder="1" applyAlignment="1">
      <alignment horizontal="left"/>
    </xf>
    <xf numFmtId="0" fontId="3" fillId="12" borderId="1" xfId="0" applyFont="1" applyFill="1" applyBorder="1" applyAlignment="1">
      <alignment horizontal="left" vertical="center" wrapText="1"/>
    </xf>
    <xf numFmtId="164" fontId="7" fillId="8" borderId="26" xfId="0" applyNumberFormat="1" applyFont="1" applyFill="1" applyBorder="1" applyAlignment="1">
      <alignment horizontal="left"/>
    </xf>
    <xf numFmtId="164" fontId="7" fillId="14" borderId="26" xfId="0" applyNumberFormat="1" applyFont="1" applyFill="1" applyBorder="1" applyAlignment="1">
      <alignment horizontal="left"/>
    </xf>
    <xf numFmtId="0" fontId="6"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3" fillId="4" borderId="1" xfId="0" applyFont="1" applyFill="1" applyBorder="1" applyAlignment="1">
      <alignment horizontal="center" vertical="center"/>
    </xf>
    <xf numFmtId="0" fontId="3" fillId="12" borderId="5" xfId="0" applyFont="1" applyFill="1" applyBorder="1" applyAlignment="1">
      <alignment horizontal="left" vertical="center" wrapText="1"/>
    </xf>
    <xf numFmtId="49" fontId="6" fillId="12" borderId="1" xfId="0" applyNumberFormat="1" applyFont="1" applyFill="1" applyBorder="1" applyAlignment="1">
      <alignment horizontal="center" vertical="center"/>
    </xf>
    <xf numFmtId="164" fontId="6" fillId="4" borderId="11" xfId="0" applyNumberFormat="1" applyFont="1" applyFill="1" applyBorder="1" applyAlignment="1">
      <alignment horizontal="center" vertical="center" wrapText="1"/>
    </xf>
    <xf numFmtId="164" fontId="6" fillId="4" borderId="21" xfId="0" applyNumberFormat="1" applyFont="1" applyFill="1" applyBorder="1" applyAlignment="1">
      <alignment horizontal="center" vertical="center" wrapText="1"/>
    </xf>
    <xf numFmtId="164" fontId="7" fillId="16" borderId="32" xfId="0" applyNumberFormat="1" applyFont="1" applyFill="1" applyBorder="1" applyAlignment="1">
      <alignment horizontal="left"/>
    </xf>
    <xf numFmtId="3" fontId="0" fillId="0" borderId="0" xfId="0" applyNumberFormat="1"/>
    <xf numFmtId="0" fontId="4" fillId="0" borderId="6" xfId="0" applyFont="1" applyFill="1" applyBorder="1" applyAlignment="1">
      <alignment horizontal="center" wrapText="1"/>
    </xf>
    <xf numFmtId="0" fontId="4" fillId="0" borderId="6" xfId="0" applyFont="1" applyFill="1" applyBorder="1" applyAlignment="1">
      <alignment horizontal="center"/>
    </xf>
    <xf numFmtId="0" fontId="5" fillId="0" borderId="6" xfId="0" applyFont="1" applyFill="1" applyBorder="1" applyAlignment="1">
      <alignment horizontal="center" wrapText="1"/>
    </xf>
    <xf numFmtId="0" fontId="4" fillId="0" borderId="2" xfId="0" applyFont="1" applyFill="1" applyBorder="1" applyAlignment="1">
      <alignment horizontal="center" wrapText="1"/>
    </xf>
    <xf numFmtId="174" fontId="0" fillId="0" borderId="0" xfId="1" applyNumberFormat="1" applyFont="1" applyFill="1"/>
    <xf numFmtId="174" fontId="0" fillId="0" borderId="0" xfId="0" applyNumberFormat="1" applyFill="1"/>
    <xf numFmtId="164" fontId="0" fillId="0" borderId="0" xfId="0" applyNumberFormat="1"/>
    <xf numFmtId="0" fontId="0" fillId="24" borderId="0" xfId="0" applyFill="1"/>
    <xf numFmtId="164" fontId="0" fillId="24" borderId="0" xfId="0" applyNumberFormat="1" applyFill="1"/>
    <xf numFmtId="174" fontId="0" fillId="0" borderId="0" xfId="0" applyNumberFormat="1"/>
    <xf numFmtId="164" fontId="0" fillId="0" borderId="0" xfId="0" applyNumberFormat="1" applyFill="1"/>
    <xf numFmtId="17" fontId="0" fillId="0" borderId="0" xfId="0" applyNumberFormat="1"/>
    <xf numFmtId="0" fontId="0" fillId="0" borderId="0" xfId="0" applyNumberFormat="1"/>
    <xf numFmtId="175" fontId="0" fillId="0" borderId="0" xfId="1" applyNumberFormat="1" applyFont="1"/>
    <xf numFmtId="0" fontId="0" fillId="0" borderId="0" xfId="0" applyNumberFormat="1" applyFill="1"/>
    <xf numFmtId="0" fontId="3" fillId="20" borderId="1" xfId="0" applyFont="1" applyFill="1" applyBorder="1" applyAlignment="1">
      <alignment horizontal="center" vertical="center" wrapText="1"/>
    </xf>
    <xf numFmtId="0" fontId="3" fillId="20" borderId="1" xfId="0" applyFont="1" applyFill="1" applyBorder="1" applyAlignment="1">
      <alignment horizontal="center" vertical="center"/>
    </xf>
    <xf numFmtId="0" fontId="3" fillId="20" borderId="1" xfId="0" applyNumberFormat="1" applyFont="1" applyFill="1" applyBorder="1" applyAlignment="1">
      <alignment horizontal="center" vertical="center"/>
    </xf>
    <xf numFmtId="0" fontId="6" fillId="20" borderId="1" xfId="0" applyFont="1" applyFill="1" applyBorder="1" applyAlignment="1">
      <alignment horizontal="center" vertical="center"/>
    </xf>
    <xf numFmtId="0" fontId="3" fillId="20" borderId="1" xfId="0" applyFont="1" applyFill="1" applyBorder="1" applyAlignment="1">
      <alignment horizontal="left" vertical="center" wrapText="1"/>
    </xf>
    <xf numFmtId="0" fontId="6" fillId="20" borderId="1" xfId="0" applyFont="1" applyFill="1" applyBorder="1" applyAlignment="1">
      <alignment horizontal="left" vertical="center" wrapText="1"/>
    </xf>
    <xf numFmtId="0" fontId="6" fillId="20" borderId="1" xfId="0" applyFont="1" applyFill="1" applyBorder="1" applyAlignment="1">
      <alignment horizontal="center" vertical="center" wrapText="1"/>
    </xf>
    <xf numFmtId="164" fontId="6" fillId="20" borderId="9" xfId="0" applyNumberFormat="1" applyFont="1" applyFill="1" applyBorder="1" applyAlignment="1">
      <alignment horizontal="center" vertical="center"/>
    </xf>
    <xf numFmtId="164" fontId="6" fillId="20" borderId="9" xfId="0" applyNumberFormat="1" applyFont="1" applyFill="1" applyBorder="1" applyAlignment="1">
      <alignment horizontal="center" vertical="center" wrapText="1"/>
    </xf>
    <xf numFmtId="0" fontId="6" fillId="20" borderId="5" xfId="0" applyFont="1" applyFill="1" applyBorder="1" applyAlignment="1">
      <alignment horizontal="center" vertical="center" wrapText="1"/>
    </xf>
    <xf numFmtId="0" fontId="6" fillId="20" borderId="5" xfId="0" applyFont="1" applyFill="1" applyBorder="1" applyAlignment="1">
      <alignment horizontal="center" vertical="center"/>
    </xf>
    <xf numFmtId="0" fontId="3" fillId="20" borderId="4" xfId="0" applyFont="1" applyFill="1" applyBorder="1" applyAlignment="1">
      <alignment horizontal="center" vertical="center" wrapText="1"/>
    </xf>
    <xf numFmtId="0" fontId="3" fillId="20" borderId="4" xfId="0" applyFont="1" applyFill="1" applyBorder="1" applyAlignment="1">
      <alignment horizontal="center" vertical="center"/>
    </xf>
    <xf numFmtId="0" fontId="3" fillId="20" borderId="4" xfId="0" applyNumberFormat="1" applyFont="1" applyFill="1" applyBorder="1" applyAlignment="1">
      <alignment horizontal="center" vertical="center"/>
    </xf>
    <xf numFmtId="0" fontId="6" fillId="20" borderId="4" xfId="0" applyFont="1" applyFill="1" applyBorder="1" applyAlignment="1">
      <alignment horizontal="left" vertical="center" wrapText="1"/>
    </xf>
    <xf numFmtId="0" fontId="6" fillId="20" borderId="4" xfId="0" applyFont="1" applyFill="1" applyBorder="1" applyAlignment="1">
      <alignment horizontal="center" vertical="center" wrapText="1"/>
    </xf>
    <xf numFmtId="164" fontId="6" fillId="20" borderId="12"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0" fillId="13" borderId="0" xfId="0" applyFill="1"/>
    <xf numFmtId="164" fontId="6" fillId="0" borderId="40" xfId="0" applyNumberFormat="1" applyFont="1" applyFill="1" applyBorder="1" applyAlignment="1">
      <alignment horizontal="center" vertical="center" wrapText="1"/>
    </xf>
    <xf numFmtId="164" fontId="6" fillId="0" borderId="42" xfId="0" applyNumberFormat="1" applyFont="1" applyFill="1" applyBorder="1" applyAlignment="1">
      <alignment horizontal="center" vertical="center"/>
    </xf>
    <xf numFmtId="0" fontId="0" fillId="25" borderId="0" xfId="0" applyFont="1" applyFill="1"/>
    <xf numFmtId="0" fontId="0" fillId="4" borderId="0" xfId="0" applyFont="1" applyFill="1"/>
    <xf numFmtId="0" fontId="0" fillId="0" borderId="22" xfId="0" applyBorder="1" applyAlignment="1"/>
    <xf numFmtId="0" fontId="6" fillId="25" borderId="1" xfId="0" applyFont="1" applyFill="1" applyBorder="1" applyAlignment="1">
      <alignment horizontal="center" vertical="center"/>
    </xf>
    <xf numFmtId="49" fontId="6" fillId="25" borderId="1" xfId="0" applyNumberFormat="1" applyFont="1" applyFill="1" applyBorder="1" applyAlignment="1">
      <alignment horizontal="center" vertical="center"/>
    </xf>
    <xf numFmtId="0" fontId="6" fillId="25" borderId="5" xfId="0" applyFont="1" applyFill="1" applyBorder="1" applyAlignment="1">
      <alignment horizontal="center" vertical="center"/>
    </xf>
    <xf numFmtId="166" fontId="6" fillId="25" borderId="1" xfId="0" applyNumberFormat="1" applyFont="1" applyFill="1" applyBorder="1" applyAlignment="1">
      <alignment horizontal="center" vertical="center"/>
    </xf>
    <xf numFmtId="0" fontId="6" fillId="25" borderId="4" xfId="0" applyFont="1" applyFill="1" applyBorder="1" applyAlignment="1">
      <alignment horizontal="center" vertical="center"/>
    </xf>
    <xf numFmtId="0" fontId="6" fillId="25" borderId="1" xfId="0" applyFont="1" applyFill="1" applyBorder="1" applyAlignment="1">
      <alignment horizontal="center" vertical="center" wrapText="1"/>
    </xf>
    <xf numFmtId="0" fontId="6" fillId="25" borderId="1" xfId="0" applyFont="1" applyFill="1" applyBorder="1" applyAlignment="1">
      <alignment horizontal="left" vertical="center" wrapText="1"/>
    </xf>
    <xf numFmtId="0" fontId="3" fillId="25" borderId="1" xfId="0" applyFont="1" applyFill="1" applyBorder="1" applyAlignment="1">
      <alignment horizontal="center" vertical="center"/>
    </xf>
    <xf numFmtId="14" fontId="3" fillId="25" borderId="1" xfId="0" applyNumberFormat="1" applyFont="1" applyFill="1" applyBorder="1" applyAlignment="1">
      <alignment horizontal="center" vertical="center"/>
    </xf>
    <xf numFmtId="14" fontId="6" fillId="25" borderId="1" xfId="0" applyNumberFormat="1" applyFont="1" applyFill="1" applyBorder="1" applyAlignment="1">
      <alignment horizontal="center" vertical="center"/>
    </xf>
    <xf numFmtId="14" fontId="6" fillId="25" borderId="4" xfId="0" applyNumberFormat="1" applyFont="1" applyFill="1" applyBorder="1" applyAlignment="1">
      <alignment horizontal="center" vertical="center"/>
    </xf>
    <xf numFmtId="164" fontId="6" fillId="25" borderId="20" xfId="0" applyNumberFormat="1" applyFont="1" applyFill="1" applyBorder="1" applyAlignment="1">
      <alignment horizontal="center" vertical="center"/>
    </xf>
    <xf numFmtId="164" fontId="7" fillId="25" borderId="26" xfId="0" applyNumberFormat="1" applyFont="1" applyFill="1" applyBorder="1" applyAlignment="1">
      <alignment horizontal="left"/>
    </xf>
    <xf numFmtId="164" fontId="6" fillId="25" borderId="19" xfId="0" applyNumberFormat="1" applyFont="1" applyFill="1" applyBorder="1" applyAlignment="1">
      <alignment horizontal="center" vertical="center" wrapText="1"/>
    </xf>
    <xf numFmtId="164" fontId="6" fillId="25" borderId="19" xfId="0" applyNumberFormat="1" applyFont="1" applyFill="1" applyBorder="1" applyAlignment="1">
      <alignment horizontal="center" vertical="center"/>
    </xf>
    <xf numFmtId="164" fontId="6" fillId="25" borderId="3" xfId="0" applyNumberFormat="1" applyFont="1" applyFill="1" applyBorder="1" applyAlignment="1">
      <alignment horizontal="center" vertical="center"/>
    </xf>
    <xf numFmtId="0" fontId="6" fillId="25" borderId="4" xfId="0" applyFont="1" applyFill="1" applyBorder="1" applyAlignment="1">
      <alignment horizontal="center" vertical="center" wrapText="1"/>
    </xf>
    <xf numFmtId="0" fontId="6" fillId="25" borderId="3" xfId="0" applyFont="1" applyFill="1" applyBorder="1" applyAlignment="1">
      <alignment horizontal="center" vertical="center"/>
    </xf>
    <xf numFmtId="0" fontId="6" fillId="25" borderId="4" xfId="0" applyFont="1" applyFill="1" applyBorder="1" applyAlignment="1">
      <alignment horizontal="left" vertical="center" wrapText="1"/>
    </xf>
    <xf numFmtId="0" fontId="0" fillId="4" borderId="26" xfId="0" applyFill="1" applyBorder="1"/>
    <xf numFmtId="0" fontId="6" fillId="25" borderId="5"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25" borderId="1" xfId="0" applyNumberFormat="1" applyFont="1" applyFill="1" applyBorder="1" applyAlignment="1">
      <alignment horizontal="center" vertical="center"/>
    </xf>
    <xf numFmtId="164" fontId="6" fillId="25" borderId="1" xfId="0" applyNumberFormat="1" applyFont="1" applyFill="1" applyBorder="1" applyAlignment="1">
      <alignment horizontal="center" vertical="center"/>
    </xf>
    <xf numFmtId="164" fontId="6" fillId="25" borderId="9" xfId="0" applyNumberFormat="1" applyFont="1" applyFill="1" applyBorder="1" applyAlignment="1">
      <alignment horizontal="center" vertical="center"/>
    </xf>
    <xf numFmtId="164" fontId="7" fillId="25" borderId="24" xfId="0" applyNumberFormat="1" applyFont="1" applyFill="1" applyBorder="1" applyAlignment="1">
      <alignment horizontal="left"/>
    </xf>
    <xf numFmtId="17" fontId="3" fillId="25" borderId="5" xfId="0" applyNumberFormat="1" applyFont="1" applyFill="1" applyBorder="1" applyAlignment="1">
      <alignment horizontal="center" vertical="center" wrapText="1"/>
    </xf>
    <xf numFmtId="0" fontId="3" fillId="25" borderId="5" xfId="0" applyFont="1" applyFill="1" applyBorder="1" applyAlignment="1">
      <alignment horizontal="left" vertical="center" wrapText="1"/>
    </xf>
    <xf numFmtId="164" fontId="6" fillId="25" borderId="21" xfId="0" applyNumberFormat="1" applyFont="1" applyFill="1" applyBorder="1" applyAlignment="1">
      <alignment horizontal="center" vertical="center"/>
    </xf>
    <xf numFmtId="0" fontId="3" fillId="25" borderId="4"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3" fillId="26" borderId="1" xfId="0" applyFont="1" applyFill="1" applyBorder="1" applyAlignment="1">
      <alignment horizontal="center" vertical="center"/>
    </xf>
    <xf numFmtId="0" fontId="3" fillId="26" borderId="1" xfId="0" applyNumberFormat="1" applyFont="1" applyFill="1" applyBorder="1" applyAlignment="1">
      <alignment horizontal="center" vertical="center"/>
    </xf>
    <xf numFmtId="0" fontId="6" fillId="26" borderId="1" xfId="0" applyFont="1" applyFill="1" applyBorder="1" applyAlignment="1">
      <alignment horizontal="center" vertical="center"/>
    </xf>
    <xf numFmtId="0" fontId="6" fillId="26" borderId="1" xfId="0" applyFont="1" applyFill="1" applyBorder="1" applyAlignment="1">
      <alignment horizontal="center" vertical="center"/>
    </xf>
    <xf numFmtId="0" fontId="3" fillId="26" borderId="1" xfId="0" applyFont="1" applyFill="1" applyBorder="1" applyAlignment="1">
      <alignment horizontal="left" vertical="center" wrapText="1"/>
    </xf>
    <xf numFmtId="0" fontId="6" fillId="26" borderId="1" xfId="0" applyFont="1" applyFill="1" applyBorder="1" applyAlignment="1">
      <alignment horizontal="left" vertical="center" wrapText="1"/>
    </xf>
    <xf numFmtId="0" fontId="6" fillId="26" borderId="1" xfId="0" applyFont="1" applyFill="1" applyBorder="1" applyAlignment="1">
      <alignment horizontal="center" vertical="center" wrapText="1"/>
    </xf>
    <xf numFmtId="14" fontId="6" fillId="26" borderId="1" xfId="0" applyNumberFormat="1" applyFont="1" applyFill="1" applyBorder="1" applyAlignment="1">
      <alignment horizontal="center" vertical="center"/>
    </xf>
    <xf numFmtId="164" fontId="3" fillId="26" borderId="1" xfId="0" applyNumberFormat="1" applyFont="1" applyFill="1" applyBorder="1" applyAlignment="1">
      <alignment horizontal="center" vertical="center"/>
    </xf>
    <xf numFmtId="0" fontId="0" fillId="26" borderId="0" xfId="0" applyFill="1"/>
    <xf numFmtId="164" fontId="6" fillId="26" borderId="19" xfId="0" applyNumberFormat="1" applyFont="1" applyFill="1" applyBorder="1" applyAlignment="1">
      <alignment horizontal="center" vertical="center"/>
    </xf>
    <xf numFmtId="166" fontId="6" fillId="26" borderId="1" xfId="0" applyNumberFormat="1" applyFont="1" applyFill="1" applyBorder="1" applyAlignment="1">
      <alignment horizontal="center" vertical="center"/>
    </xf>
    <xf numFmtId="166" fontId="6" fillId="26" borderId="1" xfId="0" applyNumberFormat="1" applyFont="1" applyFill="1" applyBorder="1" applyAlignment="1">
      <alignment horizontal="center" vertical="center"/>
    </xf>
    <xf numFmtId="164" fontId="6" fillId="26" borderId="1" xfId="0" applyNumberFormat="1" applyFont="1" applyFill="1" applyBorder="1" applyAlignment="1">
      <alignment horizontal="center" vertical="center"/>
    </xf>
    <xf numFmtId="0" fontId="3" fillId="26" borderId="5" xfId="0" applyFont="1" applyFill="1" applyBorder="1" applyAlignment="1">
      <alignment horizontal="center" vertical="center" wrapText="1"/>
    </xf>
    <xf numFmtId="0" fontId="3" fillId="26" borderId="5" xfId="0" applyFont="1" applyFill="1" applyBorder="1" applyAlignment="1">
      <alignment horizontal="center" vertical="center"/>
    </xf>
    <xf numFmtId="0" fontId="3" fillId="26" borderId="5" xfId="0" applyNumberFormat="1" applyFont="1" applyFill="1" applyBorder="1" applyAlignment="1">
      <alignment horizontal="center" vertical="center"/>
    </xf>
    <xf numFmtId="0" fontId="6" fillId="26" borderId="5" xfId="0" applyFont="1" applyFill="1" applyBorder="1" applyAlignment="1">
      <alignment horizontal="center" vertical="center"/>
    </xf>
    <xf numFmtId="0" fontId="6" fillId="26" borderId="5" xfId="0" applyFont="1" applyFill="1" applyBorder="1" applyAlignment="1">
      <alignment horizontal="center" vertical="center"/>
    </xf>
    <xf numFmtId="0" fontId="6" fillId="26" borderId="5" xfId="0" applyFont="1" applyFill="1" applyBorder="1" applyAlignment="1">
      <alignment horizontal="left" vertical="center" wrapText="1"/>
    </xf>
    <xf numFmtId="0" fontId="6" fillId="26" borderId="5" xfId="0" applyFont="1" applyFill="1" applyBorder="1" applyAlignment="1">
      <alignment horizontal="center" vertical="center" wrapText="1"/>
    </xf>
    <xf numFmtId="164" fontId="6" fillId="26" borderId="5" xfId="0" applyNumberFormat="1" applyFont="1" applyFill="1" applyBorder="1" applyAlignment="1">
      <alignment horizontal="center" vertical="center"/>
    </xf>
    <xf numFmtId="164" fontId="6" fillId="26" borderId="11" xfId="0" applyNumberFormat="1" applyFont="1" applyFill="1" applyBorder="1" applyAlignment="1">
      <alignment horizontal="center" vertical="center"/>
    </xf>
    <xf numFmtId="164" fontId="6" fillId="26" borderId="19" xfId="0" applyNumberFormat="1" applyFont="1" applyFill="1" applyBorder="1" applyAlignment="1">
      <alignment horizontal="center" vertical="center" wrapText="1"/>
    </xf>
    <xf numFmtId="0" fontId="6" fillId="26" borderId="4" xfId="0" applyFont="1" applyFill="1" applyBorder="1" applyAlignment="1">
      <alignment horizontal="center" vertical="center" wrapText="1"/>
    </xf>
    <xf numFmtId="164" fontId="6" fillId="26" borderId="1" xfId="0" applyNumberFormat="1" applyFont="1" applyFill="1" applyBorder="1" applyAlignment="1">
      <alignment horizontal="center" vertical="center" wrapText="1"/>
    </xf>
    <xf numFmtId="0" fontId="5" fillId="26" borderId="1" xfId="0" applyFont="1" applyFill="1" applyBorder="1"/>
    <xf numFmtId="164" fontId="5" fillId="26" borderId="7" xfId="0" applyNumberFormat="1" applyFont="1" applyFill="1" applyBorder="1"/>
    <xf numFmtId="164" fontId="6" fillId="25" borderId="11" xfId="0" applyNumberFormat="1" applyFont="1" applyFill="1" applyBorder="1" applyAlignment="1">
      <alignment horizontal="center" vertical="center"/>
    </xf>
    <xf numFmtId="164" fontId="3" fillId="25" borderId="1" xfId="0" applyNumberFormat="1" applyFont="1" applyFill="1" applyBorder="1" applyAlignment="1">
      <alignment horizontal="center" vertical="center"/>
    </xf>
    <xf numFmtId="164" fontId="6" fillId="25" borderId="1" xfId="0" applyNumberFormat="1" applyFont="1" applyFill="1" applyBorder="1" applyAlignment="1">
      <alignment horizontal="center" vertical="center" wrapText="1"/>
    </xf>
    <xf numFmtId="164" fontId="6" fillId="25" borderId="9" xfId="0" applyNumberFormat="1" applyFont="1" applyFill="1" applyBorder="1" applyAlignment="1">
      <alignment horizontal="center" vertical="center" wrapText="1"/>
    </xf>
    <xf numFmtId="164" fontId="7" fillId="25" borderId="3" xfId="0" applyNumberFormat="1" applyFont="1" applyFill="1" applyBorder="1" applyAlignment="1">
      <alignment horizontal="left"/>
    </xf>
    <xf numFmtId="14" fontId="6" fillId="25" borderId="1" xfId="0" applyNumberFormat="1" applyFont="1" applyFill="1" applyBorder="1" applyAlignment="1">
      <alignment horizontal="center" vertical="center" wrapText="1"/>
    </xf>
    <xf numFmtId="0" fontId="3" fillId="25" borderId="1" xfId="0" applyFont="1" applyFill="1" applyBorder="1" applyAlignment="1">
      <alignment horizontal="left" vertical="center" wrapText="1"/>
    </xf>
    <xf numFmtId="0" fontId="6" fillId="25" borderId="9" xfId="0" applyFont="1" applyFill="1" applyBorder="1" applyAlignment="1">
      <alignment horizontal="center" vertical="center"/>
    </xf>
    <xf numFmtId="0" fontId="6" fillId="25" borderId="19" xfId="0" applyFont="1" applyFill="1" applyBorder="1" applyAlignment="1">
      <alignment horizontal="center" vertical="center"/>
    </xf>
    <xf numFmtId="0" fontId="3" fillId="25" borderId="5" xfId="0" applyFont="1" applyFill="1" applyBorder="1" applyAlignment="1">
      <alignment horizontal="center" vertical="center" wrapText="1"/>
    </xf>
    <xf numFmtId="0" fontId="3" fillId="25" borderId="5" xfId="0" applyFont="1" applyFill="1" applyBorder="1" applyAlignment="1">
      <alignment horizontal="center" vertical="center"/>
    </xf>
    <xf numFmtId="0" fontId="3" fillId="25" borderId="5" xfId="0" applyNumberFormat="1" applyFont="1" applyFill="1" applyBorder="1" applyAlignment="1">
      <alignment horizontal="center" vertical="center"/>
    </xf>
    <xf numFmtId="164" fontId="3" fillId="25" borderId="5" xfId="0" applyNumberFormat="1" applyFont="1" applyFill="1" applyBorder="1" applyAlignment="1">
      <alignment horizontal="center" vertical="center"/>
    </xf>
    <xf numFmtId="164" fontId="6" fillId="25" borderId="5" xfId="0" applyNumberFormat="1" applyFont="1" applyFill="1" applyBorder="1" applyAlignment="1">
      <alignment horizontal="center" vertical="center"/>
    </xf>
    <xf numFmtId="164" fontId="6" fillId="25" borderId="10" xfId="0" applyNumberFormat="1" applyFont="1" applyFill="1" applyBorder="1" applyAlignment="1">
      <alignment horizontal="center" vertical="center"/>
    </xf>
    <xf numFmtId="14" fontId="6" fillId="25" borderId="19" xfId="0" applyNumberFormat="1" applyFont="1" applyFill="1" applyBorder="1" applyAlignment="1">
      <alignment horizontal="center" vertical="center"/>
    </xf>
    <xf numFmtId="14" fontId="6" fillId="25" borderId="3" xfId="0" applyNumberFormat="1" applyFont="1" applyFill="1" applyBorder="1" applyAlignment="1">
      <alignment horizontal="center" vertical="center"/>
    </xf>
    <xf numFmtId="164" fontId="6" fillId="25" borderId="11" xfId="0" applyNumberFormat="1" applyFont="1" applyFill="1" applyBorder="1" applyAlignment="1">
      <alignment horizontal="center" vertical="center" wrapText="1"/>
    </xf>
    <xf numFmtId="0" fontId="6" fillId="25" borderId="63" xfId="0" applyFont="1" applyFill="1" applyBorder="1" applyAlignment="1">
      <alignment horizontal="center" vertical="center"/>
    </xf>
    <xf numFmtId="0" fontId="6" fillId="25"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3" fillId="25" borderId="4" xfId="0" applyFont="1" applyFill="1" applyBorder="1" applyAlignment="1">
      <alignment horizontal="center" vertical="center"/>
    </xf>
    <xf numFmtId="0" fontId="3" fillId="25" borderId="4" xfId="0" applyNumberFormat="1" applyFont="1" applyFill="1" applyBorder="1" applyAlignment="1">
      <alignment horizontal="center" vertical="center"/>
    </xf>
    <xf numFmtId="164" fontId="6" fillId="25" borderId="21" xfId="0" applyNumberFormat="1" applyFont="1" applyFill="1" applyBorder="1" applyAlignment="1">
      <alignment horizontal="center" vertical="center" wrapText="1"/>
    </xf>
    <xf numFmtId="164" fontId="7" fillId="0" borderId="28" xfId="0" applyNumberFormat="1" applyFont="1" applyFill="1" applyBorder="1" applyAlignment="1">
      <alignment horizontal="left"/>
    </xf>
    <xf numFmtId="164" fontId="7" fillId="25" borderId="28" xfId="0" applyNumberFormat="1" applyFont="1" applyFill="1" applyBorder="1" applyAlignment="1">
      <alignment horizontal="left"/>
    </xf>
    <xf numFmtId="0" fontId="8" fillId="3" borderId="43" xfId="0" applyFont="1" applyFill="1" applyBorder="1" applyAlignment="1">
      <alignment horizontal="center"/>
    </xf>
    <xf numFmtId="0" fontId="7" fillId="4" borderId="27" xfId="0" applyFont="1" applyFill="1" applyBorder="1" applyAlignment="1">
      <alignment horizontal="left"/>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wrapText="1"/>
    </xf>
    <xf numFmtId="0" fontId="4" fillId="7" borderId="1" xfId="0" applyFont="1" applyFill="1" applyBorder="1" applyAlignment="1">
      <alignment horizontal="center" wrapText="1"/>
    </xf>
    <xf numFmtId="0" fontId="4" fillId="3" borderId="44" xfId="0" applyFont="1" applyFill="1" applyBorder="1" applyAlignment="1">
      <alignment horizontal="center" wrapText="1"/>
    </xf>
    <xf numFmtId="0" fontId="7" fillId="4" borderId="30" xfId="0" applyFont="1" applyFill="1" applyBorder="1" applyAlignment="1">
      <alignment horizontal="left"/>
    </xf>
    <xf numFmtId="0" fontId="4" fillId="24" borderId="6" xfId="0" applyFont="1" applyFill="1" applyBorder="1" applyAlignment="1">
      <alignment horizontal="center" wrapText="1"/>
    </xf>
    <xf numFmtId="0" fontId="4" fillId="24" borderId="6" xfId="0" applyFont="1" applyFill="1" applyBorder="1" applyAlignment="1">
      <alignment horizontal="center"/>
    </xf>
    <xf numFmtId="0" fontId="5" fillId="24" borderId="6" xfId="0" applyFont="1" applyFill="1" applyBorder="1" applyAlignment="1">
      <alignment horizontal="center" wrapText="1"/>
    </xf>
    <xf numFmtId="0" fontId="4" fillId="24" borderId="0" xfId="0" applyFont="1" applyFill="1" applyBorder="1" applyAlignment="1">
      <alignment horizontal="center" wrapText="1"/>
    </xf>
    <xf numFmtId="0" fontId="7" fillId="24" borderId="31" xfId="0" applyFont="1" applyFill="1" applyBorder="1" applyAlignment="1">
      <alignment horizontal="left"/>
    </xf>
    <xf numFmtId="0" fontId="7" fillId="0" borderId="0" xfId="0" applyFont="1" applyFill="1" applyBorder="1" applyAlignment="1">
      <alignment horizontal="left"/>
    </xf>
    <xf numFmtId="0" fontId="6" fillId="25" borderId="0" xfId="0" applyFont="1" applyFill="1" applyBorder="1" applyAlignment="1">
      <alignment horizontal="center" vertical="center"/>
    </xf>
    <xf numFmtId="0" fontId="6" fillId="25" borderId="4" xfId="0" applyFont="1" applyFill="1" applyBorder="1" applyAlignment="1">
      <alignment horizontal="center" vertical="center"/>
    </xf>
    <xf numFmtId="0" fontId="6" fillId="27" borderId="1" xfId="0" applyFont="1" applyFill="1" applyBorder="1" applyAlignment="1">
      <alignment horizontal="center" vertical="center" wrapText="1"/>
    </xf>
    <xf numFmtId="0" fontId="6" fillId="27" borderId="1" xfId="0" applyFont="1" applyFill="1" applyBorder="1" applyAlignment="1">
      <alignment horizontal="center" vertical="center"/>
    </xf>
    <xf numFmtId="0" fontId="6" fillId="27" borderId="1" xfId="0" applyNumberFormat="1" applyFont="1" applyFill="1" applyBorder="1" applyAlignment="1">
      <alignment horizontal="center" vertical="center"/>
    </xf>
    <xf numFmtId="0" fontId="6" fillId="27" borderId="1" xfId="0" applyFont="1" applyFill="1" applyBorder="1" applyAlignment="1">
      <alignment horizontal="left" vertical="center" wrapText="1"/>
    </xf>
    <xf numFmtId="164" fontId="6" fillId="27" borderId="19" xfId="0" applyNumberFormat="1" applyFont="1" applyFill="1" applyBorder="1" applyAlignment="1">
      <alignment horizontal="center" vertical="center"/>
    </xf>
    <xf numFmtId="0" fontId="6" fillId="25" borderId="1" xfId="0" applyFont="1" applyFill="1" applyBorder="1" applyAlignment="1">
      <alignment horizontal="center" vertical="center"/>
    </xf>
    <xf numFmtId="0" fontId="6" fillId="25" borderId="5" xfId="0" applyFont="1" applyFill="1" applyBorder="1" applyAlignment="1">
      <alignment horizontal="center" vertical="center"/>
    </xf>
    <xf numFmtId="49" fontId="6" fillId="25" borderId="1" xfId="0" applyNumberFormat="1" applyFont="1" applyFill="1" applyBorder="1" applyAlignment="1">
      <alignment horizontal="center" vertical="center"/>
    </xf>
    <xf numFmtId="164" fontId="7" fillId="16" borderId="3" xfId="0" applyNumberFormat="1" applyFont="1" applyFill="1" applyBorder="1" applyAlignment="1">
      <alignment horizontal="left"/>
    </xf>
    <xf numFmtId="0" fontId="54" fillId="0" borderId="5" xfId="0" applyFont="1" applyFill="1" applyBorder="1" applyAlignment="1">
      <alignment horizontal="left" vertical="center" wrapText="1"/>
    </xf>
    <xf numFmtId="164" fontId="7" fillId="16" borderId="32" xfId="0" applyNumberFormat="1" applyFont="1" applyFill="1" applyBorder="1" applyAlignment="1">
      <alignment horizontal="left"/>
    </xf>
    <xf numFmtId="0" fontId="0" fillId="25" borderId="3" xfId="0" applyFill="1" applyBorder="1"/>
    <xf numFmtId="0" fontId="0" fillId="25" borderId="0" xfId="0" applyFill="1"/>
    <xf numFmtId="0" fontId="17" fillId="0" borderId="0" xfId="0" applyFont="1" applyFill="1" applyAlignment="1">
      <alignment wrapText="1"/>
    </xf>
    <xf numFmtId="0" fontId="3" fillId="27" borderId="1" xfId="0" applyFont="1" applyFill="1" applyBorder="1" applyAlignment="1">
      <alignment horizontal="center" vertical="center" wrapText="1"/>
    </xf>
    <xf numFmtId="0" fontId="3" fillId="27" borderId="1" xfId="0" applyFont="1" applyFill="1" applyBorder="1" applyAlignment="1">
      <alignment horizontal="center" vertical="center"/>
    </xf>
    <xf numFmtId="0" fontId="3" fillId="27" borderId="1" xfId="0" applyNumberFormat="1" applyFont="1" applyFill="1" applyBorder="1" applyAlignment="1">
      <alignment horizontal="center" vertical="center"/>
    </xf>
    <xf numFmtId="0" fontId="3" fillId="27" borderId="1" xfId="0" applyFont="1" applyFill="1" applyBorder="1" applyAlignment="1">
      <alignment horizontal="left" vertical="center" wrapText="1"/>
    </xf>
    <xf numFmtId="166" fontId="6" fillId="27" borderId="1" xfId="0" applyNumberFormat="1" applyFont="1" applyFill="1" applyBorder="1" applyAlignment="1">
      <alignment horizontal="center" vertical="center"/>
    </xf>
    <xf numFmtId="0" fontId="3" fillId="27" borderId="5" xfId="0" applyFont="1" applyFill="1" applyBorder="1" applyAlignment="1">
      <alignment horizontal="center" vertical="center" wrapText="1"/>
    </xf>
    <xf numFmtId="0" fontId="3" fillId="27" borderId="5" xfId="0" applyFont="1" applyFill="1" applyBorder="1" applyAlignment="1">
      <alignment horizontal="center" vertical="center"/>
    </xf>
    <xf numFmtId="0" fontId="3" fillId="27" borderId="5" xfId="0" applyNumberFormat="1" applyFont="1" applyFill="1" applyBorder="1" applyAlignment="1">
      <alignment horizontal="center" vertical="center"/>
    </xf>
    <xf numFmtId="0" fontId="6" fillId="27" borderId="5" xfId="0" applyFont="1" applyFill="1" applyBorder="1" applyAlignment="1">
      <alignment horizontal="center" vertical="center"/>
    </xf>
    <xf numFmtId="0" fontId="6" fillId="27" borderId="5" xfId="0" applyFont="1" applyFill="1" applyBorder="1" applyAlignment="1">
      <alignment horizontal="left" vertical="center" wrapText="1"/>
    </xf>
    <xf numFmtId="164" fontId="6" fillId="27" borderId="11" xfId="0" applyNumberFormat="1" applyFont="1" applyFill="1" applyBorder="1" applyAlignment="1">
      <alignment horizontal="center" vertical="center"/>
    </xf>
    <xf numFmtId="164" fontId="6" fillId="27" borderId="19" xfId="0" applyNumberFormat="1" applyFont="1" applyFill="1" applyBorder="1" applyAlignment="1">
      <alignment horizontal="center" vertical="center" wrapText="1"/>
    </xf>
    <xf numFmtId="164" fontId="6" fillId="27" borderId="1" xfId="0" applyNumberFormat="1" applyFont="1" applyFill="1" applyBorder="1" applyAlignment="1">
      <alignment horizontal="center" vertical="center"/>
    </xf>
    <xf numFmtId="164" fontId="6" fillId="27" borderId="9" xfId="0" applyNumberFormat="1" applyFont="1" applyFill="1" applyBorder="1" applyAlignment="1">
      <alignment horizontal="center" vertical="center"/>
    </xf>
    <xf numFmtId="0" fontId="6" fillId="27" borderId="4" xfId="0" applyFont="1" applyFill="1" applyBorder="1" applyAlignment="1">
      <alignment horizontal="center" vertical="center" wrapText="1"/>
    </xf>
    <xf numFmtId="49" fontId="6" fillId="27" borderId="1" xfId="0" applyNumberFormat="1" applyFont="1" applyFill="1" applyBorder="1" applyAlignment="1">
      <alignment horizontal="center" vertical="center"/>
    </xf>
    <xf numFmtId="164" fontId="6" fillId="27" borderId="9" xfId="0" applyNumberFormat="1" applyFont="1" applyFill="1" applyBorder="1" applyAlignment="1">
      <alignment horizontal="center" vertical="center" wrapText="1"/>
    </xf>
    <xf numFmtId="0" fontId="15" fillId="27" borderId="1" xfId="0" applyFont="1" applyFill="1" applyBorder="1" applyAlignment="1">
      <alignment horizontal="center" vertical="center"/>
    </xf>
    <xf numFmtId="0" fontId="15" fillId="27" borderId="5" xfId="0" applyFont="1" applyFill="1" applyBorder="1" applyAlignment="1">
      <alignment horizontal="center" vertical="center" wrapText="1"/>
    </xf>
    <xf numFmtId="164" fontId="6" fillId="27" borderId="11" xfId="0" applyNumberFormat="1" applyFont="1" applyFill="1" applyBorder="1" applyAlignment="1">
      <alignment horizontal="center" vertical="center" wrapText="1"/>
    </xf>
    <xf numFmtId="0" fontId="15" fillId="27"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3" fillId="13" borderId="1" xfId="0" applyFont="1" applyFill="1" applyBorder="1" applyAlignment="1">
      <alignment horizontal="center" vertical="center"/>
    </xf>
    <xf numFmtId="0" fontId="3" fillId="13" borderId="1" xfId="0" applyNumberFormat="1" applyFont="1" applyFill="1" applyBorder="1" applyAlignment="1">
      <alignment horizontal="center" vertical="center"/>
    </xf>
    <xf numFmtId="0" fontId="6" fillId="13" borderId="1" xfId="0" applyFont="1" applyFill="1" applyBorder="1" applyAlignment="1">
      <alignment horizontal="center" vertical="center"/>
    </xf>
    <xf numFmtId="0" fontId="6" fillId="13" borderId="1" xfId="0" applyFont="1" applyFill="1" applyBorder="1" applyAlignment="1">
      <alignment horizontal="left" vertical="center" wrapText="1"/>
    </xf>
    <xf numFmtId="0" fontId="6" fillId="13" borderId="4" xfId="0" applyFont="1" applyFill="1" applyBorder="1" applyAlignment="1">
      <alignment horizontal="center" vertical="center" wrapText="1"/>
    </xf>
    <xf numFmtId="164" fontId="6" fillId="13" borderId="19" xfId="0" applyNumberFormat="1" applyFont="1" applyFill="1" applyBorder="1" applyAlignment="1">
      <alignment horizontal="center" vertical="center"/>
    </xf>
    <xf numFmtId="0" fontId="0" fillId="0" borderId="0" xfId="0" applyFill="1" applyAlignment="1">
      <alignment horizontal="right"/>
    </xf>
    <xf numFmtId="164" fontId="6" fillId="6" borderId="19" xfId="0" applyNumberFormat="1" applyFont="1" applyFill="1" applyBorder="1" applyAlignment="1">
      <alignment horizontal="center" vertical="center"/>
    </xf>
    <xf numFmtId="164" fontId="6" fillId="6" borderId="20" xfId="0" applyNumberFormat="1" applyFont="1" applyFill="1" applyBorder="1" applyAlignment="1">
      <alignment horizontal="center" vertical="center" wrapText="1"/>
    </xf>
    <xf numFmtId="164" fontId="6" fillId="6" borderId="3"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NumberFormat="1" applyFont="1" applyFill="1" applyBorder="1" applyAlignment="1">
      <alignment horizontal="center" vertical="center"/>
    </xf>
    <xf numFmtId="0" fontId="3"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164" fontId="6" fillId="5" borderId="9" xfId="0" applyNumberFormat="1" applyFont="1" applyFill="1" applyBorder="1" applyAlignment="1">
      <alignment horizontal="center" vertical="center"/>
    </xf>
    <xf numFmtId="164" fontId="0" fillId="5" borderId="0" xfId="0" applyNumberFormat="1" applyFill="1"/>
    <xf numFmtId="175" fontId="0" fillId="0" borderId="0" xfId="1" applyNumberFormat="1" applyFont="1" applyFill="1"/>
    <xf numFmtId="0" fontId="0" fillId="0" borderId="0" xfId="0" applyFill="1" applyAlignment="1">
      <alignment horizontal="center"/>
    </xf>
    <xf numFmtId="1" fontId="60" fillId="0" borderId="14" xfId="0" applyNumberFormat="1" applyFont="1" applyBorder="1" applyAlignment="1">
      <alignment horizontal="center"/>
    </xf>
    <xf numFmtId="0" fontId="7" fillId="4" borderId="0" xfId="0" applyFont="1" applyFill="1" applyBorder="1" applyAlignment="1">
      <alignment horizontal="left"/>
    </xf>
    <xf numFmtId="0" fontId="0" fillId="28" borderId="0" xfId="0" applyFill="1"/>
    <xf numFmtId="0" fontId="7" fillId="0" borderId="0" xfId="0" applyFont="1" applyAlignment="1">
      <alignment horizontal="left"/>
    </xf>
    <xf numFmtId="0" fontId="24" fillId="0" borderId="45" xfId="0" applyFont="1" applyBorder="1" applyAlignment="1">
      <alignment horizontal="center" wrapText="1"/>
    </xf>
    <xf numFmtId="0" fontId="24" fillId="0" borderId="0" xfId="0" applyFont="1" applyBorder="1" applyAlignment="1">
      <alignment horizontal="center" wrapText="1"/>
    </xf>
    <xf numFmtId="0" fontId="11" fillId="0" borderId="0" xfId="0" applyFont="1" applyBorder="1" applyAlignment="1">
      <alignment wrapText="1"/>
    </xf>
    <xf numFmtId="0" fontId="11" fillId="0" borderId="46" xfId="0" applyFont="1" applyBorder="1" applyAlignment="1">
      <alignment wrapText="1"/>
    </xf>
    <xf numFmtId="0" fontId="31" fillId="0" borderId="0" xfId="0" applyFont="1" applyBorder="1" applyAlignment="1">
      <alignment horizontal="center"/>
    </xf>
    <xf numFmtId="0" fontId="11" fillId="0" borderId="0" xfId="0" applyFont="1" applyBorder="1"/>
    <xf numFmtId="0" fontId="11" fillId="0" borderId="46" xfId="0" applyFont="1" applyBorder="1"/>
    <xf numFmtId="0" fontId="39" fillId="0" borderId="0" xfId="0" applyFont="1" applyBorder="1" applyAlignment="1">
      <alignment horizontal="center"/>
    </xf>
    <xf numFmtId="174" fontId="5" fillId="0" borderId="0" xfId="0" applyNumberFormat="1" applyFont="1" applyFill="1"/>
    <xf numFmtId="164" fontId="4" fillId="0" borderId="0" xfId="0" applyNumberFormat="1" applyFont="1" applyFill="1" applyBorder="1" applyAlignment="1">
      <alignment horizontal="center"/>
    </xf>
    <xf numFmtId="0" fontId="4" fillId="7" borderId="6" xfId="0" applyFont="1" applyFill="1" applyBorder="1" applyAlignment="1">
      <alignment horizontal="center" wrapText="1"/>
    </xf>
    <xf numFmtId="0" fontId="22" fillId="28" borderId="0" xfId="0" applyFont="1" applyFill="1" applyAlignment="1">
      <alignment horizontal="right"/>
    </xf>
    <xf numFmtId="1" fontId="60" fillId="0" borderId="13" xfId="0" applyNumberFormat="1" applyFont="1" applyBorder="1" applyAlignment="1">
      <alignment horizontal="center"/>
    </xf>
    <xf numFmtId="0" fontId="61" fillId="0" borderId="0" xfId="0" applyFont="1"/>
    <xf numFmtId="0" fontId="8" fillId="3" borderId="0" xfId="0" applyFont="1" applyFill="1" applyBorder="1" applyAlignment="1">
      <alignment horizontal="center"/>
    </xf>
    <xf numFmtId="164" fontId="7" fillId="4" borderId="0" xfId="0" applyNumberFormat="1" applyFont="1" applyFill="1" applyBorder="1" applyAlignment="1">
      <alignment horizontal="left"/>
    </xf>
    <xf numFmtId="164" fontId="7" fillId="0" borderId="0" xfId="0" applyNumberFormat="1" applyFont="1" applyFill="1" applyBorder="1" applyAlignment="1">
      <alignment horizontal="left"/>
    </xf>
    <xf numFmtId="164" fontId="7" fillId="19" borderId="0" xfId="0" applyNumberFormat="1" applyFont="1" applyFill="1" applyBorder="1" applyAlignment="1">
      <alignment horizontal="left"/>
    </xf>
    <xf numFmtId="164" fontId="7" fillId="8" borderId="0" xfId="0" applyNumberFormat="1" applyFont="1" applyFill="1" applyBorder="1" applyAlignment="1">
      <alignment horizontal="left"/>
    </xf>
    <xf numFmtId="164" fontId="7" fillId="20" borderId="0" xfId="0" applyNumberFormat="1" applyFont="1" applyFill="1" applyBorder="1" applyAlignment="1">
      <alignment horizontal="left"/>
    </xf>
    <xf numFmtId="164" fontId="7" fillId="16" borderId="0" xfId="0" applyNumberFormat="1" applyFont="1" applyFill="1" applyBorder="1" applyAlignment="1">
      <alignment horizontal="left"/>
    </xf>
    <xf numFmtId="164" fontId="7" fillId="17" borderId="0" xfId="0" applyNumberFormat="1" applyFont="1" applyFill="1" applyBorder="1" applyAlignment="1">
      <alignment horizontal="left"/>
    </xf>
    <xf numFmtId="164" fontId="7" fillId="5" borderId="0" xfId="0" applyNumberFormat="1" applyFont="1" applyFill="1" applyBorder="1" applyAlignment="1">
      <alignment horizontal="left"/>
    </xf>
    <xf numFmtId="14" fontId="6"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xf>
    <xf numFmtId="0" fontId="17" fillId="0" borderId="3" xfId="0" applyFont="1" applyBorder="1"/>
    <xf numFmtId="166" fontId="6" fillId="0" borderId="3"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164" fontId="7" fillId="29" borderId="0" xfId="0" applyNumberFormat="1" applyFont="1" applyFill="1" applyBorder="1" applyAlignment="1">
      <alignment horizontal="left"/>
    </xf>
    <xf numFmtId="164" fontId="7" fillId="24" borderId="0" xfId="0" applyNumberFormat="1" applyFont="1" applyFill="1" applyBorder="1" applyAlignment="1">
      <alignment horizontal="left"/>
    </xf>
    <xf numFmtId="164" fontId="7" fillId="6" borderId="0" xfId="0" applyNumberFormat="1" applyFont="1" applyFill="1" applyBorder="1" applyAlignment="1">
      <alignment horizontal="left"/>
    </xf>
    <xf numFmtId="164" fontId="7" fillId="30" borderId="0" xfId="0" applyNumberFormat="1" applyFont="1" applyFill="1" applyBorder="1" applyAlignment="1">
      <alignment horizontal="left"/>
    </xf>
    <xf numFmtId="164" fontId="7" fillId="31" borderId="0" xfId="0" applyNumberFormat="1" applyFont="1" applyFill="1" applyBorder="1" applyAlignment="1">
      <alignment horizontal="left"/>
    </xf>
    <xf numFmtId="164" fontId="7" fillId="32" borderId="0" xfId="0" applyNumberFormat="1" applyFont="1" applyFill="1" applyBorder="1" applyAlignment="1">
      <alignment horizontal="left"/>
    </xf>
    <xf numFmtId="164" fontId="7" fillId="33" borderId="0" xfId="0" applyNumberFormat="1" applyFont="1" applyFill="1" applyBorder="1" applyAlignment="1">
      <alignment horizontal="left"/>
    </xf>
    <xf numFmtId="164" fontId="7" fillId="9" borderId="0" xfId="0" applyNumberFormat="1" applyFont="1" applyFill="1" applyBorder="1" applyAlignment="1">
      <alignment horizontal="left"/>
    </xf>
    <xf numFmtId="164" fontId="62" fillId="34" borderId="0" xfId="0" applyNumberFormat="1" applyFont="1" applyFill="1" applyBorder="1" applyAlignment="1">
      <alignment horizontal="left"/>
    </xf>
    <xf numFmtId="164" fontId="7" fillId="35" borderId="0" xfId="0" applyNumberFormat="1" applyFont="1" applyFill="1" applyBorder="1" applyAlignment="1">
      <alignment horizontal="left"/>
    </xf>
    <xf numFmtId="164" fontId="7" fillId="21" borderId="0" xfId="0" applyNumberFormat="1" applyFont="1" applyFill="1" applyBorder="1" applyAlignment="1">
      <alignment horizontal="left"/>
    </xf>
    <xf numFmtId="164" fontId="62" fillId="30" borderId="0" xfId="0" applyNumberFormat="1" applyFont="1" applyFill="1" applyBorder="1" applyAlignment="1">
      <alignment horizontal="left"/>
    </xf>
    <xf numFmtId="0" fontId="63" fillId="0" borderId="13" xfId="0" applyFont="1" applyBorder="1" applyAlignment="1">
      <alignment horizontal="center"/>
    </xf>
    <xf numFmtId="0" fontId="6" fillId="0" borderId="23" xfId="0" applyFont="1" applyFill="1" applyBorder="1" applyAlignment="1">
      <alignment horizontal="center" vertical="center"/>
    </xf>
    <xf numFmtId="0" fontId="6" fillId="0" borderId="17" xfId="0" applyFont="1" applyFill="1" applyBorder="1" applyAlignment="1">
      <alignment horizontal="center" vertical="center"/>
    </xf>
    <xf numFmtId="0" fontId="28" fillId="0" borderId="0" xfId="0" applyFont="1" applyFill="1"/>
    <xf numFmtId="174" fontId="28" fillId="0" borderId="0" xfId="0" applyNumberFormat="1" applyFont="1" applyFill="1"/>
    <xf numFmtId="9" fontId="26" fillId="0" borderId="0" xfId="0" applyNumberFormat="1" applyFont="1" applyBorder="1" applyAlignment="1">
      <alignment horizontal="center"/>
    </xf>
    <xf numFmtId="1" fontId="64" fillId="0" borderId="13" xfId="0" applyNumberFormat="1" applyFont="1" applyBorder="1" applyAlignment="1">
      <alignment horizontal="center"/>
    </xf>
    <xf numFmtId="1" fontId="64" fillId="0" borderId="13" xfId="0" applyNumberFormat="1" applyFont="1" applyFill="1" applyBorder="1" applyAlignment="1">
      <alignment horizontal="center"/>
    </xf>
    <xf numFmtId="171" fontId="0" fillId="0" borderId="0" xfId="0" applyNumberFormat="1" applyAlignment="1">
      <alignment horizontal="center"/>
    </xf>
    <xf numFmtId="1" fontId="24" fillId="0" borderId="13" xfId="0" applyNumberFormat="1" applyFont="1" applyFill="1" applyBorder="1" applyAlignment="1">
      <alignment horizontal="center"/>
    </xf>
    <xf numFmtId="1" fontId="60" fillId="0" borderId="14" xfId="0" applyNumberFormat="1" applyFont="1" applyFill="1" applyBorder="1" applyAlignment="1">
      <alignment horizontal="center"/>
    </xf>
    <xf numFmtId="1" fontId="31" fillId="0" borderId="14" xfId="0" applyNumberFormat="1" applyFont="1" applyFill="1" applyBorder="1" applyAlignment="1">
      <alignment horizontal="center"/>
    </xf>
    <xf numFmtId="0" fontId="63" fillId="0" borderId="13" xfId="0" applyFont="1" applyFill="1" applyBorder="1" applyAlignment="1">
      <alignment horizontal="center"/>
    </xf>
    <xf numFmtId="0" fontId="31" fillId="0" borderId="13" xfId="0" applyFont="1" applyFill="1" applyBorder="1" applyAlignment="1">
      <alignment horizontal="center"/>
    </xf>
    <xf numFmtId="1" fontId="60" fillId="0" borderId="13" xfId="0" applyNumberFormat="1" applyFont="1" applyFill="1" applyBorder="1" applyAlignment="1">
      <alignment horizontal="center"/>
    </xf>
    <xf numFmtId="0" fontId="3" fillId="0" borderId="0" xfId="0" applyFont="1" applyFill="1" applyBorder="1" applyAlignment="1">
      <alignment horizontal="center" vertical="center" wrapText="1"/>
    </xf>
    <xf numFmtId="166" fontId="6" fillId="0" borderId="5" xfId="0" applyNumberFormat="1" applyFont="1" applyFill="1" applyBorder="1" applyAlignment="1">
      <alignment horizontal="center" vertical="center"/>
    </xf>
    <xf numFmtId="0" fontId="22" fillId="0" borderId="0" xfId="0" applyFont="1" applyFill="1"/>
    <xf numFmtId="174" fontId="22" fillId="0" borderId="0" xfId="0" applyNumberFormat="1" applyFont="1" applyFill="1"/>
    <xf numFmtId="0" fontId="31" fillId="0" borderId="47" xfId="0" applyFont="1" applyBorder="1" applyAlignment="1">
      <alignment horizontal="left"/>
    </xf>
    <xf numFmtId="0" fontId="0" fillId="0" borderId="0" xfId="0" applyAlignment="1">
      <alignment horizontal="left"/>
    </xf>
    <xf numFmtId="0" fontId="6" fillId="18" borderId="1" xfId="0" applyFont="1" applyFill="1" applyBorder="1" applyAlignment="1">
      <alignment horizontal="center" vertical="center"/>
    </xf>
    <xf numFmtId="166" fontId="6" fillId="18" borderId="1" xfId="0" applyNumberFormat="1" applyFont="1" applyFill="1" applyBorder="1" applyAlignment="1">
      <alignment horizontal="center" vertical="center"/>
    </xf>
    <xf numFmtId="0" fontId="6" fillId="18" borderId="5" xfId="0" applyFont="1" applyFill="1" applyBorder="1" applyAlignment="1">
      <alignment horizontal="center" vertical="center"/>
    </xf>
    <xf numFmtId="49" fontId="6" fillId="18" borderId="1" xfId="0" applyNumberFormat="1" applyFont="1" applyFill="1" applyBorder="1" applyAlignment="1">
      <alignment horizontal="center" vertical="center"/>
    </xf>
    <xf numFmtId="0" fontId="6" fillId="18" borderId="4" xfId="0" applyFont="1" applyFill="1" applyBorder="1" applyAlignment="1">
      <alignment horizontal="center" vertical="center"/>
    </xf>
    <xf numFmtId="0" fontId="6" fillId="18" borderId="3" xfId="0" applyFont="1" applyFill="1" applyBorder="1" applyAlignment="1">
      <alignment horizontal="center" vertical="center" wrapText="1"/>
    </xf>
    <xf numFmtId="14" fontId="6" fillId="18" borderId="3" xfId="0" applyNumberFormat="1" applyFont="1" applyFill="1" applyBorder="1" applyAlignment="1">
      <alignment horizontal="center" vertical="center"/>
    </xf>
    <xf numFmtId="164" fontId="6" fillId="18" borderId="3" xfId="0" applyNumberFormat="1" applyFont="1" applyFill="1" applyBorder="1" applyAlignment="1">
      <alignment horizontal="center" vertical="center"/>
    </xf>
    <xf numFmtId="0" fontId="3" fillId="18" borderId="3" xfId="0" applyFont="1" applyFill="1" applyBorder="1" applyAlignment="1">
      <alignment horizontal="center" vertical="center"/>
    </xf>
    <xf numFmtId="0" fontId="6" fillId="18" borderId="3" xfId="0" applyFont="1" applyFill="1" applyBorder="1" applyAlignment="1">
      <alignment horizontal="left" vertical="center" wrapText="1"/>
    </xf>
    <xf numFmtId="0" fontId="3" fillId="18" borderId="3" xfId="0" applyFont="1" applyFill="1" applyBorder="1" applyAlignment="1">
      <alignment horizontal="left" vertical="center" wrapText="1"/>
    </xf>
    <xf numFmtId="0" fontId="6" fillId="18" borderId="3" xfId="0" applyFont="1" applyFill="1" applyBorder="1" applyAlignment="1">
      <alignment horizontal="center" vertical="center"/>
    </xf>
    <xf numFmtId="14" fontId="3" fillId="18" borderId="3" xfId="0" applyNumberFormat="1" applyFont="1" applyFill="1" applyBorder="1" applyAlignment="1">
      <alignment horizontal="center" vertical="center"/>
    </xf>
    <xf numFmtId="164" fontId="6" fillId="18" borderId="3" xfId="0" applyNumberFormat="1"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3" xfId="0" applyNumberFormat="1" applyFont="1" applyFill="1" applyBorder="1" applyAlignment="1">
      <alignment horizontal="center" vertical="center"/>
    </xf>
    <xf numFmtId="0" fontId="6" fillId="0" borderId="2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7"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18" borderId="17" xfId="0" applyFont="1" applyFill="1" applyBorder="1" applyAlignment="1">
      <alignment horizontal="center" vertical="center" wrapText="1"/>
    </xf>
    <xf numFmtId="164" fontId="6" fillId="0" borderId="17" xfId="0" applyNumberFormat="1" applyFont="1" applyFill="1" applyBorder="1" applyAlignment="1">
      <alignment horizontal="center" vertical="center"/>
    </xf>
    <xf numFmtId="164" fontId="6" fillId="18" borderId="17" xfId="0" applyNumberFormat="1" applyFont="1" applyFill="1" applyBorder="1" applyAlignment="1">
      <alignment horizontal="center" vertical="center" wrapText="1"/>
    </xf>
    <xf numFmtId="0" fontId="3" fillId="18" borderId="3" xfId="0" applyNumberFormat="1" applyFont="1" applyFill="1" applyBorder="1" applyAlignment="1">
      <alignment horizontal="center" vertical="center"/>
    </xf>
    <xf numFmtId="164" fontId="7" fillId="36" borderId="0" xfId="0" applyNumberFormat="1" applyFont="1" applyFill="1" applyBorder="1" applyAlignment="1">
      <alignment horizontal="left"/>
    </xf>
    <xf numFmtId="0" fontId="53" fillId="18" borderId="3" xfId="0" applyFont="1" applyFill="1" applyBorder="1" applyAlignment="1">
      <alignment horizontal="center" vertical="center"/>
    </xf>
    <xf numFmtId="0" fontId="6" fillId="18" borderId="3" xfId="0" applyNumberFormat="1" applyFont="1" applyFill="1" applyBorder="1" applyAlignment="1">
      <alignment horizontal="center" vertical="center"/>
    </xf>
    <xf numFmtId="0" fontId="12" fillId="4" borderId="3" xfId="0" applyFont="1" applyFill="1" applyBorder="1" applyAlignment="1">
      <alignment horizontal="center" vertical="center" wrapText="1"/>
    </xf>
    <xf numFmtId="166" fontId="6" fillId="18" borderId="3" xfId="0" applyNumberFormat="1" applyFont="1" applyFill="1" applyBorder="1" applyAlignment="1">
      <alignment horizontal="center" vertical="center"/>
    </xf>
    <xf numFmtId="0" fontId="6" fillId="0" borderId="23" xfId="0" applyFont="1" applyFill="1" applyBorder="1" applyAlignment="1">
      <alignment horizontal="left" vertical="center" wrapText="1"/>
    </xf>
    <xf numFmtId="0" fontId="6" fillId="0" borderId="17" xfId="0" applyFont="1" applyFill="1" applyBorder="1" applyAlignment="1">
      <alignment horizontal="left" vertical="center" wrapText="1"/>
    </xf>
    <xf numFmtId="164" fontId="6" fillId="0" borderId="23" xfId="0" applyNumberFormat="1" applyFont="1" applyFill="1" applyBorder="1" applyAlignment="1">
      <alignment horizontal="center" vertical="center"/>
    </xf>
    <xf numFmtId="0" fontId="17" fillId="0" borderId="0" xfId="0" applyFont="1" applyFill="1"/>
    <xf numFmtId="174" fontId="17" fillId="0" borderId="0" xfId="0" applyNumberFormat="1" applyFont="1"/>
    <xf numFmtId="174" fontId="17" fillId="0" borderId="0" xfId="0" applyNumberFormat="1" applyFont="1" applyFill="1"/>
    <xf numFmtId="174" fontId="4" fillId="0" borderId="0" xfId="0" applyNumberFormat="1" applyFont="1" applyFill="1" applyBorder="1" applyAlignment="1">
      <alignment horizontal="center"/>
    </xf>
    <xf numFmtId="174" fontId="4" fillId="8" borderId="26" xfId="0" applyNumberFormat="1" applyFont="1" applyFill="1" applyBorder="1" applyAlignment="1">
      <alignment horizontal="left"/>
    </xf>
    <xf numFmtId="174" fontId="4" fillId="37" borderId="26" xfId="0" applyNumberFormat="1" applyFont="1" applyFill="1" applyBorder="1" applyAlignment="1">
      <alignment horizontal="left"/>
    </xf>
    <xf numFmtId="3" fontId="4" fillId="37" borderId="26" xfId="0" applyNumberFormat="1" applyFont="1" applyFill="1" applyBorder="1" applyAlignment="1">
      <alignment horizontal="left"/>
    </xf>
    <xf numFmtId="0" fontId="0" fillId="37" borderId="3" xfId="0" applyFill="1" applyBorder="1"/>
    <xf numFmtId="164" fontId="4" fillId="8" borderId="0" xfId="0" applyNumberFormat="1" applyFont="1" applyFill="1" applyBorder="1" applyAlignment="1">
      <alignment horizontal="left"/>
    </xf>
    <xf numFmtId="0" fontId="3"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3" fillId="18" borderId="0" xfId="0" applyFont="1" applyFill="1" applyBorder="1" applyAlignment="1">
      <alignment horizontal="center" vertical="center" wrapText="1"/>
    </xf>
    <xf numFmtId="0" fontId="6" fillId="18"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0" fontId="6" fillId="18" borderId="30" xfId="0" applyFont="1" applyFill="1" applyBorder="1" applyAlignment="1">
      <alignment horizontal="center" vertical="center"/>
    </xf>
    <xf numFmtId="0" fontId="6" fillId="0" borderId="48" xfId="0" applyFont="1" applyFill="1" applyBorder="1" applyAlignment="1">
      <alignment horizontal="center" vertical="center"/>
    </xf>
    <xf numFmtId="49" fontId="6" fillId="0" borderId="30" xfId="0" applyNumberFormat="1" applyFont="1" applyFill="1" applyBorder="1" applyAlignment="1">
      <alignment horizontal="center" vertical="center"/>
    </xf>
    <xf numFmtId="0" fontId="6" fillId="18" borderId="48" xfId="0" applyFont="1" applyFill="1" applyBorder="1" applyAlignment="1">
      <alignment horizontal="center" vertical="center"/>
    </xf>
    <xf numFmtId="0" fontId="3" fillId="0" borderId="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3" fillId="0" borderId="6" xfId="0" applyFont="1" applyFill="1" applyBorder="1" applyAlignment="1">
      <alignment horizontal="center" vertical="center"/>
    </xf>
    <xf numFmtId="0" fontId="4" fillId="3" borderId="3" xfId="0" applyFont="1" applyFill="1" applyBorder="1" applyAlignment="1">
      <alignment horizontal="center"/>
    </xf>
    <xf numFmtId="0" fontId="3" fillId="0" borderId="6" xfId="0" applyNumberFormat="1" applyFont="1" applyFill="1" applyBorder="1" applyAlignment="1">
      <alignment horizontal="center" vertical="center"/>
    </xf>
    <xf numFmtId="0" fontId="6" fillId="4" borderId="17" xfId="0" applyNumberFormat="1" applyFont="1" applyFill="1" applyBorder="1" applyAlignment="1">
      <alignment horizontal="center" vertical="center"/>
    </xf>
    <xf numFmtId="0" fontId="5" fillId="3" borderId="3" xfId="0" applyFont="1" applyFill="1" applyBorder="1" applyAlignment="1">
      <alignment horizontal="center" wrapText="1"/>
    </xf>
    <xf numFmtId="0" fontId="4" fillId="7" borderId="30" xfId="0" applyFont="1" applyFill="1" applyBorder="1" applyAlignment="1">
      <alignment horizontal="center" wrapText="1"/>
    </xf>
    <xf numFmtId="166" fontId="6" fillId="0" borderId="26" xfId="0" applyNumberFormat="1" applyFont="1" applyFill="1" applyBorder="1" applyAlignment="1">
      <alignment horizontal="center" vertical="center"/>
    </xf>
    <xf numFmtId="49" fontId="6" fillId="18" borderId="29"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0" fontId="6" fillId="4" borderId="17" xfId="0" applyFont="1" applyFill="1" applyBorder="1" applyAlignment="1">
      <alignment horizontal="left" vertical="center" wrapText="1"/>
    </xf>
    <xf numFmtId="171" fontId="61" fillId="0" borderId="0" xfId="0" applyNumberFormat="1" applyFont="1"/>
    <xf numFmtId="169" fontId="61" fillId="0" borderId="0" xfId="0" applyNumberFormat="1" applyFont="1" applyAlignment="1">
      <alignment horizontal="right"/>
    </xf>
    <xf numFmtId="1" fontId="0" fillId="0" borderId="0" xfId="0" applyNumberFormat="1" applyAlignment="1">
      <alignment horizontal="center"/>
    </xf>
    <xf numFmtId="169" fontId="65" fillId="0" borderId="0" xfId="0" applyNumberFormat="1" applyFont="1"/>
    <xf numFmtId="0" fontId="66" fillId="0" borderId="38" xfId="0" applyFont="1" applyBorder="1" applyAlignment="1">
      <alignment horizontal="center" wrapText="1"/>
    </xf>
    <xf numFmtId="0" fontId="66" fillId="0" borderId="0" xfId="0" applyFont="1" applyBorder="1" applyAlignment="1">
      <alignment horizontal="center" wrapText="1"/>
    </xf>
    <xf numFmtId="0" fontId="62" fillId="0" borderId="0" xfId="0" applyFont="1" applyBorder="1" applyAlignment="1">
      <alignment horizontal="center"/>
    </xf>
    <xf numFmtId="0" fontId="67" fillId="0" borderId="0" xfId="0" applyFont="1" applyBorder="1" applyAlignment="1">
      <alignment horizontal="center"/>
    </xf>
    <xf numFmtId="0" fontId="67" fillId="0" borderId="13" xfId="0" applyFont="1" applyBorder="1" applyAlignment="1">
      <alignment horizontal="center"/>
    </xf>
    <xf numFmtId="0" fontId="68" fillId="0" borderId="0" xfId="0" applyFont="1" applyBorder="1" applyAlignment="1">
      <alignment horizontal="center"/>
    </xf>
    <xf numFmtId="167" fontId="62" fillId="0" borderId="0" xfId="0" applyNumberFormat="1" applyFont="1" applyBorder="1" applyAlignment="1">
      <alignment horizontal="center"/>
    </xf>
    <xf numFmtId="167" fontId="62" fillId="0" borderId="13" xfId="0" applyNumberFormat="1" applyFont="1" applyBorder="1" applyAlignment="1">
      <alignment horizontal="center"/>
    </xf>
    <xf numFmtId="1" fontId="62" fillId="0" borderId="13" xfId="0" applyNumberFormat="1" applyFont="1" applyBorder="1" applyAlignment="1">
      <alignment horizontal="center"/>
    </xf>
    <xf numFmtId="1" fontId="62" fillId="0" borderId="14" xfId="0" applyNumberFormat="1" applyFont="1" applyBorder="1" applyAlignment="1">
      <alignment horizontal="center"/>
    </xf>
    <xf numFmtId="0" fontId="62" fillId="0" borderId="13" xfId="0" applyFont="1" applyBorder="1" applyAlignment="1">
      <alignment horizontal="center"/>
    </xf>
    <xf numFmtId="167" fontId="62" fillId="0" borderId="14" xfId="0" applyNumberFormat="1" applyFont="1" applyBorder="1" applyAlignment="1">
      <alignment horizontal="center"/>
    </xf>
    <xf numFmtId="0" fontId="67" fillId="0" borderId="0" xfId="0" applyFont="1" applyFill="1" applyBorder="1" applyAlignment="1">
      <alignment horizontal="center"/>
    </xf>
    <xf numFmtId="0" fontId="69" fillId="0" borderId="0" xfId="0" applyFont="1" applyBorder="1" applyAlignment="1">
      <alignment horizontal="center"/>
    </xf>
    <xf numFmtId="1" fontId="69" fillId="0" borderId="0" xfId="0" applyNumberFormat="1" applyFont="1" applyBorder="1" applyAlignment="1">
      <alignment horizontal="center"/>
    </xf>
    <xf numFmtId="1" fontId="69" fillId="0" borderId="13" xfId="0" applyNumberFormat="1" applyFont="1" applyBorder="1" applyAlignment="1">
      <alignment horizontal="center"/>
    </xf>
    <xf numFmtId="1" fontId="62" fillId="0" borderId="0" xfId="0" applyNumberFormat="1" applyFont="1" applyBorder="1" applyAlignment="1">
      <alignment horizontal="center"/>
    </xf>
    <xf numFmtId="171" fontId="62" fillId="0" borderId="13" xfId="0" applyNumberFormat="1" applyFont="1" applyBorder="1" applyAlignment="1">
      <alignment horizontal="center"/>
    </xf>
    <xf numFmtId="0" fontId="62" fillId="0" borderId="0" xfId="0" applyFont="1" applyFill="1" applyBorder="1" applyAlignment="1">
      <alignment horizontal="center"/>
    </xf>
    <xf numFmtId="1" fontId="62" fillId="0" borderId="8" xfId="0" applyNumberFormat="1" applyFont="1" applyBorder="1" applyAlignment="1">
      <alignment horizontal="center"/>
    </xf>
    <xf numFmtId="171" fontId="62" fillId="0" borderId="14" xfId="0" applyNumberFormat="1" applyFont="1" applyBorder="1" applyAlignment="1">
      <alignment horizontal="center"/>
    </xf>
    <xf numFmtId="1" fontId="67" fillId="0" borderId="13" xfId="0" applyNumberFormat="1" applyFont="1" applyBorder="1" applyAlignment="1">
      <alignment horizontal="center"/>
    </xf>
    <xf numFmtId="0" fontId="66" fillId="0" borderId="0" xfId="0" applyFont="1" applyBorder="1" applyAlignment="1">
      <alignment horizontal="center"/>
    </xf>
    <xf numFmtId="167" fontId="66" fillId="0" borderId="0" xfId="0" applyNumberFormat="1" applyFont="1" applyBorder="1" applyAlignment="1">
      <alignment horizontal="center"/>
    </xf>
    <xf numFmtId="1" fontId="66" fillId="0" borderId="0" xfId="0" applyNumberFormat="1" applyFont="1" applyBorder="1" applyAlignment="1">
      <alignment horizontal="center"/>
    </xf>
    <xf numFmtId="1" fontId="66" fillId="0" borderId="13" xfId="0" applyNumberFormat="1" applyFont="1" applyBorder="1" applyAlignment="1">
      <alignment horizontal="center"/>
    </xf>
    <xf numFmtId="1" fontId="67" fillId="0" borderId="0" xfId="0" applyNumberFormat="1" applyFont="1" applyBorder="1" applyAlignment="1">
      <alignment horizontal="center"/>
    </xf>
    <xf numFmtId="0" fontId="70" fillId="0" borderId="0" xfId="0" applyFont="1" applyBorder="1" applyAlignment="1">
      <alignment horizontal="center"/>
    </xf>
    <xf numFmtId="0" fontId="67" fillId="0" borderId="15" xfId="0" applyFont="1" applyBorder="1" applyAlignment="1">
      <alignment horizontal="center"/>
    </xf>
    <xf numFmtId="1" fontId="67" fillId="0" borderId="8" xfId="0" applyNumberFormat="1" applyFont="1" applyBorder="1" applyAlignment="1">
      <alignment horizontal="center"/>
    </xf>
    <xf numFmtId="1" fontId="67" fillId="0" borderId="14" xfId="0" applyNumberFormat="1" applyFont="1" applyBorder="1" applyAlignment="1">
      <alignment horizontal="center"/>
    </xf>
    <xf numFmtId="0" fontId="62" fillId="0" borderId="15" xfId="0" applyFont="1" applyBorder="1" applyAlignment="1">
      <alignment horizontal="center"/>
    </xf>
    <xf numFmtId="0" fontId="66" fillId="0" borderId="15" xfId="0" applyFont="1" applyBorder="1" applyAlignment="1">
      <alignment horizontal="center"/>
    </xf>
    <xf numFmtId="1" fontId="66" fillId="0" borderId="15" xfId="0" applyNumberFormat="1" applyFont="1" applyBorder="1" applyAlignment="1">
      <alignment horizontal="center"/>
    </xf>
    <xf numFmtId="1" fontId="66" fillId="0" borderId="49" xfId="0" applyNumberFormat="1" applyFont="1" applyBorder="1" applyAlignment="1">
      <alignment horizontal="center"/>
    </xf>
    <xf numFmtId="0" fontId="67" fillId="0" borderId="47" xfId="0" applyFont="1" applyBorder="1" applyAlignment="1">
      <alignment horizontal="center"/>
    </xf>
    <xf numFmtId="1" fontId="62" fillId="0" borderId="47" xfId="0" applyNumberFormat="1" applyFont="1" applyBorder="1" applyAlignment="1">
      <alignment horizontal="center"/>
    </xf>
    <xf numFmtId="0" fontId="62" fillId="0" borderId="47" xfId="0" applyFont="1" applyBorder="1" applyAlignment="1">
      <alignment horizontal="center"/>
    </xf>
    <xf numFmtId="1" fontId="62" fillId="0" borderId="50" xfId="0" applyNumberFormat="1" applyFont="1" applyBorder="1" applyAlignment="1">
      <alignment horizontal="center"/>
    </xf>
    <xf numFmtId="1" fontId="62" fillId="0" borderId="51" xfId="0" applyNumberFormat="1" applyFont="1" applyBorder="1" applyAlignment="1">
      <alignment horizontal="center"/>
    </xf>
    <xf numFmtId="1" fontId="69" fillId="0" borderId="47" xfId="0" applyNumberFormat="1" applyFont="1" applyBorder="1" applyAlignment="1">
      <alignment horizontal="center"/>
    </xf>
    <xf numFmtId="1" fontId="62" fillId="0" borderId="47" xfId="0" applyNumberFormat="1" applyFont="1" applyFill="1" applyBorder="1" applyAlignment="1">
      <alignment horizontal="center"/>
    </xf>
    <xf numFmtId="1" fontId="67" fillId="0" borderId="47" xfId="0" applyNumberFormat="1" applyFont="1" applyBorder="1" applyAlignment="1">
      <alignment horizontal="center"/>
    </xf>
    <xf numFmtId="1" fontId="66" fillId="0" borderId="47" xfId="0" applyNumberFormat="1" applyFont="1" applyFill="1" applyBorder="1" applyAlignment="1">
      <alignment horizontal="center"/>
    </xf>
    <xf numFmtId="1" fontId="67" fillId="0" borderId="51" xfId="0" applyNumberFormat="1" applyFont="1" applyBorder="1" applyAlignment="1">
      <alignment horizontal="center"/>
    </xf>
    <xf numFmtId="1" fontId="66" fillId="0" borderId="52" xfId="0" applyNumberFormat="1" applyFont="1" applyBorder="1" applyAlignment="1">
      <alignment horizontal="center"/>
    </xf>
    <xf numFmtId="1" fontId="62" fillId="0" borderId="0" xfId="0" applyNumberFormat="1" applyFont="1" applyFill="1" applyBorder="1" applyAlignment="1">
      <alignment horizontal="center"/>
    </xf>
    <xf numFmtId="1" fontId="67" fillId="0" borderId="0" xfId="0" applyNumberFormat="1" applyFont="1" applyFill="1" applyBorder="1" applyAlignment="1">
      <alignment horizontal="center"/>
    </xf>
    <xf numFmtId="0" fontId="67" fillId="0" borderId="22" xfId="0" applyFont="1" applyBorder="1" applyAlignment="1">
      <alignment horizontal="center"/>
    </xf>
    <xf numFmtId="1" fontId="62" fillId="0" borderId="22" xfId="0" applyNumberFormat="1" applyFont="1" applyBorder="1" applyAlignment="1">
      <alignment horizontal="center"/>
    </xf>
    <xf numFmtId="1" fontId="67" fillId="0" borderId="22" xfId="0" applyNumberFormat="1" applyFont="1" applyBorder="1" applyAlignment="1">
      <alignment horizontal="center"/>
    </xf>
    <xf numFmtId="1" fontId="66" fillId="0" borderId="22" xfId="0" applyNumberFormat="1" applyFont="1" applyBorder="1" applyAlignment="1">
      <alignment horizontal="center"/>
    </xf>
    <xf numFmtId="0" fontId="69" fillId="0" borderId="31" xfId="0" applyFont="1" applyBorder="1" applyAlignment="1">
      <alignment horizontal="left" wrapText="1"/>
    </xf>
    <xf numFmtId="1" fontId="62" fillId="20" borderId="16" xfId="0" applyNumberFormat="1" applyFont="1" applyFill="1" applyBorder="1" applyAlignment="1">
      <alignment horizontal="center"/>
    </xf>
    <xf numFmtId="1" fontId="67" fillId="20" borderId="16" xfId="0" applyNumberFormat="1" applyFont="1" applyFill="1" applyBorder="1" applyAlignment="1">
      <alignment horizontal="center"/>
    </xf>
    <xf numFmtId="1" fontId="67" fillId="0" borderId="17" xfId="0" applyNumberFormat="1" applyFont="1" applyFill="1" applyBorder="1" applyAlignment="1">
      <alignment horizontal="center"/>
    </xf>
    <xf numFmtId="1" fontId="67" fillId="20" borderId="53" xfId="0" applyNumberFormat="1" applyFont="1" applyFill="1" applyBorder="1" applyAlignment="1">
      <alignment horizontal="center"/>
    </xf>
    <xf numFmtId="1" fontId="70" fillId="0" borderId="0" xfId="0" applyNumberFormat="1" applyFont="1" applyBorder="1" applyAlignment="1">
      <alignment horizontal="center"/>
    </xf>
    <xf numFmtId="1" fontId="70" fillId="0" borderId="22" xfId="0" applyNumberFormat="1" applyFont="1" applyBorder="1" applyAlignment="1">
      <alignment horizontal="center"/>
    </xf>
    <xf numFmtId="0" fontId="0" fillId="0" borderId="0" xfId="0" applyFont="1"/>
    <xf numFmtId="0" fontId="61" fillId="0" borderId="0" xfId="0" applyFont="1" applyFill="1"/>
    <xf numFmtId="0" fontId="61" fillId="0" borderId="0" xfId="0" applyFont="1" applyFill="1" applyAlignment="1"/>
    <xf numFmtId="0" fontId="50" fillId="0" borderId="0" xfId="2" applyFont="1" applyFill="1" applyAlignment="1" applyProtection="1"/>
    <xf numFmtId="0" fontId="3"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14" fontId="6" fillId="0" borderId="0" xfId="0" applyNumberFormat="1" applyFont="1" applyFill="1" applyBorder="1" applyAlignment="1">
      <alignment horizontal="center" vertical="center" wrapText="1"/>
    </xf>
    <xf numFmtId="174" fontId="6" fillId="0" borderId="0" xfId="0" applyNumberFormat="1" applyFont="1" applyFill="1" applyBorder="1" applyAlignment="1">
      <alignment horizontal="center" vertical="center" wrapText="1"/>
    </xf>
    <xf numFmtId="0" fontId="0" fillId="0" borderId="0" xfId="0" applyFont="1" applyAlignment="1"/>
    <xf numFmtId="0" fontId="61" fillId="0" borderId="0" xfId="0" applyFont="1" applyAlignment="1"/>
    <xf numFmtId="0" fontId="51" fillId="0" borderId="0" xfId="0" applyFont="1" applyAlignment="1">
      <alignment horizontal="left" indent="4"/>
    </xf>
    <xf numFmtId="0" fontId="5" fillId="0" borderId="0" xfId="0" applyFont="1" applyBorder="1" applyAlignment="1">
      <alignment horizontal="left"/>
    </xf>
    <xf numFmtId="0" fontId="0" fillId="0" borderId="0" xfId="0" applyFont="1" applyBorder="1"/>
    <xf numFmtId="0" fontId="6" fillId="12" borderId="3" xfId="0" applyFont="1" applyFill="1" applyBorder="1" applyAlignment="1">
      <alignment horizontal="center" vertical="center" wrapText="1"/>
    </xf>
    <xf numFmtId="0" fontId="3" fillId="12" borderId="3" xfId="0" applyFont="1" applyFill="1" applyBorder="1" applyAlignment="1">
      <alignment horizontal="center" vertical="center" wrapText="1"/>
    </xf>
    <xf numFmtId="176" fontId="6" fillId="4" borderId="1" xfId="0" applyNumberFormat="1" applyFont="1" applyFill="1" applyBorder="1" applyAlignment="1">
      <alignment horizontal="center" vertical="center"/>
    </xf>
    <xf numFmtId="0" fontId="4" fillId="12" borderId="1" xfId="0" applyFont="1" applyFill="1" applyBorder="1" applyAlignment="1">
      <alignment horizontal="center" wrapText="1"/>
    </xf>
    <xf numFmtId="0" fontId="0" fillId="38" borderId="0" xfId="0" applyFill="1"/>
    <xf numFmtId="0" fontId="4" fillId="38" borderId="1" xfId="0" applyFont="1" applyFill="1" applyBorder="1" applyAlignment="1">
      <alignment horizontal="center" wrapText="1"/>
    </xf>
    <xf numFmtId="0" fontId="5" fillId="38" borderId="1" xfId="0" applyFont="1" applyFill="1" applyBorder="1" applyAlignment="1">
      <alignment horizontal="center" wrapText="1"/>
    </xf>
    <xf numFmtId="0" fontId="15" fillId="38" borderId="1" xfId="0" applyFont="1" applyFill="1" applyBorder="1" applyAlignment="1">
      <alignment horizontal="center" wrapText="1"/>
    </xf>
    <xf numFmtId="0" fontId="70" fillId="38" borderId="1" xfId="0" applyFont="1" applyFill="1" applyBorder="1" applyAlignment="1">
      <alignment horizontal="center" wrapText="1"/>
    </xf>
    <xf numFmtId="14" fontId="6" fillId="4" borderId="3" xfId="0" applyNumberFormat="1" applyFont="1" applyFill="1" applyBorder="1" applyAlignment="1">
      <alignment horizontal="center" vertical="center" wrapText="1"/>
    </xf>
    <xf numFmtId="164" fontId="53" fillId="4" borderId="3" xfId="0" applyNumberFormat="1" applyFont="1" applyFill="1" applyBorder="1" applyAlignment="1">
      <alignment horizontal="center" vertical="center" wrapText="1"/>
    </xf>
    <xf numFmtId="164" fontId="6" fillId="4" borderId="3" xfId="3" applyNumberFormat="1" applyFont="1" applyFill="1" applyBorder="1" applyAlignment="1">
      <alignment horizontal="center" vertical="center" wrapText="1"/>
    </xf>
    <xf numFmtId="176" fontId="6" fillId="4" borderId="1" xfId="0" quotePrefix="1" applyNumberFormat="1" applyFont="1" applyFill="1" applyBorder="1" applyAlignment="1">
      <alignment horizontal="center" vertical="center" wrapText="1"/>
    </xf>
    <xf numFmtId="164" fontId="6" fillId="4" borderId="3" xfId="0" quotePrefix="1" applyNumberFormat="1" applyFont="1" applyFill="1" applyBorder="1" applyAlignment="1">
      <alignment horizontal="center" vertical="center" wrapText="1"/>
    </xf>
    <xf numFmtId="14" fontId="53" fillId="4" borderId="3" xfId="0" applyNumberFormat="1" applyFont="1" applyFill="1" applyBorder="1" applyAlignment="1">
      <alignment horizontal="center" vertical="center" wrapText="1"/>
    </xf>
    <xf numFmtId="0" fontId="6" fillId="4" borderId="3" xfId="0" applyFont="1" applyFill="1" applyBorder="1" applyAlignment="1">
      <alignment vertical="center" wrapText="1"/>
    </xf>
    <xf numFmtId="0" fontId="17" fillId="4" borderId="0" xfId="0" applyFont="1" applyFill="1"/>
    <xf numFmtId="0" fontId="0" fillId="4" borderId="0" xfId="0" applyFill="1"/>
    <xf numFmtId="0" fontId="61" fillId="4" borderId="0" xfId="0" applyFont="1" applyFill="1"/>
    <xf numFmtId="0" fontId="61" fillId="4" borderId="0" xfId="0" applyFont="1" applyFill="1" applyAlignment="1"/>
    <xf numFmtId="174" fontId="6" fillId="4" borderId="3" xfId="0" applyNumberFormat="1" applyFont="1" applyFill="1" applyBorder="1" applyAlignment="1">
      <alignment horizontal="center" vertical="center" wrapText="1"/>
    </xf>
    <xf numFmtId="164" fontId="6" fillId="4" borderId="0" xfId="0" applyNumberFormat="1" applyFont="1" applyFill="1" applyBorder="1" applyAlignment="1">
      <alignment horizontal="center" vertical="center"/>
    </xf>
    <xf numFmtId="0" fontId="3" fillId="4" borderId="0" xfId="0" applyFont="1" applyFill="1" applyBorder="1" applyAlignment="1">
      <alignment horizontal="left" vertical="center" wrapText="1"/>
    </xf>
    <xf numFmtId="0" fontId="0" fillId="4" borderId="0" xfId="0" applyFont="1" applyFill="1" applyBorder="1"/>
    <xf numFmtId="14" fontId="53" fillId="4" borderId="66" xfId="4" applyNumberFormat="1" applyFont="1" applyFill="1" applyAlignment="1">
      <alignment horizontal="center" vertical="center" wrapText="1"/>
    </xf>
    <xf numFmtId="176" fontId="6" fillId="4" borderId="5" xfId="0" applyNumberFormat="1" applyFont="1" applyFill="1" applyBorder="1" applyAlignment="1">
      <alignment horizontal="center" vertical="center"/>
    </xf>
    <xf numFmtId="14" fontId="76" fillId="4" borderId="66" xfId="4" applyNumberFormat="1" applyFont="1" applyFill="1" applyAlignment="1">
      <alignment horizontal="center" vertical="center" wrapText="1"/>
    </xf>
    <xf numFmtId="14" fontId="6" fillId="4" borderId="17" xfId="0" applyNumberFormat="1" applyFont="1" applyFill="1" applyBorder="1" applyAlignment="1">
      <alignment horizontal="center" vertical="center"/>
    </xf>
    <xf numFmtId="164" fontId="6" fillId="4" borderId="17" xfId="0" applyNumberFormat="1" applyFont="1" applyFill="1" applyBorder="1" applyAlignment="1">
      <alignment horizontal="center" vertical="center" wrapText="1"/>
    </xf>
    <xf numFmtId="164" fontId="6" fillId="4" borderId="17" xfId="3" applyNumberFormat="1" applyFont="1" applyFill="1" applyBorder="1" applyAlignment="1">
      <alignment horizontal="center" vertical="center" wrapText="1"/>
    </xf>
    <xf numFmtId="0" fontId="70" fillId="12" borderId="1" xfId="0" applyFont="1" applyFill="1" applyBorder="1" applyAlignment="1">
      <alignment horizontal="center" wrapText="1"/>
    </xf>
    <xf numFmtId="0" fontId="0" fillId="38" borderId="0" xfId="0" applyFill="1" applyBorder="1" applyAlignment="1">
      <alignment horizontal="center"/>
    </xf>
    <xf numFmtId="0" fontId="10" fillId="4" borderId="3" xfId="0" applyFont="1" applyFill="1" applyBorder="1" applyAlignment="1">
      <alignment horizontal="center" wrapText="1"/>
    </xf>
    <xf numFmtId="14" fontId="6" fillId="4" borderId="3" xfId="0" quotePrefix="1" applyNumberFormat="1"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7" xfId="0" applyNumberFormat="1" applyFont="1" applyFill="1" applyBorder="1" applyAlignment="1">
      <alignment horizontal="center" vertical="center"/>
    </xf>
    <xf numFmtId="0" fontId="3" fillId="4" borderId="17" xfId="0" applyFont="1" applyFill="1" applyBorder="1" applyAlignment="1">
      <alignment horizontal="center" vertical="center"/>
    </xf>
    <xf numFmtId="14" fontId="6" fillId="4" borderId="17" xfId="0" applyNumberFormat="1" applyFont="1" applyFill="1" applyBorder="1" applyAlignment="1">
      <alignment horizontal="center" vertical="center" wrapText="1"/>
    </xf>
    <xf numFmtId="0" fontId="6" fillId="4" borderId="17" xfId="3" applyFont="1" applyFill="1" applyBorder="1" applyAlignment="1">
      <alignment horizontal="left" vertical="center" wrapText="1"/>
    </xf>
    <xf numFmtId="0" fontId="10" fillId="4" borderId="17" xfId="0" applyFont="1" applyFill="1" applyBorder="1" applyAlignment="1">
      <alignment horizontal="center" wrapText="1"/>
    </xf>
    <xf numFmtId="0" fontId="77" fillId="4" borderId="0" xfId="0" applyFont="1" applyFill="1"/>
    <xf numFmtId="0" fontId="6" fillId="4" borderId="3" xfId="3" applyFont="1" applyFill="1" applyBorder="1" applyAlignment="1">
      <alignment horizontal="center" vertical="center" wrapText="1"/>
    </xf>
    <xf numFmtId="164" fontId="6" fillId="4" borderId="42" xfId="3" applyNumberFormat="1" applyFont="1" applyFill="1" applyBorder="1" applyAlignment="1">
      <alignment horizontal="center" vertical="center" wrapText="1"/>
    </xf>
    <xf numFmtId="176" fontId="6" fillId="4" borderId="3" xfId="0" applyNumberFormat="1" applyFont="1" applyFill="1" applyBorder="1" applyAlignment="1">
      <alignment horizontal="center" vertical="center"/>
    </xf>
    <xf numFmtId="0" fontId="6" fillId="4" borderId="3" xfId="3" applyFont="1" applyFill="1" applyBorder="1" applyAlignment="1">
      <alignment horizontal="left" vertical="center" wrapText="1"/>
    </xf>
    <xf numFmtId="0" fontId="10" fillId="4" borderId="0" xfId="0" applyFont="1" applyFill="1" applyBorder="1" applyAlignment="1">
      <alignment horizontal="center" wrapText="1"/>
    </xf>
    <xf numFmtId="0" fontId="6" fillId="4" borderId="3" xfId="0" quotePrefix="1" applyFont="1" applyFill="1" applyBorder="1" applyAlignment="1">
      <alignment horizontal="center" vertical="center" wrapText="1"/>
    </xf>
    <xf numFmtId="14" fontId="3" fillId="4" borderId="3" xfId="0" applyNumberFormat="1" applyFont="1" applyFill="1" applyBorder="1" applyAlignment="1">
      <alignment horizontal="center" vertical="center"/>
    </xf>
    <xf numFmtId="0" fontId="3" fillId="4" borderId="3" xfId="0" applyFont="1" applyFill="1" applyBorder="1" applyAlignment="1">
      <alignment vertical="center" wrapText="1"/>
    </xf>
    <xf numFmtId="14" fontId="6" fillId="4" borderId="3" xfId="0" quotePrefix="1" applyNumberFormat="1" applyFont="1" applyFill="1" applyBorder="1" applyAlignment="1">
      <alignment horizontal="center" vertical="center"/>
    </xf>
    <xf numFmtId="0" fontId="5" fillId="0" borderId="0" xfId="0" applyFont="1" applyBorder="1" applyAlignment="1">
      <alignment horizontal="left"/>
    </xf>
    <xf numFmtId="0" fontId="10" fillId="4" borderId="0" xfId="0" applyFont="1" applyFill="1" applyBorder="1" applyAlignment="1">
      <alignment horizontal="center" wrapText="1"/>
    </xf>
    <xf numFmtId="0" fontId="0" fillId="4" borderId="3" xfId="0" applyFont="1" applyFill="1" applyBorder="1"/>
    <xf numFmtId="176" fontId="6" fillId="4" borderId="1" xfId="3" applyNumberFormat="1" applyFont="1" applyFill="1" applyBorder="1" applyAlignment="1">
      <alignment horizontal="center" vertical="center" wrapText="1"/>
    </xf>
    <xf numFmtId="176" fontId="6" fillId="4" borderId="1" xfId="3" applyNumberFormat="1" applyFont="1" applyFill="1" applyBorder="1" applyAlignment="1">
      <alignment horizontal="center" vertical="center"/>
    </xf>
    <xf numFmtId="176" fontId="6" fillId="4" borderId="1" xfId="0" quotePrefix="1" applyNumberFormat="1" applyFont="1" applyFill="1" applyBorder="1" applyAlignment="1">
      <alignment horizontal="center" vertical="center"/>
    </xf>
    <xf numFmtId="164" fontId="7" fillId="4" borderId="3" xfId="0" applyNumberFormat="1" applyFont="1" applyFill="1" applyBorder="1" applyAlignment="1">
      <alignment horizontal="center" vertical="center" wrapText="1"/>
    </xf>
    <xf numFmtId="164" fontId="6" fillId="12" borderId="3" xfId="0" applyNumberFormat="1" applyFont="1" applyFill="1" applyBorder="1" applyAlignment="1">
      <alignment horizontal="center" vertical="center" wrapText="1"/>
    </xf>
    <xf numFmtId="14" fontId="6" fillId="12" borderId="3" xfId="0" applyNumberFormat="1" applyFont="1" applyFill="1" applyBorder="1" applyAlignment="1">
      <alignment horizontal="center" vertical="center" wrapText="1"/>
    </xf>
    <xf numFmtId="176" fontId="6" fillId="12" borderId="3" xfId="0" quotePrefix="1" applyNumberFormat="1" applyFont="1" applyFill="1" applyBorder="1" applyAlignment="1">
      <alignment horizontal="center" vertical="center" wrapText="1"/>
    </xf>
    <xf numFmtId="0" fontId="10" fillId="4" borderId="0" xfId="0" applyFont="1" applyFill="1" applyBorder="1" applyAlignment="1">
      <alignment horizontal="center" wrapText="1"/>
    </xf>
    <xf numFmtId="176" fontId="6" fillId="12" borderId="3" xfId="0" applyNumberFormat="1" applyFont="1" applyFill="1" applyBorder="1" applyAlignment="1">
      <alignment horizontal="center" vertical="center"/>
    </xf>
    <xf numFmtId="176" fontId="6" fillId="4" borderId="3" xfId="0" quotePrefix="1" applyNumberFormat="1" applyFont="1" applyFill="1" applyBorder="1" applyAlignment="1">
      <alignment horizontal="center" vertical="center"/>
    </xf>
    <xf numFmtId="176" fontId="6" fillId="4" borderId="3" xfId="0" quotePrefix="1" applyNumberFormat="1" applyFont="1" applyFill="1" applyBorder="1" applyAlignment="1">
      <alignment horizontal="center" vertical="center" wrapText="1"/>
    </xf>
    <xf numFmtId="0" fontId="3" fillId="4" borderId="3" xfId="0" applyNumberFormat="1" applyFont="1" applyFill="1" applyBorder="1" applyAlignment="1">
      <alignment horizontal="left" vertical="center"/>
    </xf>
    <xf numFmtId="14" fontId="6" fillId="12" borderId="3" xfId="6" applyNumberFormat="1" applyFont="1" applyFill="1" applyBorder="1" applyAlignment="1">
      <alignment horizontal="center" vertical="center" wrapText="1"/>
    </xf>
    <xf numFmtId="164" fontId="6" fillId="12" borderId="3" xfId="6" applyNumberFormat="1" applyFont="1" applyFill="1" applyBorder="1" applyAlignment="1">
      <alignment horizontal="center" vertical="center" wrapText="1"/>
    </xf>
    <xf numFmtId="0" fontId="0" fillId="4" borderId="67" xfId="0" applyFill="1" applyBorder="1"/>
    <xf numFmtId="0" fontId="10" fillId="4" borderId="67" xfId="0" applyFont="1" applyFill="1" applyBorder="1" applyAlignment="1">
      <alignment horizontal="center" wrapText="1"/>
    </xf>
    <xf numFmtId="0" fontId="6" fillId="4" borderId="67" xfId="0" applyFont="1" applyFill="1" applyBorder="1" applyAlignment="1">
      <alignment horizontal="center" vertical="center" wrapText="1"/>
    </xf>
    <xf numFmtId="164" fontId="6" fillId="4" borderId="67" xfId="3" applyNumberFormat="1" applyFont="1" applyFill="1" applyBorder="1" applyAlignment="1">
      <alignment horizontal="center" vertical="center" wrapText="1"/>
    </xf>
    <xf numFmtId="176" fontId="0" fillId="0" borderId="0" xfId="0" applyNumberFormat="1" applyFont="1" applyFill="1"/>
    <xf numFmtId="176" fontId="6" fillId="12" borderId="3" xfId="0" quotePrefix="1" applyNumberFormat="1" applyFont="1" applyFill="1" applyBorder="1" applyAlignment="1">
      <alignment horizontal="center" vertical="center"/>
    </xf>
    <xf numFmtId="176" fontId="6" fillId="12" borderId="5" xfId="0" applyNumberFormat="1" applyFont="1" applyFill="1" applyBorder="1" applyAlignment="1">
      <alignment horizontal="center" vertical="center"/>
    </xf>
    <xf numFmtId="0" fontId="0" fillId="0" borderId="0" xfId="0" applyAlignment="1"/>
    <xf numFmtId="0" fontId="3" fillId="12" borderId="3" xfId="0" applyNumberFormat="1" applyFont="1" applyFill="1" applyBorder="1" applyAlignment="1">
      <alignment horizontal="center" vertical="center"/>
    </xf>
    <xf numFmtId="0" fontId="3" fillId="12" borderId="3" xfId="0" applyFont="1" applyFill="1" applyBorder="1" applyAlignment="1">
      <alignment horizontal="center" vertical="center"/>
    </xf>
    <xf numFmtId="176" fontId="3" fillId="12" borderId="3" xfId="0" applyNumberFormat="1" applyFont="1" applyFill="1" applyBorder="1" applyAlignment="1">
      <alignment horizontal="center" vertical="center" wrapText="1"/>
    </xf>
    <xf numFmtId="164" fontId="6" fillId="4" borderId="68" xfId="3" applyNumberFormat="1" applyFont="1" applyFill="1" applyBorder="1" applyAlignment="1">
      <alignment horizontal="center" vertical="center" wrapText="1"/>
    </xf>
    <xf numFmtId="14" fontId="6" fillId="4" borderId="67" xfId="0" applyNumberFormat="1" applyFont="1" applyFill="1" applyBorder="1" applyAlignment="1">
      <alignment horizontal="center" vertical="center"/>
    </xf>
    <xf numFmtId="0" fontId="6" fillId="4" borderId="69" xfId="0" applyFont="1" applyFill="1" applyBorder="1" applyAlignment="1">
      <alignment horizontal="center" vertical="center" wrapText="1"/>
    </xf>
    <xf numFmtId="176" fontId="6" fillId="4" borderId="3" xfId="3" applyNumberFormat="1"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176" fontId="6" fillId="4" borderId="70" xfId="0" applyNumberFormat="1" applyFont="1" applyFill="1" applyBorder="1" applyAlignment="1">
      <alignment horizontal="center" vertical="center"/>
    </xf>
    <xf numFmtId="0" fontId="3" fillId="4" borderId="69" xfId="0" applyNumberFormat="1" applyFont="1" applyFill="1" applyBorder="1" applyAlignment="1">
      <alignment horizontal="center" vertical="center"/>
    </xf>
    <xf numFmtId="0" fontId="3" fillId="4" borderId="69" xfId="0" applyFont="1" applyFill="1" applyBorder="1" applyAlignment="1">
      <alignment horizontal="center" vertical="center"/>
    </xf>
    <xf numFmtId="0" fontId="3" fillId="4" borderId="69" xfId="0" applyFont="1" applyFill="1" applyBorder="1" applyAlignment="1">
      <alignment horizontal="center" vertical="center" wrapText="1"/>
    </xf>
    <xf numFmtId="0" fontId="6" fillId="4" borderId="69" xfId="0" applyFont="1" applyFill="1" applyBorder="1" applyAlignment="1">
      <alignment horizontal="left" vertical="center" wrapText="1"/>
    </xf>
    <xf numFmtId="0" fontId="10" fillId="4" borderId="69" xfId="0" applyFont="1" applyFill="1" applyBorder="1" applyAlignment="1">
      <alignment horizontal="center" wrapText="1"/>
    </xf>
    <xf numFmtId="164" fontId="6" fillId="4" borderId="69" xfId="0" applyNumberFormat="1" applyFont="1" applyFill="1" applyBorder="1" applyAlignment="1">
      <alignment horizontal="center" vertical="center" wrapText="1"/>
    </xf>
    <xf numFmtId="176" fontId="6" fillId="12" borderId="1" xfId="0" applyNumberFormat="1" applyFont="1" applyFill="1" applyBorder="1" applyAlignment="1">
      <alignment horizontal="center" vertical="center"/>
    </xf>
    <xf numFmtId="176" fontId="6" fillId="4" borderId="71" xfId="0" applyNumberFormat="1" applyFont="1" applyFill="1" applyBorder="1" applyAlignment="1">
      <alignment horizontal="center" vertical="center"/>
    </xf>
    <xf numFmtId="164" fontId="6" fillId="4" borderId="68" xfId="0" applyNumberFormat="1" applyFont="1" applyFill="1" applyBorder="1" applyAlignment="1">
      <alignment horizontal="center" vertical="center" wrapText="1"/>
    </xf>
    <xf numFmtId="164" fontId="6" fillId="12" borderId="68" xfId="3" applyNumberFormat="1" applyFont="1" applyFill="1" applyBorder="1" applyAlignment="1">
      <alignment horizontal="center" vertical="center" wrapText="1"/>
    </xf>
    <xf numFmtId="0" fontId="10" fillId="4" borderId="72" xfId="0" applyFont="1" applyFill="1" applyBorder="1" applyAlignment="1">
      <alignment horizontal="center" wrapText="1"/>
    </xf>
    <xf numFmtId="0" fontId="6" fillId="4" borderId="72" xfId="0" applyFont="1" applyFill="1" applyBorder="1" applyAlignment="1">
      <alignment horizontal="left" vertical="center" wrapText="1"/>
    </xf>
    <xf numFmtId="0" fontId="6" fillId="4" borderId="72" xfId="0" applyFont="1" applyFill="1" applyBorder="1" applyAlignment="1">
      <alignment horizontal="center" vertical="center" wrapText="1"/>
    </xf>
    <xf numFmtId="14" fontId="6" fillId="4" borderId="72" xfId="0" applyNumberFormat="1" applyFont="1" applyFill="1" applyBorder="1" applyAlignment="1">
      <alignment horizontal="center" vertical="center"/>
    </xf>
    <xf numFmtId="164" fontId="6" fillId="4" borderId="72" xfId="0" applyNumberFormat="1" applyFont="1" applyFill="1" applyBorder="1" applyAlignment="1">
      <alignment horizontal="center" vertical="center" wrapText="1"/>
    </xf>
    <xf numFmtId="164" fontId="6" fillId="4" borderId="73" xfId="3" applyNumberFormat="1"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72" xfId="0" applyNumberFormat="1" applyFont="1" applyFill="1" applyBorder="1" applyAlignment="1">
      <alignment horizontal="center" vertical="center"/>
    </xf>
    <xf numFmtId="0" fontId="3" fillId="4" borderId="72" xfId="0" applyFont="1" applyFill="1" applyBorder="1" applyAlignment="1">
      <alignment horizontal="center" vertical="center"/>
    </xf>
    <xf numFmtId="0" fontId="0" fillId="4" borderId="72" xfId="0" applyFill="1" applyBorder="1"/>
    <xf numFmtId="0" fontId="6" fillId="4" borderId="72" xfId="3" applyFont="1" applyFill="1" applyBorder="1" applyAlignment="1">
      <alignment horizontal="left" vertical="center" wrapText="1"/>
    </xf>
    <xf numFmtId="0" fontId="6" fillId="12" borderId="72" xfId="0" applyFont="1" applyFill="1" applyBorder="1" applyAlignment="1">
      <alignment horizontal="center" vertical="center" wrapText="1"/>
    </xf>
    <xf numFmtId="14" fontId="6" fillId="12" borderId="72" xfId="0" applyNumberFormat="1" applyFont="1" applyFill="1" applyBorder="1" applyAlignment="1">
      <alignment horizontal="center" vertical="center" wrapText="1"/>
    </xf>
    <xf numFmtId="164" fontId="6" fillId="4" borderId="72" xfId="3" applyNumberFormat="1" applyFont="1" applyFill="1" applyBorder="1" applyAlignment="1">
      <alignment horizontal="center" vertical="center" wrapText="1"/>
    </xf>
    <xf numFmtId="0" fontId="3" fillId="12" borderId="72" xfId="0" applyFont="1" applyFill="1" applyBorder="1" applyAlignment="1">
      <alignment horizontal="center" vertical="center" wrapText="1"/>
    </xf>
    <xf numFmtId="0" fontId="3" fillId="12" borderId="72" xfId="0" applyNumberFormat="1" applyFont="1" applyFill="1" applyBorder="1" applyAlignment="1">
      <alignment horizontal="center" vertical="center"/>
    </xf>
    <xf numFmtId="0" fontId="3" fillId="12" borderId="72" xfId="0" applyFont="1" applyFill="1" applyBorder="1" applyAlignment="1">
      <alignment horizontal="center" vertical="center"/>
    </xf>
    <xf numFmtId="0" fontId="6" fillId="12" borderId="72" xfId="0" applyFont="1" applyFill="1" applyBorder="1" applyAlignment="1">
      <alignment horizontal="left" vertical="center" wrapText="1"/>
    </xf>
    <xf numFmtId="164" fontId="6" fillId="12" borderId="73" xfId="0" applyNumberFormat="1" applyFont="1" applyFill="1" applyBorder="1" applyAlignment="1">
      <alignment horizontal="center" vertical="center" wrapText="1"/>
    </xf>
    <xf numFmtId="176" fontId="6" fillId="4" borderId="72" xfId="0" quotePrefix="1" applyNumberFormat="1" applyFont="1" applyFill="1" applyBorder="1" applyAlignment="1">
      <alignment horizontal="center" vertical="center"/>
    </xf>
    <xf numFmtId="14" fontId="6" fillId="4" borderId="72" xfId="0" applyNumberFormat="1" applyFont="1" applyFill="1" applyBorder="1" applyAlignment="1">
      <alignment horizontal="center" vertical="center" wrapText="1"/>
    </xf>
    <xf numFmtId="176" fontId="6" fillId="4" borderId="72" xfId="0" quotePrefix="1" applyNumberFormat="1" applyFont="1" applyFill="1" applyBorder="1" applyAlignment="1">
      <alignment horizontal="center" vertical="center" wrapText="1"/>
    </xf>
    <xf numFmtId="164" fontId="6" fillId="4" borderId="73" xfId="0" applyNumberFormat="1" applyFont="1" applyFill="1" applyBorder="1" applyAlignment="1">
      <alignment horizontal="center" vertical="center" wrapText="1"/>
    </xf>
    <xf numFmtId="176" fontId="6" fillId="12" borderId="72" xfId="0" quotePrefix="1" applyNumberFormat="1" applyFont="1" applyFill="1" applyBorder="1" applyAlignment="1">
      <alignment horizontal="center" vertical="center" wrapText="1"/>
    </xf>
    <xf numFmtId="176" fontId="6" fillId="12" borderId="72" xfId="0" quotePrefix="1" applyNumberFormat="1" applyFont="1" applyFill="1" applyBorder="1" applyAlignment="1">
      <alignment horizontal="center" vertical="center"/>
    </xf>
    <xf numFmtId="164" fontId="6" fillId="12" borderId="72" xfId="0" applyNumberFormat="1" applyFont="1" applyFill="1" applyBorder="1" applyAlignment="1">
      <alignment horizontal="center" vertical="center" wrapText="1"/>
    </xf>
    <xf numFmtId="14" fontId="53" fillId="4" borderId="72" xfId="0" applyNumberFormat="1" applyFont="1" applyFill="1" applyBorder="1" applyAlignment="1">
      <alignment horizontal="center" vertical="center" wrapText="1"/>
    </xf>
    <xf numFmtId="176" fontId="6" fillId="4" borderId="74" xfId="0" applyNumberFormat="1" applyFont="1" applyFill="1" applyBorder="1" applyAlignment="1">
      <alignment horizontal="center" vertical="center"/>
    </xf>
    <xf numFmtId="176" fontId="6" fillId="12" borderId="74" xfId="0" applyNumberFormat="1" applyFont="1" applyFill="1" applyBorder="1" applyAlignment="1">
      <alignment horizontal="center" vertical="center"/>
    </xf>
    <xf numFmtId="176" fontId="6" fillId="4" borderId="74" xfId="0" quotePrefix="1" applyNumberFormat="1" applyFont="1" applyFill="1" applyBorder="1" applyAlignment="1">
      <alignment horizontal="center" vertical="center"/>
    </xf>
    <xf numFmtId="0" fontId="10" fillId="4" borderId="75" xfId="0" applyFont="1" applyFill="1" applyBorder="1" applyAlignment="1">
      <alignment horizontal="center" wrapText="1"/>
    </xf>
    <xf numFmtId="0" fontId="6" fillId="4" borderId="75" xfId="0" applyFont="1" applyFill="1" applyBorder="1" applyAlignment="1">
      <alignment horizontal="left" vertical="center" wrapText="1"/>
    </xf>
    <xf numFmtId="0" fontId="6" fillId="4" borderId="75" xfId="0" applyFont="1" applyFill="1" applyBorder="1" applyAlignment="1">
      <alignment horizontal="center" vertical="center" wrapText="1"/>
    </xf>
    <xf numFmtId="164" fontId="6" fillId="4" borderId="75" xfId="0" applyNumberFormat="1" applyFont="1" applyFill="1" applyBorder="1" applyAlignment="1">
      <alignment horizontal="center" vertical="center" wrapText="1"/>
    </xf>
    <xf numFmtId="0" fontId="3" fillId="4" borderId="75" xfId="0" applyFont="1" applyFill="1" applyBorder="1" applyAlignment="1">
      <alignment horizontal="center" vertical="center" wrapText="1"/>
    </xf>
    <xf numFmtId="0" fontId="3" fillId="4" borderId="75" xfId="0" applyFont="1" applyFill="1" applyBorder="1" applyAlignment="1">
      <alignment horizontal="center" vertical="center"/>
    </xf>
    <xf numFmtId="0" fontId="0" fillId="4" borderId="75" xfId="0" applyFill="1" applyBorder="1"/>
    <xf numFmtId="176" fontId="6" fillId="4" borderId="75" xfId="0" quotePrefix="1" applyNumberFormat="1" applyFont="1" applyFill="1" applyBorder="1" applyAlignment="1">
      <alignment horizontal="center" vertical="center"/>
    </xf>
    <xf numFmtId="14" fontId="6" fillId="4" borderId="75" xfId="0" applyNumberFormat="1" applyFont="1" applyFill="1" applyBorder="1" applyAlignment="1">
      <alignment horizontal="center" vertical="center" wrapText="1"/>
    </xf>
    <xf numFmtId="14" fontId="6" fillId="4" borderId="75" xfId="0" applyNumberFormat="1" applyFont="1" applyFill="1" applyBorder="1" applyAlignment="1">
      <alignment horizontal="center" vertical="center"/>
    </xf>
    <xf numFmtId="0" fontId="3" fillId="4" borderId="75" xfId="0" applyNumberFormat="1" applyFont="1" applyFill="1" applyBorder="1" applyAlignment="1">
      <alignment horizontal="center" vertical="center"/>
    </xf>
    <xf numFmtId="176" fontId="6" fillId="4" borderId="76" xfId="0" applyNumberFormat="1" applyFont="1" applyFill="1" applyBorder="1" applyAlignment="1">
      <alignment horizontal="center" vertical="center"/>
    </xf>
    <xf numFmtId="0" fontId="6" fillId="4" borderId="77" xfId="0" applyFont="1" applyFill="1" applyBorder="1" applyAlignment="1">
      <alignment horizontal="center" vertical="center" wrapText="1"/>
    </xf>
    <xf numFmtId="176" fontId="6" fillId="4" borderId="74" xfId="0" quotePrefix="1" applyNumberFormat="1" applyFont="1" applyFill="1" applyBorder="1" applyAlignment="1">
      <alignment horizontal="center" vertical="center" wrapText="1"/>
    </xf>
    <xf numFmtId="176" fontId="6" fillId="4" borderId="78" xfId="0" applyNumberFormat="1" applyFont="1" applyFill="1" applyBorder="1" applyAlignment="1">
      <alignment horizontal="center" vertical="center"/>
    </xf>
    <xf numFmtId="176" fontId="6" fillId="4" borderId="74" xfId="3" applyNumberFormat="1" applyFont="1" applyFill="1" applyBorder="1" applyAlignment="1">
      <alignment horizontal="center" vertical="center"/>
    </xf>
    <xf numFmtId="0" fontId="3" fillId="4" borderId="77" xfId="0" applyNumberFormat="1" applyFont="1" applyFill="1" applyBorder="1" applyAlignment="1">
      <alignment horizontal="center" vertical="center"/>
    </xf>
    <xf numFmtId="0" fontId="3" fillId="4" borderId="77" xfId="0" applyFont="1" applyFill="1" applyBorder="1" applyAlignment="1">
      <alignment horizontal="center" vertical="center"/>
    </xf>
    <xf numFmtId="0" fontId="3" fillId="4" borderId="77" xfId="0" applyFont="1" applyFill="1" applyBorder="1" applyAlignment="1">
      <alignment horizontal="center" vertical="center" wrapText="1"/>
    </xf>
    <xf numFmtId="0" fontId="6" fillId="4" borderId="77" xfId="0" applyFont="1" applyFill="1" applyBorder="1" applyAlignment="1">
      <alignment horizontal="left" vertical="center" wrapText="1"/>
    </xf>
    <xf numFmtId="0" fontId="10" fillId="4" borderId="77" xfId="0" applyFont="1" applyFill="1" applyBorder="1" applyAlignment="1">
      <alignment horizontal="center" wrapText="1"/>
    </xf>
    <xf numFmtId="164" fontId="6" fillId="4" borderId="77" xfId="0" applyNumberFormat="1" applyFont="1" applyFill="1" applyBorder="1" applyAlignment="1">
      <alignment horizontal="center" vertical="center" wrapText="1"/>
    </xf>
    <xf numFmtId="176" fontId="6" fillId="4" borderId="79" xfId="0" applyNumberFormat="1" applyFont="1" applyFill="1" applyBorder="1" applyAlignment="1">
      <alignment horizontal="center" vertical="center"/>
    </xf>
    <xf numFmtId="176" fontId="6" fillId="4" borderId="79" xfId="0" quotePrefix="1" applyNumberFormat="1" applyFont="1" applyFill="1" applyBorder="1" applyAlignment="1">
      <alignment horizontal="center" vertical="center"/>
    </xf>
    <xf numFmtId="0" fontId="3" fillId="12" borderId="3" xfId="0" applyFont="1" applyFill="1" applyBorder="1" applyAlignment="1">
      <alignment horizontal="left" vertical="center" wrapText="1"/>
    </xf>
    <xf numFmtId="0" fontId="9" fillId="0" borderId="55" xfId="0" applyFont="1" applyFill="1" applyBorder="1" applyAlignment="1">
      <alignment horizontal="center" wrapText="1"/>
    </xf>
    <xf numFmtId="0" fontId="9" fillId="0" borderId="8" xfId="0" applyFont="1" applyFill="1" applyBorder="1" applyAlignment="1">
      <alignment horizontal="center" wrapText="1"/>
    </xf>
    <xf numFmtId="0" fontId="0" fillId="0" borderId="8" xfId="0" applyBorder="1" applyAlignment="1">
      <alignment horizontal="center" wrapText="1"/>
    </xf>
    <xf numFmtId="0" fontId="10" fillId="0" borderId="57" xfId="0" applyFont="1" applyFill="1" applyBorder="1" applyAlignment="1">
      <alignment horizontal="center" wrapText="1"/>
    </xf>
    <xf numFmtId="0" fontId="10" fillId="0" borderId="58" xfId="0" applyFont="1" applyFill="1" applyBorder="1" applyAlignment="1">
      <alignment horizontal="center" wrapText="1"/>
    </xf>
    <xf numFmtId="0" fontId="0" fillId="0" borderId="58" xfId="0" applyBorder="1" applyAlignment="1">
      <alignment horizontal="center" wrapText="1"/>
    </xf>
    <xf numFmtId="0" fontId="12" fillId="2" borderId="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38" xfId="0" applyFont="1" applyFill="1" applyBorder="1" applyAlignment="1">
      <alignment horizontal="center" wrapText="1"/>
    </xf>
    <xf numFmtId="0" fontId="0" fillId="0" borderId="38" xfId="0" applyBorder="1" applyAlignment="1">
      <alignment horizontal="center" wrapText="1"/>
    </xf>
    <xf numFmtId="0" fontId="0" fillId="0" borderId="8" xfId="0" applyBorder="1" applyAlignment="1"/>
    <xf numFmtId="0" fontId="0" fillId="0" borderId="56" xfId="0" applyBorder="1" applyAlignment="1"/>
    <xf numFmtId="0" fontId="13" fillId="2" borderId="25" xfId="0" applyFont="1" applyFill="1" applyBorder="1" applyAlignment="1">
      <alignment horizontal="left" vertical="center" wrapText="1"/>
    </xf>
    <xf numFmtId="0" fontId="5" fillId="0" borderId="25" xfId="0" applyFont="1" applyBorder="1" applyAlignment="1">
      <alignment horizontal="left"/>
    </xf>
    <xf numFmtId="0" fontId="9" fillId="0" borderId="44" xfId="0" applyFont="1" applyFill="1" applyBorder="1" applyAlignment="1">
      <alignment horizontal="center" wrapText="1"/>
    </xf>
    <xf numFmtId="0" fontId="9" fillId="0" borderId="7" xfId="0" applyFont="1" applyFill="1" applyBorder="1" applyAlignment="1">
      <alignment horizontal="center" wrapText="1"/>
    </xf>
    <xf numFmtId="0" fontId="0" fillId="0" borderId="7" xfId="0" applyBorder="1" applyAlignment="1">
      <alignment horizontal="center" wrapText="1"/>
    </xf>
    <xf numFmtId="0" fontId="9" fillId="0" borderId="11" xfId="0" applyFont="1" applyFill="1" applyBorder="1" applyAlignment="1">
      <alignment horizontal="center" wrapText="1"/>
    </xf>
    <xf numFmtId="0" fontId="9" fillId="0" borderId="34" xfId="0" applyFont="1" applyFill="1" applyBorder="1" applyAlignment="1">
      <alignment horizontal="center" wrapText="1"/>
    </xf>
    <xf numFmtId="0" fontId="0" fillId="0" borderId="34" xfId="0" applyBorder="1" applyAlignment="1">
      <alignment horizontal="center" wrapText="1"/>
    </xf>
    <xf numFmtId="0" fontId="10" fillId="0" borderId="50" xfId="0" applyFont="1" applyFill="1" applyBorder="1" applyAlignment="1">
      <alignment horizontal="center" wrapText="1"/>
    </xf>
    <xf numFmtId="0" fontId="10" fillId="0" borderId="0" xfId="0" applyFont="1" applyFill="1" applyBorder="1" applyAlignment="1">
      <alignment horizontal="center" wrapText="1"/>
    </xf>
    <xf numFmtId="0" fontId="0" fillId="0" borderId="0" xfId="0" applyAlignment="1">
      <alignment horizontal="center" wrapText="1"/>
    </xf>
    <xf numFmtId="0" fontId="10" fillId="0" borderId="44" xfId="0" applyFont="1" applyFill="1" applyBorder="1" applyAlignment="1">
      <alignment horizontal="center" wrapText="1"/>
    </xf>
    <xf numFmtId="0" fontId="10" fillId="0" borderId="7" xfId="0" applyFont="1" applyFill="1" applyBorder="1" applyAlignment="1">
      <alignment horizontal="center" wrapText="1"/>
    </xf>
    <xf numFmtId="0" fontId="0" fillId="0" borderId="8" xfId="0" applyBorder="1" applyAlignment="1">
      <alignment wrapText="1"/>
    </xf>
    <xf numFmtId="0" fontId="8" fillId="3" borderId="11" xfId="0" applyFont="1" applyFill="1" applyBorder="1" applyAlignment="1">
      <alignment horizontal="center"/>
    </xf>
    <xf numFmtId="0" fontId="8" fillId="3" borderId="34" xfId="0" applyFont="1" applyFill="1" applyBorder="1" applyAlignment="1">
      <alignment horizontal="center"/>
    </xf>
    <xf numFmtId="0" fontId="8" fillId="3" borderId="26" xfId="0" applyFont="1" applyFill="1" applyBorder="1" applyAlignment="1">
      <alignment horizontal="center"/>
    </xf>
    <xf numFmtId="0" fontId="10" fillId="0" borderId="11" xfId="0" applyFont="1" applyFill="1" applyBorder="1" applyAlignment="1">
      <alignment horizontal="center" wrapText="1"/>
    </xf>
    <xf numFmtId="0" fontId="10" fillId="0" borderId="34" xfId="0" applyFont="1" applyFill="1" applyBorder="1" applyAlignment="1">
      <alignment horizontal="center" wrapText="1"/>
    </xf>
    <xf numFmtId="0" fontId="10" fillId="0" borderId="43" xfId="0" applyFont="1" applyFill="1" applyBorder="1" applyAlignment="1">
      <alignment horizontal="center" wrapText="1"/>
    </xf>
    <xf numFmtId="0" fontId="10" fillId="0" borderId="38" xfId="0" applyFont="1" applyFill="1" applyBorder="1" applyAlignment="1">
      <alignment horizontal="center" wrapText="1"/>
    </xf>
    <xf numFmtId="0" fontId="9" fillId="0" borderId="54" xfId="0" applyFont="1" applyFill="1" applyBorder="1" applyAlignment="1">
      <alignment horizontal="center" wrapText="1"/>
    </xf>
    <xf numFmtId="0" fontId="0" fillId="0" borderId="25" xfId="0" applyBorder="1" applyAlignment="1">
      <alignment horizontal="center" wrapText="1"/>
    </xf>
    <xf numFmtId="0" fontId="71" fillId="0" borderId="55" xfId="0" applyFont="1" applyFill="1" applyBorder="1" applyAlignment="1">
      <alignment horizontal="center" wrapText="1"/>
    </xf>
    <xf numFmtId="0" fontId="71" fillId="0" borderId="8" xfId="0" applyFont="1" applyFill="1" applyBorder="1" applyAlignment="1">
      <alignment horizontal="center" wrapText="1"/>
    </xf>
    <xf numFmtId="0" fontId="70" fillId="0" borderId="8" xfId="0" applyFont="1" applyFill="1" applyBorder="1" applyAlignment="1">
      <alignment horizontal="center" wrapText="1"/>
    </xf>
    <xf numFmtId="0" fontId="9" fillId="0" borderId="50" xfId="0" applyFont="1" applyFill="1" applyBorder="1" applyAlignment="1">
      <alignment horizontal="center" wrapText="1"/>
    </xf>
    <xf numFmtId="0" fontId="9" fillId="0" borderId="0" xfId="0" applyFont="1" applyFill="1" applyBorder="1" applyAlignment="1">
      <alignment horizontal="center" wrapText="1"/>
    </xf>
    <xf numFmtId="0" fontId="0" fillId="0" borderId="0" xfId="0" applyBorder="1" applyAlignment="1">
      <alignment horizontal="center" wrapText="1"/>
    </xf>
    <xf numFmtId="0" fontId="13" fillId="2" borderId="0" xfId="0" applyFont="1" applyFill="1" applyBorder="1" applyAlignment="1">
      <alignment horizontal="left" vertical="center" wrapText="1"/>
    </xf>
    <xf numFmtId="0" fontId="5" fillId="0" borderId="0" xfId="0" applyFont="1" applyAlignment="1">
      <alignment horizontal="left"/>
    </xf>
    <xf numFmtId="0" fontId="9" fillId="0" borderId="26" xfId="0" applyFont="1" applyFill="1" applyBorder="1" applyAlignment="1">
      <alignment horizontal="center" wrapText="1"/>
    </xf>
    <xf numFmtId="0" fontId="10" fillId="0" borderId="32" xfId="0" applyFont="1" applyFill="1" applyBorder="1" applyAlignment="1">
      <alignment horizontal="center" wrapText="1"/>
    </xf>
    <xf numFmtId="0" fontId="9" fillId="0" borderId="3" xfId="0" applyFont="1" applyFill="1" applyBorder="1" applyAlignment="1">
      <alignment horizontal="center" wrapText="1"/>
    </xf>
    <xf numFmtId="0" fontId="10" fillId="0" borderId="3" xfId="0" applyFont="1" applyFill="1" applyBorder="1" applyAlignment="1">
      <alignment horizontal="center" wrapText="1"/>
    </xf>
    <xf numFmtId="0" fontId="8" fillId="3" borderId="3" xfId="0" applyFont="1" applyFill="1" applyBorder="1" applyAlignment="1">
      <alignment horizontal="center"/>
    </xf>
    <xf numFmtId="0" fontId="10" fillId="0" borderId="26" xfId="0" applyFont="1" applyFill="1" applyBorder="1" applyAlignment="1">
      <alignment horizontal="center" wrapText="1"/>
    </xf>
    <xf numFmtId="0" fontId="10" fillId="0" borderId="27" xfId="0" applyFont="1" applyFill="1" applyBorder="1" applyAlignment="1">
      <alignment horizontal="center" wrapText="1"/>
    </xf>
    <xf numFmtId="0" fontId="5" fillId="0" borderId="0" xfId="0" applyFont="1" applyBorder="1" applyAlignment="1">
      <alignment horizontal="left"/>
    </xf>
    <xf numFmtId="0" fontId="11" fillId="0" borderId="0" xfId="0" applyFont="1" applyBorder="1"/>
    <xf numFmtId="0" fontId="11" fillId="0" borderId="46" xfId="0" applyFont="1" applyBorder="1"/>
    <xf numFmtId="0" fontId="11" fillId="0" borderId="0" xfId="0" applyFont="1" applyBorder="1" applyAlignment="1">
      <alignment wrapText="1"/>
    </xf>
    <xf numFmtId="0" fontId="11" fillId="0" borderId="46" xfId="0" applyFont="1" applyBorder="1" applyAlignment="1">
      <alignment wrapText="1"/>
    </xf>
    <xf numFmtId="0" fontId="66" fillId="0" borderId="27" xfId="0" applyFont="1" applyBorder="1" applyAlignment="1">
      <alignment horizontal="center" wrapText="1"/>
    </xf>
    <xf numFmtId="0" fontId="66" fillId="0" borderId="22" xfId="0" applyFont="1" applyBorder="1" applyAlignment="1">
      <alignment horizontal="center" wrapText="1"/>
    </xf>
    <xf numFmtId="0" fontId="66" fillId="0" borderId="23" xfId="0" applyFont="1" applyBorder="1" applyAlignment="1">
      <alignment horizontal="center" wrapText="1"/>
    </xf>
    <xf numFmtId="0" fontId="66" fillId="0" borderId="35" xfId="0" applyFont="1" applyBorder="1" applyAlignment="1">
      <alignment horizontal="center" wrapText="1"/>
    </xf>
    <xf numFmtId="0" fontId="66" fillId="0" borderId="17" xfId="0" applyFont="1" applyBorder="1" applyAlignment="1">
      <alignment horizontal="center" wrapText="1"/>
    </xf>
    <xf numFmtId="0" fontId="66" fillId="0" borderId="38" xfId="0" applyFont="1" applyBorder="1" applyAlignment="1">
      <alignment horizontal="center" wrapText="1"/>
    </xf>
    <xf numFmtId="0" fontId="66" fillId="0" borderId="0" xfId="0" applyFont="1" applyBorder="1" applyAlignment="1">
      <alignment horizontal="center" wrapText="1"/>
    </xf>
    <xf numFmtId="0" fontId="19" fillId="0" borderId="0" xfId="0" applyFont="1" applyAlignment="1">
      <alignment horizontal="center" vertical="center" wrapText="1"/>
    </xf>
    <xf numFmtId="0" fontId="7" fillId="0" borderId="0" xfId="0" applyFont="1" applyAlignment="1">
      <alignment horizontal="left"/>
    </xf>
    <xf numFmtId="0" fontId="0" fillId="0" borderId="0" xfId="0" applyAlignment="1"/>
    <xf numFmtId="0" fontId="72" fillId="0" borderId="43" xfId="0" applyFont="1" applyBorder="1" applyAlignment="1"/>
    <xf numFmtId="0" fontId="67" fillId="0" borderId="38" xfId="0" applyFont="1" applyBorder="1" applyAlignment="1"/>
    <xf numFmtId="0" fontId="67" fillId="0" borderId="50" xfId="0" applyFont="1" applyBorder="1" applyAlignment="1"/>
    <xf numFmtId="0" fontId="67" fillId="0" borderId="0" xfId="0" applyFont="1" applyBorder="1" applyAlignment="1"/>
    <xf numFmtId="0" fontId="66" fillId="0" borderId="15" xfId="0" applyFont="1" applyBorder="1" applyAlignment="1">
      <alignment horizontal="center" wrapText="1"/>
    </xf>
    <xf numFmtId="0" fontId="62" fillId="0" borderId="50" xfId="0" applyFont="1" applyBorder="1" applyAlignment="1">
      <alignment horizontal="left"/>
    </xf>
    <xf numFmtId="0" fontId="62" fillId="0" borderId="0" xfId="0" applyFont="1" applyBorder="1" applyAlignment="1">
      <alignment horizontal="left"/>
    </xf>
    <xf numFmtId="0" fontId="62" fillId="0" borderId="50" xfId="0" applyFont="1" applyBorder="1" applyAlignment="1">
      <alignment horizontal="center"/>
    </xf>
    <xf numFmtId="0" fontId="62" fillId="0" borderId="0" xfId="0" applyFont="1" applyBorder="1" applyAlignment="1">
      <alignment horizontal="center"/>
    </xf>
    <xf numFmtId="0" fontId="67" fillId="0" borderId="50" xfId="0" applyFont="1" applyBorder="1" applyAlignment="1">
      <alignment horizontal="left" wrapText="1"/>
    </xf>
    <xf numFmtId="0" fontId="67" fillId="0" borderId="0" xfId="0" applyFont="1" applyBorder="1" applyAlignment="1">
      <alignment horizontal="left" wrapText="1"/>
    </xf>
    <xf numFmtId="0" fontId="67" fillId="0" borderId="50" xfId="0" applyFont="1" applyBorder="1" applyAlignment="1">
      <alignment horizontal="left"/>
    </xf>
    <xf numFmtId="0" fontId="67" fillId="0" borderId="0" xfId="0" applyFont="1" applyBorder="1" applyAlignment="1">
      <alignment horizontal="left"/>
    </xf>
    <xf numFmtId="0" fontId="66" fillId="0" borderId="59" xfId="0" applyFont="1" applyBorder="1" applyAlignment="1">
      <alignment horizontal="center" wrapText="1"/>
    </xf>
    <xf numFmtId="0" fontId="66" fillId="0" borderId="13" xfId="0" applyFont="1" applyBorder="1" applyAlignment="1">
      <alignment horizontal="center" wrapText="1"/>
    </xf>
    <xf numFmtId="0" fontId="70" fillId="0" borderId="50" xfId="0" applyFont="1" applyBorder="1" applyAlignment="1">
      <alignment horizontal="left" wrapText="1"/>
    </xf>
    <xf numFmtId="0" fontId="70" fillId="0" borderId="0" xfId="0" applyFont="1" applyBorder="1" applyAlignment="1">
      <alignment horizontal="left" wrapText="1"/>
    </xf>
    <xf numFmtId="0" fontId="26" fillId="0" borderId="25" xfId="0" applyFont="1" applyBorder="1"/>
    <xf numFmtId="0" fontId="26" fillId="0" borderId="0" xfId="0" applyFont="1" applyBorder="1"/>
    <xf numFmtId="0" fontId="26" fillId="0" borderId="8" xfId="0" applyFont="1" applyBorder="1"/>
    <xf numFmtId="0" fontId="27" fillId="0" borderId="25" xfId="0" applyFont="1" applyBorder="1" applyAlignment="1">
      <alignment horizontal="center" wrapText="1"/>
    </xf>
    <xf numFmtId="0" fontId="27" fillId="0" borderId="48" xfId="0" applyFont="1" applyBorder="1" applyAlignment="1">
      <alignment horizontal="center" wrapText="1"/>
    </xf>
    <xf numFmtId="0" fontId="27" fillId="0" borderId="0" xfId="0" applyFont="1" applyBorder="1" applyAlignment="1">
      <alignment horizontal="center" wrapText="1"/>
    </xf>
    <xf numFmtId="0" fontId="27" fillId="0" borderId="46" xfId="0" applyFont="1" applyBorder="1" applyAlignment="1">
      <alignment horizontal="center" wrapText="1"/>
    </xf>
    <xf numFmtId="1" fontId="11" fillId="0" borderId="0" xfId="0" applyNumberFormat="1" applyFont="1" applyBorder="1"/>
    <xf numFmtId="0" fontId="11" fillId="0" borderId="8" xfId="0" applyFont="1" applyBorder="1"/>
    <xf numFmtId="0" fontId="11" fillId="0" borderId="29" xfId="0" applyFont="1" applyBorder="1"/>
    <xf numFmtId="0" fontId="66" fillId="0" borderId="60" xfId="0" applyFont="1" applyBorder="1" applyAlignment="1">
      <alignment horizontal="center" wrapText="1"/>
    </xf>
    <xf numFmtId="0" fontId="66" fillId="0" borderId="47" xfId="0" applyFont="1" applyBorder="1" applyAlignment="1">
      <alignment horizontal="center" wrapText="1"/>
    </xf>
    <xf numFmtId="0" fontId="70" fillId="0" borderId="42" xfId="0" applyFont="1" applyBorder="1" applyAlignment="1">
      <alignment horizontal="right" wrapText="1"/>
    </xf>
    <xf numFmtId="0" fontId="70" fillId="0" borderId="15" xfId="0" applyFont="1" applyBorder="1" applyAlignment="1">
      <alignment horizontal="right" wrapText="1"/>
    </xf>
    <xf numFmtId="0" fontId="69" fillId="0" borderId="50" xfId="0" applyFont="1" applyBorder="1" applyAlignment="1">
      <alignment horizontal="left" wrapText="1"/>
    </xf>
    <xf numFmtId="0" fontId="69" fillId="0" borderId="0" xfId="0" applyFont="1" applyBorder="1" applyAlignment="1">
      <alignment horizontal="left" wrapText="1"/>
    </xf>
    <xf numFmtId="0" fontId="74" fillId="0" borderId="50" xfId="0" applyFont="1" applyBorder="1" applyAlignment="1">
      <alignment horizontal="left" wrapText="1"/>
    </xf>
    <xf numFmtId="0" fontId="74" fillId="0" borderId="0" xfId="0" applyFont="1" applyBorder="1" applyAlignment="1">
      <alignment horizontal="left" wrapText="1"/>
    </xf>
    <xf numFmtId="0" fontId="73" fillId="0" borderId="50" xfId="0" applyFont="1" applyBorder="1" applyAlignment="1">
      <alignment horizontal="left"/>
    </xf>
    <xf numFmtId="0" fontId="73" fillId="0" borderId="0" xfId="0" applyFont="1" applyBorder="1" applyAlignment="1">
      <alignment horizontal="left"/>
    </xf>
    <xf numFmtId="0" fontId="67" fillId="0" borderId="50" xfId="0" applyFont="1" applyBorder="1" applyAlignment="1">
      <alignment horizontal="right" wrapText="1"/>
    </xf>
    <xf numFmtId="0" fontId="67" fillId="0" borderId="0" xfId="0" applyFont="1" applyBorder="1" applyAlignment="1">
      <alignment horizontal="right" wrapText="1"/>
    </xf>
    <xf numFmtId="0" fontId="67" fillId="0" borderId="50" xfId="0" applyFont="1" applyBorder="1" applyAlignment="1">
      <alignment horizontal="right"/>
    </xf>
    <xf numFmtId="0" fontId="67" fillId="0" borderId="0" xfId="0" applyFont="1" applyBorder="1" applyAlignment="1">
      <alignment horizontal="right"/>
    </xf>
    <xf numFmtId="0" fontId="62" fillId="0" borderId="50" xfId="0" applyFont="1" applyBorder="1" applyAlignment="1">
      <alignment horizontal="left" wrapText="1"/>
    </xf>
    <xf numFmtId="0" fontId="23" fillId="0" borderId="62" xfId="0" applyFont="1" applyBorder="1" applyAlignment="1"/>
    <xf numFmtId="0" fontId="0" fillId="0" borderId="45" xfId="0" applyBorder="1" applyAlignment="1"/>
    <xf numFmtId="0" fontId="0" fillId="0" borderId="47" xfId="0" applyBorder="1" applyAlignment="1"/>
    <xf numFmtId="0" fontId="0" fillId="0" borderId="0" xfId="0" applyBorder="1" applyAlignment="1"/>
    <xf numFmtId="0" fontId="24" fillId="0" borderId="45" xfId="0" applyFont="1" applyBorder="1" applyAlignment="1">
      <alignment horizontal="center" wrapText="1"/>
    </xf>
    <xf numFmtId="0" fontId="24" fillId="0" borderId="0" xfId="0" applyFont="1" applyBorder="1" applyAlignment="1">
      <alignment horizontal="center" wrapText="1"/>
    </xf>
    <xf numFmtId="0" fontId="24" fillId="0" borderId="16" xfId="0" applyFont="1" applyBorder="1" applyAlignment="1">
      <alignment horizontal="center" wrapText="1"/>
    </xf>
    <xf numFmtId="0" fontId="24" fillId="0" borderId="61" xfId="0" applyFont="1" applyBorder="1" applyAlignment="1">
      <alignment horizontal="center" wrapText="1"/>
    </xf>
    <xf numFmtId="0" fontId="24" fillId="0" borderId="13" xfId="0" applyFont="1" applyBorder="1" applyAlignment="1">
      <alignment horizontal="center" wrapText="1"/>
    </xf>
    <xf numFmtId="0" fontId="31" fillId="0" borderId="47" xfId="0" applyFont="1" applyBorder="1" applyAlignment="1">
      <alignment horizontal="left" wrapText="1"/>
    </xf>
    <xf numFmtId="0" fontId="31" fillId="0" borderId="0" xfId="0" applyFont="1" applyBorder="1" applyAlignment="1">
      <alignment horizontal="left"/>
    </xf>
    <xf numFmtId="0" fontId="35" fillId="0" borderId="47" xfId="0" applyFont="1" applyBorder="1" applyAlignment="1">
      <alignment horizontal="left" wrapText="1"/>
    </xf>
    <xf numFmtId="0" fontId="35" fillId="0" borderId="0" xfId="0" applyFont="1" applyBorder="1" applyAlignment="1">
      <alignment horizontal="left" wrapText="1"/>
    </xf>
    <xf numFmtId="0" fontId="36" fillId="0" borderId="47" xfId="0" applyFont="1" applyBorder="1" applyAlignment="1">
      <alignment horizontal="right"/>
    </xf>
    <xf numFmtId="0" fontId="36" fillId="0" borderId="0" xfId="0" applyFont="1" applyBorder="1" applyAlignment="1">
      <alignment horizontal="right"/>
    </xf>
    <xf numFmtId="0" fontId="31" fillId="0" borderId="47" xfId="0" applyFont="1" applyBorder="1" applyAlignment="1">
      <alignment horizontal="center"/>
    </xf>
    <xf numFmtId="0" fontId="31" fillId="0" borderId="0" xfId="0" applyFont="1" applyBorder="1" applyAlignment="1">
      <alignment horizontal="center"/>
    </xf>
    <xf numFmtId="0" fontId="31" fillId="0" borderId="47" xfId="0" applyFont="1" applyBorder="1" applyAlignment="1">
      <alignment horizontal="left"/>
    </xf>
    <xf numFmtId="0" fontId="0" fillId="0" borderId="0" xfId="0" applyAlignment="1">
      <alignment horizontal="left"/>
    </xf>
    <xf numFmtId="0" fontId="34" fillId="0" borderId="47" xfId="0" applyFont="1" applyBorder="1" applyAlignment="1">
      <alignment horizontal="right"/>
    </xf>
    <xf numFmtId="0" fontId="34" fillId="0" borderId="0" xfId="0" applyFont="1" applyBorder="1" applyAlignment="1">
      <alignment horizontal="right"/>
    </xf>
    <xf numFmtId="0" fontId="30" fillId="0" borderId="47" xfId="0" applyFont="1" applyBorder="1" applyAlignment="1">
      <alignment horizontal="left"/>
    </xf>
    <xf numFmtId="0" fontId="30" fillId="0" borderId="0" xfId="0" applyFont="1" applyBorder="1" applyAlignment="1">
      <alignment horizontal="left"/>
    </xf>
    <xf numFmtId="0" fontId="40" fillId="0" borderId="51" xfId="0" applyFont="1" applyBorder="1" applyAlignment="1">
      <alignment horizontal="right" wrapText="1"/>
    </xf>
    <xf numFmtId="0" fontId="40" fillId="0" borderId="16" xfId="0" applyFont="1" applyBorder="1" applyAlignment="1">
      <alignment horizontal="right" wrapText="1"/>
    </xf>
    <xf numFmtId="0" fontId="38" fillId="0" borderId="47" xfId="0" applyFont="1" applyBorder="1" applyAlignment="1">
      <alignment horizontal="left" wrapText="1"/>
    </xf>
    <xf numFmtId="0" fontId="38" fillId="0" borderId="0" xfId="0" applyFont="1" applyBorder="1" applyAlignment="1">
      <alignment horizontal="left" wrapText="1"/>
    </xf>
    <xf numFmtId="0" fontId="36" fillId="0" borderId="47" xfId="0" applyFont="1" applyBorder="1" applyAlignment="1">
      <alignment horizontal="right" wrapText="1"/>
    </xf>
    <xf numFmtId="0" fontId="36" fillId="0" borderId="0" xfId="0" applyFont="1" applyBorder="1" applyAlignment="1">
      <alignment horizontal="right" wrapText="1"/>
    </xf>
    <xf numFmtId="0" fontId="10" fillId="0" borderId="42" xfId="0" applyFont="1" applyFill="1" applyBorder="1" applyAlignment="1">
      <alignment horizontal="center" wrapText="1"/>
    </xf>
    <xf numFmtId="0" fontId="10" fillId="0" borderId="15" xfId="0" applyFont="1" applyFill="1" applyBorder="1" applyAlignment="1">
      <alignment horizontal="center" wrapText="1"/>
    </xf>
    <xf numFmtId="0" fontId="10" fillId="0" borderId="31" xfId="0" applyFont="1" applyFill="1" applyBorder="1" applyAlignment="1">
      <alignment horizontal="center" wrapText="1"/>
    </xf>
    <xf numFmtId="0" fontId="10" fillId="0" borderId="22" xfId="0" applyFont="1" applyFill="1" applyBorder="1" applyAlignment="1">
      <alignment horizontal="center" wrapText="1"/>
    </xf>
    <xf numFmtId="0" fontId="8" fillId="7" borderId="42" xfId="0" applyFont="1" applyFill="1" applyBorder="1" applyAlignment="1">
      <alignment horizontal="center"/>
    </xf>
    <xf numFmtId="0" fontId="8" fillId="7" borderId="15" xfId="0" applyFont="1" applyFill="1" applyBorder="1" applyAlignment="1">
      <alignment horizontal="center"/>
    </xf>
    <xf numFmtId="0" fontId="0" fillId="0" borderId="15" xfId="0" applyBorder="1" applyAlignment="1">
      <alignment horizontal="center"/>
    </xf>
    <xf numFmtId="0" fontId="8" fillId="3" borderId="43" xfId="0" applyFont="1" applyFill="1" applyBorder="1" applyAlignment="1">
      <alignment horizontal="center"/>
    </xf>
    <xf numFmtId="0" fontId="8" fillId="3" borderId="38" xfId="0" applyFont="1" applyFill="1" applyBorder="1" applyAlignment="1">
      <alignment horizontal="center"/>
    </xf>
    <xf numFmtId="0" fontId="0" fillId="0" borderId="22" xfId="0" applyBorder="1" applyAlignment="1">
      <alignment horizontal="center" wrapText="1"/>
    </xf>
    <xf numFmtId="0" fontId="0" fillId="0" borderId="31" xfId="0" applyFill="1" applyBorder="1" applyAlignment="1">
      <alignment horizontal="center" wrapText="1"/>
    </xf>
    <xf numFmtId="0" fontId="0" fillId="0" borderId="0" xfId="0" applyFill="1" applyAlignment="1">
      <alignment horizontal="center"/>
    </xf>
    <xf numFmtId="0" fontId="10" fillId="4" borderId="50" xfId="0" applyFont="1" applyFill="1" applyBorder="1" applyAlignment="1">
      <alignment horizontal="center" wrapText="1"/>
    </xf>
    <xf numFmtId="0" fontId="10" fillId="4" borderId="0" xfId="0" applyFont="1" applyFill="1" applyBorder="1" applyAlignment="1">
      <alignment horizontal="center" wrapText="1"/>
    </xf>
    <xf numFmtId="0" fontId="10" fillId="0" borderId="54" xfId="0" applyFont="1" applyFill="1" applyBorder="1" applyAlignment="1">
      <alignment horizontal="center" wrapText="1"/>
    </xf>
    <xf numFmtId="0" fontId="10" fillId="0" borderId="25" xfId="0" applyFont="1" applyFill="1" applyBorder="1" applyAlignment="1">
      <alignment horizontal="center" wrapText="1"/>
    </xf>
    <xf numFmtId="0" fontId="10" fillId="4" borderId="54" xfId="0" applyFont="1" applyFill="1" applyBorder="1" applyAlignment="1">
      <alignment horizontal="center" wrapText="1"/>
    </xf>
    <xf numFmtId="0" fontId="10" fillId="4" borderId="25" xfId="0" applyFont="1" applyFill="1" applyBorder="1" applyAlignment="1">
      <alignment horizontal="center" wrapText="1"/>
    </xf>
    <xf numFmtId="0" fontId="0" fillId="4" borderId="25" xfId="0" applyFill="1" applyBorder="1" applyAlignment="1">
      <alignment horizontal="center" wrapText="1"/>
    </xf>
    <xf numFmtId="0" fontId="3" fillId="0" borderId="5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0" xfId="0" applyFont="1" applyAlignment="1"/>
    <xf numFmtId="0" fontId="51" fillId="0" borderId="0" xfId="0" applyFont="1" applyAlignment="1"/>
    <xf numFmtId="0" fontId="17" fillId="0" borderId="0" xfId="0" applyFont="1" applyAlignment="1"/>
    <xf numFmtId="0" fontId="8" fillId="38" borderId="50" xfId="0" applyFont="1" applyFill="1" applyBorder="1" applyAlignment="1">
      <alignment horizontal="center"/>
    </xf>
    <xf numFmtId="0" fontId="8" fillId="38" borderId="0" xfId="0" applyFont="1" applyFill="1" applyBorder="1" applyAlignment="1">
      <alignment horizontal="center"/>
    </xf>
    <xf numFmtId="0" fontId="0" fillId="38" borderId="0" xfId="0" applyFill="1" applyBorder="1" applyAlignment="1">
      <alignment horizontal="center"/>
    </xf>
  </cellXfs>
  <cellStyles count="7">
    <cellStyle name="Currency" xfId="1" builtinId="4"/>
    <cellStyle name="Hyperlink" xfId="2" builtinId="8"/>
    <cellStyle name="Input" xfId="4" builtinId="20"/>
    <cellStyle name="Normal" xfId="0" builtinId="0"/>
    <cellStyle name="Normal 10 2" xfId="3"/>
    <cellStyle name="Normal 36" xfId="5"/>
    <cellStyle name="Normal 46" xfId="6"/>
  </cellStyles>
  <dxfs count="1">
    <dxf>
      <fill>
        <patternFill patternType="solid">
          <fgColor rgb="FF92D05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003399"/>
      <rgbColor rgb="00CCCC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ISOColors">
  <a:themeElements>
    <a:clrScheme name="ISO COLORS">
      <a:dk1>
        <a:srgbClr val="000000"/>
      </a:dk1>
      <a:lt1>
        <a:srgbClr val="FFFFFF"/>
      </a:lt1>
      <a:dk2>
        <a:srgbClr val="11479D"/>
      </a:dk2>
      <a:lt2>
        <a:srgbClr val="F9AF1C"/>
      </a:lt2>
      <a:accent1>
        <a:srgbClr val="F5943C"/>
      </a:accent1>
      <a:accent2>
        <a:srgbClr val="E7251A"/>
      </a:accent2>
      <a:accent3>
        <a:srgbClr val="6159A6"/>
      </a:accent3>
      <a:accent4>
        <a:srgbClr val="0082CF"/>
      </a:accent4>
      <a:accent5>
        <a:srgbClr val="77BD2A"/>
      </a:accent5>
      <a:accent6>
        <a:srgbClr val="9B8F8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bhe.com/data/OASIS/LSP.html" TargetMode="External"/><Relationship Id="rId7" Type="http://schemas.openxmlformats.org/officeDocument/2006/relationships/hyperlink" Target="http://www.transmission-nu.com/business/ferc890postings.asp" TargetMode="External"/><Relationship Id="rId2" Type="http://schemas.openxmlformats.org/officeDocument/2006/relationships/hyperlink" Target="http://www.cmpco.com/SuppliersAndPartners/TransmissionServices/CMPTransmissionSvc/lsp.html" TargetMode="External"/><Relationship Id="rId1" Type="http://schemas.openxmlformats.org/officeDocument/2006/relationships/hyperlink" Target="http://www.nstar.com/business/rates_tariffs/open_access/" TargetMode="External"/><Relationship Id="rId6" Type="http://schemas.openxmlformats.org/officeDocument/2006/relationships/hyperlink" Target="http://www.vermontspc.com/default.aspx" TargetMode="External"/><Relationship Id="rId5" Type="http://schemas.openxmlformats.org/officeDocument/2006/relationships/hyperlink" Target="http://www.uinet.com/uinet/resources/file/ebcfda4ccb73dd/UI%20Local%20System%20Plan.pdf" TargetMode="External"/><Relationship Id="rId4" Type="http://schemas.openxmlformats.org/officeDocument/2006/relationships/hyperlink" Target="http://www.nationalgridus.com/oasis/filings_studies.asp"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bhe.com/data/OASIS/LSP.html" TargetMode="External"/><Relationship Id="rId7" Type="http://schemas.openxmlformats.org/officeDocument/2006/relationships/hyperlink" Target="http://www.transmission-nu.com/business/ferc890postings.asp" TargetMode="External"/><Relationship Id="rId2" Type="http://schemas.openxmlformats.org/officeDocument/2006/relationships/hyperlink" Target="http://www.cmpco.com/SuppliersAndPartners/TransmissionServices/CMPTransmissionSvc/lsp.html" TargetMode="External"/><Relationship Id="rId1" Type="http://schemas.openxmlformats.org/officeDocument/2006/relationships/hyperlink" Target="http://www.nstar.com/business/rates_tariffs/open_access/" TargetMode="External"/><Relationship Id="rId6" Type="http://schemas.openxmlformats.org/officeDocument/2006/relationships/hyperlink" Target="http://www.vermontspc.com/default.aspx" TargetMode="External"/><Relationship Id="rId5" Type="http://schemas.openxmlformats.org/officeDocument/2006/relationships/hyperlink" Target="http://www.uinet.com/uinet/resources/file/ebcfda4ccb73dd/UI%20Local%20System%20Plan.pdf" TargetMode="External"/><Relationship Id="rId4" Type="http://schemas.openxmlformats.org/officeDocument/2006/relationships/hyperlink" Target="http://www.nationalgridus.com/oasis/filings_studies.asp"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bhe.com/data/OASIS/LSP.html" TargetMode="External"/><Relationship Id="rId7" Type="http://schemas.openxmlformats.org/officeDocument/2006/relationships/hyperlink" Target="http://www.nationalgridus.com/oasis/" TargetMode="External"/><Relationship Id="rId2" Type="http://schemas.openxmlformats.org/officeDocument/2006/relationships/hyperlink" Target="http://www.cmpco.com/SuppliersAndPartners/TransmissionServices/CMPTransmissionSvc/lsp.html" TargetMode="External"/><Relationship Id="rId1" Type="http://schemas.openxmlformats.org/officeDocument/2006/relationships/hyperlink" Target="http://www.nstar.com/business/rates_tariffs/open_access/" TargetMode="External"/><Relationship Id="rId6" Type="http://schemas.openxmlformats.org/officeDocument/2006/relationships/hyperlink" Target="http://www.uinet.com/uinet/resources/file/ebcfda4ccb73dd/UI%20Local%20System%20Plan.pdf" TargetMode="External"/><Relationship Id="rId5" Type="http://schemas.openxmlformats.org/officeDocument/2006/relationships/hyperlink" Target="http://www.transmission-nu.com/business/pdfs/NU_Local_Transmission_Studies_List.pdf" TargetMode="External"/><Relationship Id="rId4" Type="http://schemas.openxmlformats.org/officeDocument/2006/relationships/hyperlink" Target="http://www.vermontspc.com/About%20the%20VSPC/Home.aspx"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bhe.com/data/OASIS/LSP.html" TargetMode="External"/><Relationship Id="rId7" Type="http://schemas.openxmlformats.org/officeDocument/2006/relationships/hyperlink" Target="http://www.nationalgridus.com/oasis/" TargetMode="External"/><Relationship Id="rId2" Type="http://schemas.openxmlformats.org/officeDocument/2006/relationships/hyperlink" Target="http://www.cmpco.com/SuppliersAndPartners/TransmissionServices/CMPTransmissionSvc/lsp.html" TargetMode="External"/><Relationship Id="rId1" Type="http://schemas.openxmlformats.org/officeDocument/2006/relationships/hyperlink" Target="http://www.nstar.com/business/rates_tariffs/open_access/" TargetMode="External"/><Relationship Id="rId6" Type="http://schemas.openxmlformats.org/officeDocument/2006/relationships/hyperlink" Target="http://www.uinet.com/uinet/resources/file/ebcfda4ccb73dd/UI%20Local%20System%20Plan.pdf" TargetMode="External"/><Relationship Id="rId5" Type="http://schemas.openxmlformats.org/officeDocument/2006/relationships/hyperlink" Target="http://www.transmission-nu.com/business/pdfs/NU_Local_Transmission_Studies_List.pdf" TargetMode="External"/><Relationship Id="rId4" Type="http://schemas.openxmlformats.org/officeDocument/2006/relationships/hyperlink" Target="http://www.vermontspc.com/About%20the%20VSPC/Home.aspx"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512"/>
  <sheetViews>
    <sheetView view="pageBreakPreview" zoomScale="75" zoomScaleNormal="90" zoomScaleSheetLayoutView="75" workbookViewId="0">
      <pane ySplit="2" topLeftCell="A3" activePane="bottomLeft" state="frozen"/>
      <selection pane="bottomLeft" activeCell="A9" sqref="A9:IV9"/>
    </sheetView>
  </sheetViews>
  <sheetFormatPr defaultRowHeight="13.2" x14ac:dyDescent="0.25"/>
  <cols>
    <col min="1" max="1" width="14.44140625" customWidth="1"/>
    <col min="2" max="2" width="5.88671875" customWidth="1"/>
    <col min="3" max="3" width="11.33203125" customWidth="1"/>
    <col min="4" max="4" width="12" customWidth="1"/>
    <col min="5" max="5" width="12.33203125" customWidth="1"/>
    <col min="6" max="6" width="13.44140625" style="93" customWidth="1"/>
    <col min="7" max="7" width="17.33203125" style="7" customWidth="1"/>
    <col min="8" max="8" width="40.44140625" customWidth="1"/>
    <col min="9" max="9" width="10.44140625" hidden="1" customWidth="1"/>
    <col min="10" max="10" width="12" hidden="1" customWidth="1"/>
    <col min="11" max="11" width="12.33203125" style="93" hidden="1" customWidth="1"/>
    <col min="12" max="14" width="12.5546875" style="93" hidden="1" customWidth="1"/>
    <col min="15" max="16" width="12.5546875" style="93" customWidth="1"/>
    <col min="17" max="17" width="10.44140625" customWidth="1"/>
    <col min="18" max="18" width="10.33203125" style="93" customWidth="1"/>
    <col min="19" max="19" width="14.109375" hidden="1" customWidth="1"/>
    <col min="20" max="20" width="14" hidden="1" customWidth="1"/>
    <col min="21" max="21" width="14" style="93" hidden="1" customWidth="1"/>
    <col min="22" max="22" width="14.6640625" style="93" hidden="1" customWidth="1"/>
    <col min="23" max="23" width="17" style="328" hidden="1" customWidth="1"/>
    <col min="24" max="24" width="17" style="358" hidden="1" customWidth="1"/>
    <col min="25" max="26" width="17" style="358" customWidth="1"/>
    <col min="27" max="27" width="27.44140625" style="335" customWidth="1"/>
    <col min="28" max="28" width="16.5546875" style="142" bestFit="1" customWidth="1"/>
    <col min="29" max="29" width="9.109375" style="142" customWidth="1"/>
    <col min="30" max="30" width="9.109375" style="7" customWidth="1"/>
  </cols>
  <sheetData>
    <row r="1" spans="1:59" ht="24.6" x14ac:dyDescent="0.4">
      <c r="A1" s="1134" t="s">
        <v>962</v>
      </c>
      <c r="B1" s="1135"/>
      <c r="C1" s="1135"/>
      <c r="D1" s="1135"/>
      <c r="E1" s="1135"/>
      <c r="F1" s="1135"/>
      <c r="G1" s="1135"/>
      <c r="H1" s="1135"/>
      <c r="I1" s="1135"/>
      <c r="J1" s="1135"/>
      <c r="K1" s="1135"/>
      <c r="L1" s="1135"/>
      <c r="M1" s="1135"/>
      <c r="N1" s="1135"/>
      <c r="O1" s="1135"/>
      <c r="P1" s="1135"/>
      <c r="Q1" s="1135"/>
      <c r="R1" s="1135"/>
      <c r="S1" s="1135"/>
      <c r="T1" s="1135"/>
      <c r="U1" s="1135"/>
      <c r="V1" s="1135"/>
      <c r="W1" s="1136"/>
      <c r="X1" s="311"/>
      <c r="Y1" s="311"/>
      <c r="Z1" s="311"/>
    </row>
    <row r="2" spans="1:59" ht="42" customHeight="1" x14ac:dyDescent="0.25">
      <c r="A2" s="57" t="s">
        <v>376</v>
      </c>
      <c r="B2" s="57" t="s">
        <v>377</v>
      </c>
      <c r="C2" s="58" t="s">
        <v>378</v>
      </c>
      <c r="D2" s="59" t="s">
        <v>379</v>
      </c>
      <c r="E2" s="59" t="s">
        <v>380</v>
      </c>
      <c r="F2" s="121" t="s">
        <v>566</v>
      </c>
      <c r="G2" s="57" t="s">
        <v>382</v>
      </c>
      <c r="H2" s="57" t="s">
        <v>383</v>
      </c>
      <c r="I2" s="59" t="s">
        <v>524</v>
      </c>
      <c r="J2" s="59" t="s">
        <v>209</v>
      </c>
      <c r="K2" s="59" t="s">
        <v>525</v>
      </c>
      <c r="L2" s="59" t="s">
        <v>594</v>
      </c>
      <c r="M2" s="59" t="s">
        <v>709</v>
      </c>
      <c r="N2" s="59" t="s">
        <v>890</v>
      </c>
      <c r="O2" s="59" t="s">
        <v>935</v>
      </c>
      <c r="P2" s="59" t="s">
        <v>976</v>
      </c>
      <c r="Q2" s="57" t="s">
        <v>592</v>
      </c>
      <c r="R2" s="57" t="s">
        <v>385</v>
      </c>
      <c r="S2" s="57" t="s">
        <v>218</v>
      </c>
      <c r="T2" s="57" t="s">
        <v>593</v>
      </c>
      <c r="U2" s="57" t="s">
        <v>595</v>
      </c>
      <c r="V2" s="16" t="s">
        <v>597</v>
      </c>
      <c r="W2" s="313" t="s">
        <v>710</v>
      </c>
      <c r="X2" s="357" t="s">
        <v>889</v>
      </c>
      <c r="Y2" s="357" t="s">
        <v>936</v>
      </c>
      <c r="Z2" s="357" t="s">
        <v>963</v>
      </c>
      <c r="AA2" s="335" t="s">
        <v>787</v>
      </c>
      <c r="AB2" s="143" t="s">
        <v>296</v>
      </c>
      <c r="AC2" s="143" t="s">
        <v>55</v>
      </c>
    </row>
    <row r="3" spans="1:59" ht="35.25" customHeight="1" x14ac:dyDescent="0.4">
      <c r="A3" s="1137" t="s">
        <v>527</v>
      </c>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27"/>
      <c r="AB3" s="144" t="s">
        <v>786</v>
      </c>
    </row>
    <row r="4" spans="1:59" ht="22.8" x14ac:dyDescent="0.4">
      <c r="A4" s="1139" t="s">
        <v>297</v>
      </c>
      <c r="B4" s="1140"/>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17"/>
      <c r="AA4" s="336"/>
      <c r="AB4" s="329"/>
      <c r="AC4" s="330"/>
    </row>
    <row r="5" spans="1:59" ht="32.25" customHeight="1" x14ac:dyDescent="0.25">
      <c r="A5" s="28" t="s">
        <v>386</v>
      </c>
      <c r="B5" s="29" t="s">
        <v>387</v>
      </c>
      <c r="C5" s="53">
        <v>144</v>
      </c>
      <c r="D5" s="28" t="s">
        <v>388</v>
      </c>
      <c r="E5" s="20"/>
      <c r="F5" s="85" t="s">
        <v>412</v>
      </c>
      <c r="G5" s="110" t="s">
        <v>712</v>
      </c>
      <c r="H5" s="48" t="s">
        <v>590</v>
      </c>
      <c r="I5" s="33" t="s">
        <v>510</v>
      </c>
      <c r="J5" s="33" t="s">
        <v>510</v>
      </c>
      <c r="K5" s="97" t="s">
        <v>510</v>
      </c>
      <c r="L5" s="97" t="s">
        <v>396</v>
      </c>
      <c r="M5" s="97" t="s">
        <v>406</v>
      </c>
      <c r="N5" s="97" t="s">
        <v>406</v>
      </c>
      <c r="O5" s="97" t="s">
        <v>406</v>
      </c>
      <c r="P5" s="97" t="s">
        <v>406</v>
      </c>
      <c r="Q5" s="87" t="s">
        <v>87</v>
      </c>
      <c r="R5" s="87" t="s">
        <v>87</v>
      </c>
      <c r="S5" s="34">
        <v>20000000</v>
      </c>
      <c r="T5" s="34">
        <v>20000000</v>
      </c>
      <c r="U5" s="102">
        <v>20000000</v>
      </c>
      <c r="V5" s="135">
        <v>20000000</v>
      </c>
      <c r="W5" s="318">
        <v>29000000</v>
      </c>
      <c r="X5" s="318">
        <v>29000000</v>
      </c>
      <c r="Y5" s="318">
        <v>29000000</v>
      </c>
      <c r="Z5" s="318">
        <v>29000000</v>
      </c>
      <c r="AA5" s="337">
        <f t="shared" ref="AA5:AA14" si="0">Z5</f>
        <v>29000000</v>
      </c>
      <c r="AB5" s="331">
        <f>Z5-Y5</f>
        <v>0</v>
      </c>
      <c r="AC5" s="142">
        <f t="shared" ref="AC5:AC60" si="1">IF(M5=N5,0,1)</f>
        <v>0</v>
      </c>
    </row>
    <row r="6" spans="1:59" ht="30.6" x14ac:dyDescent="0.25">
      <c r="A6" s="1" t="s">
        <v>386</v>
      </c>
      <c r="B6" s="2" t="s">
        <v>387</v>
      </c>
      <c r="C6" s="4">
        <v>625</v>
      </c>
      <c r="D6" s="1" t="s">
        <v>393</v>
      </c>
      <c r="E6" s="1"/>
      <c r="F6" s="592" t="s">
        <v>600</v>
      </c>
      <c r="G6" s="6" t="s">
        <v>401</v>
      </c>
      <c r="H6" s="22" t="s">
        <v>289</v>
      </c>
      <c r="I6" s="19" t="s">
        <v>396</v>
      </c>
      <c r="J6" s="19" t="s">
        <v>510</v>
      </c>
      <c r="K6" s="96" t="s">
        <v>392</v>
      </c>
      <c r="L6" s="96" t="s">
        <v>392</v>
      </c>
      <c r="M6" s="96" t="s">
        <v>392</v>
      </c>
      <c r="N6" s="96" t="s">
        <v>392</v>
      </c>
      <c r="O6" s="96" t="s">
        <v>406</v>
      </c>
      <c r="P6" s="96" t="s">
        <v>406</v>
      </c>
      <c r="Q6" s="24">
        <v>39416</v>
      </c>
      <c r="R6" s="85" t="s">
        <v>87</v>
      </c>
      <c r="S6" s="5" t="s">
        <v>92</v>
      </c>
      <c r="T6" s="5" t="s">
        <v>92</v>
      </c>
      <c r="U6" s="15">
        <v>5400000</v>
      </c>
      <c r="V6" s="129">
        <v>5400000</v>
      </c>
      <c r="W6" s="314">
        <v>5400000</v>
      </c>
      <c r="X6" s="314">
        <v>5400000</v>
      </c>
      <c r="Y6" s="314">
        <v>5400000</v>
      </c>
      <c r="Z6" s="314">
        <v>5400000</v>
      </c>
      <c r="AA6" s="337">
        <f t="shared" si="0"/>
        <v>5400000</v>
      </c>
      <c r="AB6" s="331">
        <f>Z6-Y6</f>
        <v>0</v>
      </c>
      <c r="AC6" s="142">
        <f t="shared" si="1"/>
        <v>0</v>
      </c>
    </row>
    <row r="7" spans="1:59" s="77" customFormat="1" ht="20.399999999999999" x14ac:dyDescent="0.25">
      <c r="A7" s="11" t="s">
        <v>386</v>
      </c>
      <c r="B7" s="10" t="s">
        <v>387</v>
      </c>
      <c r="C7" s="14">
        <v>1128</v>
      </c>
      <c r="D7" s="11" t="s">
        <v>393</v>
      </c>
      <c r="E7" s="11"/>
      <c r="F7" s="85" t="s">
        <v>34</v>
      </c>
      <c r="G7" s="6" t="s">
        <v>775</v>
      </c>
      <c r="H7" s="111" t="s">
        <v>836</v>
      </c>
      <c r="I7" s="96"/>
      <c r="J7" s="96"/>
      <c r="K7" s="96"/>
      <c r="L7" s="96"/>
      <c r="M7" s="96" t="s">
        <v>392</v>
      </c>
      <c r="N7" s="96" t="s">
        <v>392</v>
      </c>
      <c r="O7" s="96" t="s">
        <v>392</v>
      </c>
      <c r="P7" s="96" t="s">
        <v>392</v>
      </c>
      <c r="Q7" s="92">
        <v>39680</v>
      </c>
      <c r="R7" s="85" t="s">
        <v>410</v>
      </c>
      <c r="S7" s="174" t="s">
        <v>92</v>
      </c>
      <c r="T7" s="174" t="s">
        <v>92</v>
      </c>
      <c r="U7" s="175" t="s">
        <v>540</v>
      </c>
      <c r="V7" s="176"/>
      <c r="W7" s="315">
        <v>800000</v>
      </c>
      <c r="X7" s="315">
        <v>800000</v>
      </c>
      <c r="Y7" s="315">
        <v>800000</v>
      </c>
      <c r="Z7" s="315">
        <v>800000</v>
      </c>
      <c r="AA7" s="337">
        <f t="shared" si="0"/>
        <v>800000</v>
      </c>
      <c r="AB7" s="331">
        <f>Z7-Y7</f>
        <v>0</v>
      </c>
      <c r="AC7" s="142">
        <f t="shared" si="1"/>
        <v>0</v>
      </c>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ht="30.6" x14ac:dyDescent="0.25">
      <c r="A8" s="1" t="s">
        <v>386</v>
      </c>
      <c r="B8" s="2" t="s">
        <v>387</v>
      </c>
      <c r="C8" s="4">
        <v>624</v>
      </c>
      <c r="D8" s="1" t="s">
        <v>393</v>
      </c>
      <c r="E8" s="1"/>
      <c r="F8" s="114">
        <v>2010</v>
      </c>
      <c r="G8" s="6" t="s">
        <v>401</v>
      </c>
      <c r="H8" s="22" t="s">
        <v>943</v>
      </c>
      <c r="I8" s="19" t="s">
        <v>396</v>
      </c>
      <c r="J8" s="19" t="s">
        <v>510</v>
      </c>
      <c r="K8" s="96" t="s">
        <v>392</v>
      </c>
      <c r="L8" s="96" t="s">
        <v>392</v>
      </c>
      <c r="M8" s="96" t="s">
        <v>392</v>
      </c>
      <c r="N8" s="96" t="s">
        <v>392</v>
      </c>
      <c r="O8" s="96" t="s">
        <v>392</v>
      </c>
      <c r="P8" s="96" t="s">
        <v>392</v>
      </c>
      <c r="Q8" s="24">
        <v>39416</v>
      </c>
      <c r="R8" s="85" t="s">
        <v>87</v>
      </c>
      <c r="S8" s="5" t="s">
        <v>92</v>
      </c>
      <c r="T8" s="5" t="s">
        <v>92</v>
      </c>
      <c r="U8" s="101" t="s">
        <v>540</v>
      </c>
      <c r="V8" s="130" t="s">
        <v>540</v>
      </c>
      <c r="W8" s="314" t="s">
        <v>788</v>
      </c>
      <c r="X8" s="314" t="s">
        <v>788</v>
      </c>
      <c r="Y8" s="314" t="s">
        <v>788</v>
      </c>
      <c r="Z8" s="314" t="s">
        <v>788</v>
      </c>
      <c r="AA8" s="337" t="str">
        <f t="shared" si="0"/>
        <v>Part of project 625</v>
      </c>
      <c r="AB8" s="145"/>
      <c r="AC8" s="142">
        <f t="shared" si="1"/>
        <v>0</v>
      </c>
    </row>
    <row r="9" spans="1:59" ht="40.5" customHeight="1" x14ac:dyDescent="0.25">
      <c r="A9" s="1" t="s">
        <v>386</v>
      </c>
      <c r="B9" s="2" t="s">
        <v>387</v>
      </c>
      <c r="C9" s="4">
        <v>905</v>
      </c>
      <c r="D9" s="1" t="s">
        <v>393</v>
      </c>
      <c r="E9" s="1"/>
      <c r="F9" s="85" t="s">
        <v>389</v>
      </c>
      <c r="G9" s="111" t="s">
        <v>544</v>
      </c>
      <c r="H9" s="6" t="s">
        <v>849</v>
      </c>
      <c r="I9" s="1" t="s">
        <v>510</v>
      </c>
      <c r="J9" s="1" t="s">
        <v>510</v>
      </c>
      <c r="K9" s="96" t="s">
        <v>396</v>
      </c>
      <c r="L9" s="97" t="s">
        <v>392</v>
      </c>
      <c r="M9" s="97" t="s">
        <v>392</v>
      </c>
      <c r="N9" s="97" t="s">
        <v>392</v>
      </c>
      <c r="O9" s="97" t="s">
        <v>392</v>
      </c>
      <c r="P9" s="97" t="s">
        <v>392</v>
      </c>
      <c r="Q9" s="92">
        <v>39660</v>
      </c>
      <c r="R9" s="601">
        <v>40207</v>
      </c>
      <c r="S9" s="5" t="s">
        <v>92</v>
      </c>
      <c r="T9" s="5" t="s">
        <v>92</v>
      </c>
      <c r="U9" s="15">
        <v>1354000000</v>
      </c>
      <c r="V9" s="129">
        <v>1354000000</v>
      </c>
      <c r="W9" s="314">
        <v>1510000000</v>
      </c>
      <c r="X9" s="314">
        <v>1510000000</v>
      </c>
      <c r="Y9" s="314">
        <v>1510000000</v>
      </c>
      <c r="Z9" s="314">
        <v>1510000000</v>
      </c>
      <c r="AA9" s="340">
        <f t="shared" si="0"/>
        <v>1510000000</v>
      </c>
      <c r="AB9" s="331">
        <f>Z9-Y9</f>
        <v>0</v>
      </c>
      <c r="AC9" s="142">
        <f t="shared" si="1"/>
        <v>0</v>
      </c>
    </row>
    <row r="10" spans="1:59" ht="60" customHeight="1" x14ac:dyDescent="0.25">
      <c r="A10" s="1" t="s">
        <v>386</v>
      </c>
      <c r="B10" s="2" t="s">
        <v>387</v>
      </c>
      <c r="C10" s="4">
        <v>906</v>
      </c>
      <c r="D10" s="1" t="s">
        <v>393</v>
      </c>
      <c r="E10" s="2"/>
      <c r="F10" s="85" t="s">
        <v>389</v>
      </c>
      <c r="G10" s="111" t="s">
        <v>544</v>
      </c>
      <c r="H10" s="6" t="s">
        <v>852</v>
      </c>
      <c r="I10" s="1" t="s">
        <v>510</v>
      </c>
      <c r="J10" s="1" t="s">
        <v>510</v>
      </c>
      <c r="K10" s="96" t="s">
        <v>396</v>
      </c>
      <c r="L10" s="97" t="s">
        <v>392</v>
      </c>
      <c r="M10" s="97" t="s">
        <v>392</v>
      </c>
      <c r="N10" s="97" t="s">
        <v>392</v>
      </c>
      <c r="O10" s="97" t="s">
        <v>392</v>
      </c>
      <c r="P10" s="97" t="s">
        <v>392</v>
      </c>
      <c r="Q10" s="359" t="s">
        <v>772</v>
      </c>
      <c r="R10" s="601">
        <v>40207</v>
      </c>
      <c r="S10" s="5" t="s">
        <v>92</v>
      </c>
      <c r="T10" s="5" t="s">
        <v>92</v>
      </c>
      <c r="U10" s="101" t="s">
        <v>541</v>
      </c>
      <c r="V10" s="130" t="s">
        <v>541</v>
      </c>
      <c r="W10" s="315" t="s">
        <v>541</v>
      </c>
      <c r="X10" s="315" t="s">
        <v>541</v>
      </c>
      <c r="Y10" s="315" t="s">
        <v>541</v>
      </c>
      <c r="Z10" s="315" t="s">
        <v>541</v>
      </c>
      <c r="AA10" s="340" t="str">
        <f t="shared" si="0"/>
        <v>Part of Maine Power Reliability Program</v>
      </c>
      <c r="AB10" s="145"/>
      <c r="AC10" s="142">
        <f t="shared" si="1"/>
        <v>0</v>
      </c>
    </row>
    <row r="11" spans="1:59" ht="66.75" customHeight="1" x14ac:dyDescent="0.25">
      <c r="A11" s="1" t="s">
        <v>386</v>
      </c>
      <c r="B11" s="2" t="s">
        <v>387</v>
      </c>
      <c r="C11" s="4">
        <v>907</v>
      </c>
      <c r="D11" s="1" t="s">
        <v>393</v>
      </c>
      <c r="E11" s="2"/>
      <c r="F11" s="85" t="s">
        <v>389</v>
      </c>
      <c r="G11" s="111" t="s">
        <v>544</v>
      </c>
      <c r="H11" s="6" t="s">
        <v>850</v>
      </c>
      <c r="I11" s="1" t="s">
        <v>510</v>
      </c>
      <c r="J11" s="1" t="s">
        <v>510</v>
      </c>
      <c r="K11" s="96" t="s">
        <v>396</v>
      </c>
      <c r="L11" s="97" t="s">
        <v>392</v>
      </c>
      <c r="M11" s="97" t="s">
        <v>392</v>
      </c>
      <c r="N11" s="97" t="s">
        <v>392</v>
      </c>
      <c r="O11" s="97" t="s">
        <v>392</v>
      </c>
      <c r="P11" s="97" t="s">
        <v>392</v>
      </c>
      <c r="Q11" s="359" t="s">
        <v>772</v>
      </c>
      <c r="R11" s="601">
        <v>40207</v>
      </c>
      <c r="S11" s="5" t="s">
        <v>92</v>
      </c>
      <c r="T11" s="5" t="s">
        <v>92</v>
      </c>
      <c r="U11" s="101" t="s">
        <v>541</v>
      </c>
      <c r="V11" s="130" t="s">
        <v>541</v>
      </c>
      <c r="W11" s="315" t="s">
        <v>541</v>
      </c>
      <c r="X11" s="315" t="s">
        <v>541</v>
      </c>
      <c r="Y11" s="315" t="s">
        <v>541</v>
      </c>
      <c r="Z11" s="315" t="s">
        <v>541</v>
      </c>
      <c r="AA11" s="340" t="str">
        <f t="shared" si="0"/>
        <v>Part of Maine Power Reliability Program</v>
      </c>
      <c r="AB11" s="145"/>
      <c r="AC11" s="142">
        <f t="shared" si="1"/>
        <v>0</v>
      </c>
    </row>
    <row r="12" spans="1:59" ht="25.5" customHeight="1" x14ac:dyDescent="0.25">
      <c r="A12" s="1" t="s">
        <v>386</v>
      </c>
      <c r="B12" s="2" t="s">
        <v>387</v>
      </c>
      <c r="C12" s="4">
        <v>908</v>
      </c>
      <c r="D12" s="1" t="s">
        <v>393</v>
      </c>
      <c r="E12" s="1"/>
      <c r="F12" s="85" t="s">
        <v>389</v>
      </c>
      <c r="G12" s="111" t="s">
        <v>544</v>
      </c>
      <c r="H12" s="6" t="s">
        <v>851</v>
      </c>
      <c r="I12" s="1" t="s">
        <v>510</v>
      </c>
      <c r="J12" s="1" t="s">
        <v>510</v>
      </c>
      <c r="K12" s="96" t="s">
        <v>396</v>
      </c>
      <c r="L12" s="97" t="s">
        <v>392</v>
      </c>
      <c r="M12" s="97" t="s">
        <v>392</v>
      </c>
      <c r="N12" s="97" t="s">
        <v>392</v>
      </c>
      <c r="O12" s="97" t="s">
        <v>392</v>
      </c>
      <c r="P12" s="97" t="s">
        <v>392</v>
      </c>
      <c r="Q12" s="359" t="s">
        <v>772</v>
      </c>
      <c r="R12" s="601">
        <v>40207</v>
      </c>
      <c r="S12" s="5" t="s">
        <v>92</v>
      </c>
      <c r="T12" s="5" t="s">
        <v>92</v>
      </c>
      <c r="U12" s="101" t="s">
        <v>541</v>
      </c>
      <c r="V12" s="130" t="s">
        <v>541</v>
      </c>
      <c r="W12" s="315" t="s">
        <v>541</v>
      </c>
      <c r="X12" s="315" t="s">
        <v>541</v>
      </c>
      <c r="Y12" s="315" t="s">
        <v>541</v>
      </c>
      <c r="Z12" s="315" t="s">
        <v>541</v>
      </c>
      <c r="AA12" s="340" t="str">
        <f t="shared" si="0"/>
        <v>Part of Maine Power Reliability Program</v>
      </c>
      <c r="AB12" s="145"/>
      <c r="AC12" s="142">
        <f t="shared" si="1"/>
        <v>0</v>
      </c>
    </row>
    <row r="13" spans="1:59" ht="36" customHeight="1" x14ac:dyDescent="0.25">
      <c r="A13" s="1" t="s">
        <v>386</v>
      </c>
      <c r="B13" s="2" t="s">
        <v>387</v>
      </c>
      <c r="C13" s="4">
        <v>909</v>
      </c>
      <c r="D13" s="1" t="s">
        <v>393</v>
      </c>
      <c r="E13" s="1"/>
      <c r="F13" s="85" t="s">
        <v>389</v>
      </c>
      <c r="G13" s="111" t="s">
        <v>544</v>
      </c>
      <c r="H13" s="6" t="s">
        <v>903</v>
      </c>
      <c r="I13" s="1" t="s">
        <v>510</v>
      </c>
      <c r="J13" s="1" t="s">
        <v>510</v>
      </c>
      <c r="K13" s="96" t="s">
        <v>396</v>
      </c>
      <c r="L13" s="97" t="s">
        <v>392</v>
      </c>
      <c r="M13" s="97" t="s">
        <v>392</v>
      </c>
      <c r="N13" s="97" t="s">
        <v>392</v>
      </c>
      <c r="O13" s="97" t="s">
        <v>392</v>
      </c>
      <c r="P13" s="97" t="s">
        <v>392</v>
      </c>
      <c r="Q13" s="359" t="s">
        <v>772</v>
      </c>
      <c r="R13" s="601">
        <v>40207</v>
      </c>
      <c r="S13" s="5" t="s">
        <v>92</v>
      </c>
      <c r="T13" s="5" t="s">
        <v>92</v>
      </c>
      <c r="U13" s="101" t="s">
        <v>541</v>
      </c>
      <c r="V13" s="130" t="s">
        <v>541</v>
      </c>
      <c r="W13" s="315" t="s">
        <v>541</v>
      </c>
      <c r="X13" s="315" t="s">
        <v>541</v>
      </c>
      <c r="Y13" s="315" t="s">
        <v>541</v>
      </c>
      <c r="Z13" s="315" t="s">
        <v>541</v>
      </c>
      <c r="AA13" s="340" t="str">
        <f t="shared" si="0"/>
        <v>Part of Maine Power Reliability Program</v>
      </c>
      <c r="AB13" s="145"/>
      <c r="AC13" s="142">
        <f t="shared" si="1"/>
        <v>0</v>
      </c>
    </row>
    <row r="14" spans="1:59" ht="53.25" customHeight="1" x14ac:dyDescent="0.25">
      <c r="A14" s="1" t="s">
        <v>386</v>
      </c>
      <c r="B14" s="2" t="s">
        <v>387</v>
      </c>
      <c r="C14" s="4">
        <v>1025</v>
      </c>
      <c r="D14" s="1" t="s">
        <v>393</v>
      </c>
      <c r="E14" s="1"/>
      <c r="F14" s="85" t="s">
        <v>389</v>
      </c>
      <c r="G14" s="111" t="s">
        <v>544</v>
      </c>
      <c r="H14" s="111" t="s">
        <v>854</v>
      </c>
      <c r="I14" s="19" t="s">
        <v>510</v>
      </c>
      <c r="J14" s="19" t="s">
        <v>510</v>
      </c>
      <c r="K14" s="96" t="s">
        <v>396</v>
      </c>
      <c r="L14" s="97" t="s">
        <v>392</v>
      </c>
      <c r="M14" s="97" t="s">
        <v>392</v>
      </c>
      <c r="N14" s="97" t="s">
        <v>392</v>
      </c>
      <c r="O14" s="97" t="s">
        <v>392</v>
      </c>
      <c r="P14" s="97" t="s">
        <v>392</v>
      </c>
      <c r="Q14" s="359" t="s">
        <v>772</v>
      </c>
      <c r="R14" s="601">
        <v>40207</v>
      </c>
      <c r="S14" s="5" t="s">
        <v>92</v>
      </c>
      <c r="T14" s="5" t="s">
        <v>92</v>
      </c>
      <c r="U14" s="101" t="s">
        <v>541</v>
      </c>
      <c r="V14" s="130" t="s">
        <v>541</v>
      </c>
      <c r="W14" s="315" t="s">
        <v>541</v>
      </c>
      <c r="X14" s="315" t="s">
        <v>541</v>
      </c>
      <c r="Y14" s="315" t="s">
        <v>541</v>
      </c>
      <c r="Z14" s="315" t="s">
        <v>541</v>
      </c>
      <c r="AA14" s="340" t="str">
        <f t="shared" si="0"/>
        <v>Part of Maine Power Reliability Program</v>
      </c>
      <c r="AB14" s="145"/>
      <c r="AC14" s="142">
        <f t="shared" si="1"/>
        <v>0</v>
      </c>
    </row>
    <row r="15" spans="1:59" ht="44.25" customHeight="1" x14ac:dyDescent="0.25">
      <c r="A15" s="1" t="s">
        <v>386</v>
      </c>
      <c r="B15" s="2" t="s">
        <v>387</v>
      </c>
      <c r="C15" s="4">
        <v>1026</v>
      </c>
      <c r="D15" s="1" t="s">
        <v>393</v>
      </c>
      <c r="E15" s="1" t="s">
        <v>451</v>
      </c>
      <c r="F15" s="85" t="s">
        <v>389</v>
      </c>
      <c r="G15" s="111" t="s">
        <v>544</v>
      </c>
      <c r="H15" s="111" t="s">
        <v>855</v>
      </c>
      <c r="I15" s="19" t="s">
        <v>510</v>
      </c>
      <c r="J15" s="19" t="s">
        <v>510</v>
      </c>
      <c r="K15" s="96" t="s">
        <v>396</v>
      </c>
      <c r="L15" s="97" t="s">
        <v>392</v>
      </c>
      <c r="M15" s="97" t="s">
        <v>392</v>
      </c>
      <c r="N15" s="97" t="s">
        <v>392</v>
      </c>
      <c r="O15" s="97" t="s">
        <v>392</v>
      </c>
      <c r="P15" s="97" t="s">
        <v>392</v>
      </c>
      <c r="Q15" s="359" t="s">
        <v>772</v>
      </c>
      <c r="R15" s="601">
        <v>40207</v>
      </c>
      <c r="S15" s="5" t="s">
        <v>92</v>
      </c>
      <c r="T15" s="5" t="s">
        <v>92</v>
      </c>
      <c r="U15" s="101" t="s">
        <v>545</v>
      </c>
      <c r="V15" s="130" t="s">
        <v>545</v>
      </c>
      <c r="W15" s="315" t="s">
        <v>863</v>
      </c>
      <c r="X15" s="315" t="s">
        <v>863</v>
      </c>
      <c r="Y15" s="315" t="s">
        <v>863</v>
      </c>
      <c r="Z15" s="605" t="s">
        <v>982</v>
      </c>
      <c r="AA15" s="341">
        <v>36000000</v>
      </c>
      <c r="AB15" s="397">
        <v>900000</v>
      </c>
      <c r="AC15" s="142">
        <f t="shared" si="1"/>
        <v>0</v>
      </c>
    </row>
    <row r="16" spans="1:59" ht="30.75" customHeight="1" x14ac:dyDescent="0.25">
      <c r="A16" s="1" t="s">
        <v>386</v>
      </c>
      <c r="B16" s="2" t="s">
        <v>387</v>
      </c>
      <c r="C16" s="4">
        <v>1027</v>
      </c>
      <c r="D16" s="1" t="s">
        <v>393</v>
      </c>
      <c r="E16" s="1"/>
      <c r="F16" s="85" t="s">
        <v>389</v>
      </c>
      <c r="G16" s="111" t="s">
        <v>544</v>
      </c>
      <c r="H16" s="111" t="s">
        <v>520</v>
      </c>
      <c r="I16" s="19" t="s">
        <v>510</v>
      </c>
      <c r="J16" s="19" t="s">
        <v>510</v>
      </c>
      <c r="K16" s="96" t="s">
        <v>396</v>
      </c>
      <c r="L16" s="97" t="s">
        <v>392</v>
      </c>
      <c r="M16" s="97" t="s">
        <v>392</v>
      </c>
      <c r="N16" s="97" t="s">
        <v>392</v>
      </c>
      <c r="O16" s="97" t="s">
        <v>392</v>
      </c>
      <c r="P16" s="97" t="s">
        <v>392</v>
      </c>
      <c r="Q16" s="359" t="s">
        <v>772</v>
      </c>
      <c r="R16" s="601">
        <v>40207</v>
      </c>
      <c r="S16" s="5" t="s">
        <v>92</v>
      </c>
      <c r="T16" s="5" t="s">
        <v>92</v>
      </c>
      <c r="U16" s="101" t="s">
        <v>541</v>
      </c>
      <c r="V16" s="130" t="s">
        <v>541</v>
      </c>
      <c r="W16" s="315" t="s">
        <v>541</v>
      </c>
      <c r="X16" s="315" t="s">
        <v>541</v>
      </c>
      <c r="Y16" s="315" t="s">
        <v>541</v>
      </c>
      <c r="Z16" s="315" t="s">
        <v>541</v>
      </c>
      <c r="AA16" s="340" t="str">
        <f t="shared" ref="AA16:AA22" si="2">Z16</f>
        <v>Part of Maine Power Reliability Program</v>
      </c>
      <c r="AB16" s="145"/>
      <c r="AC16" s="142">
        <f t="shared" si="1"/>
        <v>0</v>
      </c>
    </row>
    <row r="17" spans="1:59" ht="44.25" customHeight="1" x14ac:dyDescent="0.25">
      <c r="A17" s="1" t="s">
        <v>386</v>
      </c>
      <c r="B17" s="2" t="s">
        <v>387</v>
      </c>
      <c r="C17" s="4">
        <v>1028</v>
      </c>
      <c r="D17" s="1" t="s">
        <v>393</v>
      </c>
      <c r="E17" s="1" t="s">
        <v>451</v>
      </c>
      <c r="F17" s="85" t="s">
        <v>389</v>
      </c>
      <c r="G17" s="111" t="s">
        <v>544</v>
      </c>
      <c r="H17" s="111" t="s">
        <v>865</v>
      </c>
      <c r="I17" s="19" t="s">
        <v>510</v>
      </c>
      <c r="J17" s="19" t="s">
        <v>510</v>
      </c>
      <c r="K17" s="96" t="s">
        <v>396</v>
      </c>
      <c r="L17" s="97" t="s">
        <v>392</v>
      </c>
      <c r="M17" s="97" t="s">
        <v>392</v>
      </c>
      <c r="N17" s="97" t="s">
        <v>392</v>
      </c>
      <c r="O17" s="97" t="s">
        <v>392</v>
      </c>
      <c r="P17" s="97" t="s">
        <v>392</v>
      </c>
      <c r="Q17" s="359" t="s">
        <v>772</v>
      </c>
      <c r="R17" s="601">
        <v>40207</v>
      </c>
      <c r="S17" s="5" t="s">
        <v>92</v>
      </c>
      <c r="T17" s="5" t="s">
        <v>92</v>
      </c>
      <c r="U17" s="101" t="s">
        <v>546</v>
      </c>
      <c r="V17" s="130" t="s">
        <v>861</v>
      </c>
      <c r="W17" s="315" t="s">
        <v>862</v>
      </c>
      <c r="X17" s="315" t="s">
        <v>862</v>
      </c>
      <c r="Y17" s="315" t="s">
        <v>862</v>
      </c>
      <c r="Z17" s="315" t="s">
        <v>862</v>
      </c>
      <c r="AA17" s="340" t="str">
        <f t="shared" si="2"/>
        <v>Portion of CMP $1.51B and portion of NU is TBD</v>
      </c>
      <c r="AB17" s="397"/>
      <c r="AC17" s="142">
        <f t="shared" si="1"/>
        <v>0</v>
      </c>
    </row>
    <row r="18" spans="1:59" ht="36" customHeight="1" x14ac:dyDescent="0.25">
      <c r="A18" s="1" t="s">
        <v>386</v>
      </c>
      <c r="B18" s="2" t="s">
        <v>387</v>
      </c>
      <c r="C18" s="4">
        <v>1029</v>
      </c>
      <c r="D18" s="1" t="s">
        <v>393</v>
      </c>
      <c r="E18" s="1"/>
      <c r="F18" s="87" t="s">
        <v>347</v>
      </c>
      <c r="G18" s="111" t="s">
        <v>544</v>
      </c>
      <c r="H18" s="111" t="s">
        <v>856</v>
      </c>
      <c r="I18" s="19" t="s">
        <v>510</v>
      </c>
      <c r="J18" s="19" t="s">
        <v>510</v>
      </c>
      <c r="K18" s="96" t="s">
        <v>396</v>
      </c>
      <c r="L18" s="97" t="s">
        <v>392</v>
      </c>
      <c r="M18" s="97" t="s">
        <v>406</v>
      </c>
      <c r="N18" s="97" t="s">
        <v>406</v>
      </c>
      <c r="O18" s="97" t="s">
        <v>406</v>
      </c>
      <c r="P18" s="97" t="s">
        <v>406</v>
      </c>
      <c r="Q18" s="359" t="s">
        <v>772</v>
      </c>
      <c r="R18" s="601">
        <v>40207</v>
      </c>
      <c r="S18" s="5" t="s">
        <v>92</v>
      </c>
      <c r="T18" s="5" t="s">
        <v>92</v>
      </c>
      <c r="U18" s="101" t="s">
        <v>541</v>
      </c>
      <c r="V18" s="130" t="s">
        <v>541</v>
      </c>
      <c r="W18" s="315" t="s">
        <v>541</v>
      </c>
      <c r="X18" s="315" t="s">
        <v>541</v>
      </c>
      <c r="Y18" s="315" t="s">
        <v>541</v>
      </c>
      <c r="Z18" s="315" t="s">
        <v>541</v>
      </c>
      <c r="AA18" s="340" t="str">
        <f t="shared" si="2"/>
        <v>Part of Maine Power Reliability Program</v>
      </c>
      <c r="AB18" s="145"/>
      <c r="AC18" s="142">
        <f t="shared" si="1"/>
        <v>0</v>
      </c>
    </row>
    <row r="19" spans="1:59" ht="20.399999999999999" x14ac:dyDescent="0.25">
      <c r="A19" s="613" t="s">
        <v>386</v>
      </c>
      <c r="B19" s="599" t="s">
        <v>387</v>
      </c>
      <c r="C19" s="614">
        <v>1158</v>
      </c>
      <c r="D19" s="613" t="s">
        <v>393</v>
      </c>
      <c r="E19" s="613"/>
      <c r="F19" s="592" t="s">
        <v>389</v>
      </c>
      <c r="G19" s="598" t="s">
        <v>544</v>
      </c>
      <c r="H19" s="598" t="s">
        <v>1009</v>
      </c>
      <c r="I19" s="597" t="s">
        <v>510</v>
      </c>
      <c r="J19" s="597" t="s">
        <v>510</v>
      </c>
      <c r="K19" s="597" t="s">
        <v>396</v>
      </c>
      <c r="L19" s="608" t="s">
        <v>392</v>
      </c>
      <c r="M19" s="608" t="s">
        <v>392</v>
      </c>
      <c r="N19" s="608" t="s">
        <v>392</v>
      </c>
      <c r="O19" s="608" t="s">
        <v>392</v>
      </c>
      <c r="P19" s="608" t="s">
        <v>392</v>
      </c>
      <c r="Q19" s="656" t="s">
        <v>772</v>
      </c>
      <c r="R19" s="601">
        <v>40207</v>
      </c>
      <c r="S19" s="652" t="s">
        <v>92</v>
      </c>
      <c r="T19" s="652" t="s">
        <v>92</v>
      </c>
      <c r="U19" s="653" t="s">
        <v>541</v>
      </c>
      <c r="V19" s="654" t="s">
        <v>541</v>
      </c>
      <c r="W19" s="605" t="s">
        <v>541</v>
      </c>
      <c r="X19" s="605" t="s">
        <v>541</v>
      </c>
      <c r="Y19" s="605"/>
      <c r="Z19" s="605" t="s">
        <v>541</v>
      </c>
      <c r="AA19" s="340" t="str">
        <f t="shared" si="2"/>
        <v>Part of Maine Power Reliability Program</v>
      </c>
      <c r="AB19" s="145"/>
      <c r="AC19" s="142">
        <f t="shared" si="1"/>
        <v>0</v>
      </c>
    </row>
    <row r="20" spans="1:59" ht="20.399999999999999" x14ac:dyDescent="0.25">
      <c r="A20" s="1" t="s">
        <v>386</v>
      </c>
      <c r="B20" s="2" t="s">
        <v>387</v>
      </c>
      <c r="C20" s="4">
        <v>1030</v>
      </c>
      <c r="D20" s="1" t="s">
        <v>393</v>
      </c>
      <c r="E20" s="1"/>
      <c r="F20" s="85" t="s">
        <v>389</v>
      </c>
      <c r="G20" s="111" t="s">
        <v>544</v>
      </c>
      <c r="H20" s="111" t="s">
        <v>857</v>
      </c>
      <c r="I20" s="19" t="s">
        <v>510</v>
      </c>
      <c r="J20" s="19" t="s">
        <v>510</v>
      </c>
      <c r="K20" s="96" t="s">
        <v>396</v>
      </c>
      <c r="L20" s="97" t="s">
        <v>392</v>
      </c>
      <c r="M20" s="97" t="s">
        <v>392</v>
      </c>
      <c r="N20" s="97" t="s">
        <v>392</v>
      </c>
      <c r="O20" s="97" t="s">
        <v>392</v>
      </c>
      <c r="P20" s="97" t="s">
        <v>392</v>
      </c>
      <c r="Q20" s="359" t="s">
        <v>772</v>
      </c>
      <c r="R20" s="601">
        <v>40207</v>
      </c>
      <c r="S20" s="5" t="s">
        <v>92</v>
      </c>
      <c r="T20" s="5" t="s">
        <v>92</v>
      </c>
      <c r="U20" s="101" t="s">
        <v>541</v>
      </c>
      <c r="V20" s="130" t="s">
        <v>541</v>
      </c>
      <c r="W20" s="315" t="s">
        <v>541</v>
      </c>
      <c r="X20" s="315" t="s">
        <v>541</v>
      </c>
      <c r="Y20" s="315" t="s">
        <v>541</v>
      </c>
      <c r="Z20" s="315" t="s">
        <v>541</v>
      </c>
      <c r="AA20" s="340" t="str">
        <f t="shared" si="2"/>
        <v>Part of Maine Power Reliability Program</v>
      </c>
      <c r="AB20" s="145"/>
      <c r="AC20" s="142">
        <f t="shared" si="1"/>
        <v>0</v>
      </c>
    </row>
    <row r="21" spans="1:59" s="120" customFormat="1" ht="30.6" x14ac:dyDescent="0.25">
      <c r="A21" s="19" t="s">
        <v>386</v>
      </c>
      <c r="B21" s="20" t="s">
        <v>387</v>
      </c>
      <c r="C21" s="21">
        <v>143</v>
      </c>
      <c r="D21" s="19" t="s">
        <v>388</v>
      </c>
      <c r="E21" s="19"/>
      <c r="F21" s="85" t="s">
        <v>389</v>
      </c>
      <c r="G21" s="22" t="s">
        <v>390</v>
      </c>
      <c r="H21" s="22" t="s">
        <v>391</v>
      </c>
      <c r="I21" s="19" t="s">
        <v>392</v>
      </c>
      <c r="J21" s="19" t="s">
        <v>392</v>
      </c>
      <c r="K21" s="96" t="s">
        <v>392</v>
      </c>
      <c r="L21" s="96" t="s">
        <v>392</v>
      </c>
      <c r="M21" s="96" t="s">
        <v>392</v>
      </c>
      <c r="N21" s="96" t="s">
        <v>392</v>
      </c>
      <c r="O21" s="96" t="s">
        <v>392</v>
      </c>
      <c r="P21" s="96" t="s">
        <v>392</v>
      </c>
      <c r="Q21" s="24">
        <v>38847</v>
      </c>
      <c r="R21" s="92">
        <v>39612</v>
      </c>
      <c r="S21" s="23">
        <v>45000000</v>
      </c>
      <c r="T21" s="23">
        <v>66100000</v>
      </c>
      <c r="U21" s="15">
        <v>66100000</v>
      </c>
      <c r="V21" s="129">
        <v>66100000</v>
      </c>
      <c r="W21" s="314">
        <v>66100000</v>
      </c>
      <c r="X21" s="314">
        <v>66100000</v>
      </c>
      <c r="Y21" s="314">
        <v>66100000</v>
      </c>
      <c r="Z21" s="314">
        <v>66100000</v>
      </c>
      <c r="AA21" s="338">
        <f t="shared" si="2"/>
        <v>66100000</v>
      </c>
      <c r="AB21" s="331">
        <f>Z21-Y21</f>
        <v>0</v>
      </c>
      <c r="AC21" s="142">
        <f t="shared" si="1"/>
        <v>0</v>
      </c>
      <c r="AD21" s="181"/>
    </row>
    <row r="22" spans="1:59" s="77" customFormat="1" ht="30.6" x14ac:dyDescent="0.25">
      <c r="A22" s="280" t="s">
        <v>386</v>
      </c>
      <c r="B22" s="360" t="s">
        <v>387</v>
      </c>
      <c r="C22" s="149">
        <v>1129</v>
      </c>
      <c r="D22" s="280" t="s">
        <v>393</v>
      </c>
      <c r="E22" s="280"/>
      <c r="F22" s="85" t="s">
        <v>732</v>
      </c>
      <c r="G22" s="42"/>
      <c r="H22" s="42" t="s">
        <v>777</v>
      </c>
      <c r="I22" s="280" t="s">
        <v>392</v>
      </c>
      <c r="J22" s="95" t="s">
        <v>510</v>
      </c>
      <c r="K22" s="95" t="s">
        <v>510</v>
      </c>
      <c r="L22" s="95"/>
      <c r="M22" s="95" t="s">
        <v>392</v>
      </c>
      <c r="N22" s="95" t="s">
        <v>392</v>
      </c>
      <c r="O22" s="95" t="s">
        <v>392</v>
      </c>
      <c r="P22" s="95" t="s">
        <v>392</v>
      </c>
      <c r="Q22" s="152">
        <v>39839</v>
      </c>
      <c r="R22" s="92" t="s">
        <v>87</v>
      </c>
      <c r="S22" s="361">
        <v>10100000</v>
      </c>
      <c r="T22" s="361">
        <v>10100000</v>
      </c>
      <c r="U22" s="104">
        <v>6100000</v>
      </c>
      <c r="V22" s="134"/>
      <c r="W22" s="317">
        <v>19500000</v>
      </c>
      <c r="X22" s="317">
        <v>19500000</v>
      </c>
      <c r="Y22" s="317">
        <v>19500000</v>
      </c>
      <c r="Z22" s="603">
        <v>32800000</v>
      </c>
      <c r="AA22" s="604">
        <f t="shared" si="2"/>
        <v>32800000</v>
      </c>
      <c r="AB22" s="331">
        <f>Z22-Y22</f>
        <v>13300000</v>
      </c>
      <c r="AC22" s="142">
        <f t="shared" si="1"/>
        <v>0</v>
      </c>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77" customFormat="1" ht="20.399999999999999" x14ac:dyDescent="0.25">
      <c r="A23" s="112" t="s">
        <v>386</v>
      </c>
      <c r="B23" s="281" t="s">
        <v>387</v>
      </c>
      <c r="C23" s="53">
        <v>1144</v>
      </c>
      <c r="D23" s="280" t="s">
        <v>393</v>
      </c>
      <c r="E23" s="112"/>
      <c r="F23" s="592" t="s">
        <v>693</v>
      </c>
      <c r="G23" s="31" t="s">
        <v>511</v>
      </c>
      <c r="H23" s="31" t="s">
        <v>926</v>
      </c>
      <c r="I23" s="112" t="s">
        <v>510</v>
      </c>
      <c r="J23" s="112" t="s">
        <v>510</v>
      </c>
      <c r="K23" s="97" t="s">
        <v>510</v>
      </c>
      <c r="L23" s="97" t="s">
        <v>510</v>
      </c>
      <c r="M23" s="97"/>
      <c r="N23" s="97" t="s">
        <v>406</v>
      </c>
      <c r="O23" s="97" t="s">
        <v>406</v>
      </c>
      <c r="P23" s="97" t="s">
        <v>406</v>
      </c>
      <c r="Q23" s="52">
        <v>39892</v>
      </c>
      <c r="R23" s="52">
        <v>40014</v>
      </c>
      <c r="S23" s="54" t="s">
        <v>92</v>
      </c>
      <c r="T23" s="54" t="s">
        <v>92</v>
      </c>
      <c r="U23" s="102" t="s">
        <v>92</v>
      </c>
      <c r="V23" s="135" t="s">
        <v>92</v>
      </c>
      <c r="W23" s="315"/>
      <c r="X23" s="315" t="s">
        <v>928</v>
      </c>
      <c r="Y23" s="315" t="s">
        <v>928</v>
      </c>
      <c r="Z23" s="315" t="s">
        <v>928</v>
      </c>
      <c r="AA23" s="354" t="s">
        <v>927</v>
      </c>
      <c r="AB23" s="393"/>
      <c r="AC23" s="142">
        <f>IF(M23=N23,0,1)</f>
        <v>1</v>
      </c>
    </row>
    <row r="24" spans="1:59" ht="30.6" x14ac:dyDescent="0.25">
      <c r="A24" s="11" t="s">
        <v>58</v>
      </c>
      <c r="B24" s="10" t="s">
        <v>59</v>
      </c>
      <c r="C24" s="14">
        <v>770</v>
      </c>
      <c r="D24" s="11" t="s">
        <v>393</v>
      </c>
      <c r="E24" s="11"/>
      <c r="F24" s="85" t="s">
        <v>412</v>
      </c>
      <c r="G24" s="6" t="s">
        <v>187</v>
      </c>
      <c r="H24" s="6" t="s">
        <v>944</v>
      </c>
      <c r="I24" s="11" t="s">
        <v>396</v>
      </c>
      <c r="J24" s="11" t="s">
        <v>396</v>
      </c>
      <c r="K24" s="96" t="s">
        <v>396</v>
      </c>
      <c r="L24" s="96" t="s">
        <v>396</v>
      </c>
      <c r="M24" s="96" t="s">
        <v>396</v>
      </c>
      <c r="N24" s="96" t="s">
        <v>396</v>
      </c>
      <c r="O24" s="96" t="s">
        <v>396</v>
      </c>
      <c r="P24" s="96" t="s">
        <v>396</v>
      </c>
      <c r="Q24" s="13">
        <v>39159</v>
      </c>
      <c r="R24" s="85" t="s">
        <v>410</v>
      </c>
      <c r="S24" s="10" t="s">
        <v>410</v>
      </c>
      <c r="T24" s="10" t="s">
        <v>410</v>
      </c>
      <c r="U24" s="85" t="s">
        <v>410</v>
      </c>
      <c r="V24" s="132" t="s">
        <v>410</v>
      </c>
      <c r="W24" s="316" t="s">
        <v>410</v>
      </c>
      <c r="X24" s="316" t="s">
        <v>410</v>
      </c>
      <c r="Y24" s="316" t="s">
        <v>410</v>
      </c>
      <c r="Z24" s="316" t="s">
        <v>410</v>
      </c>
      <c r="AA24" s="354" t="str">
        <f>Z24</f>
        <v>NR</v>
      </c>
      <c r="AB24" s="171"/>
      <c r="AC24" s="368">
        <f>IF(M24=N24,0,1)</f>
        <v>0</v>
      </c>
    </row>
    <row r="25" spans="1:59" ht="30.6" x14ac:dyDescent="0.25">
      <c r="A25" s="613" t="s">
        <v>58</v>
      </c>
      <c r="B25" s="599" t="s">
        <v>59</v>
      </c>
      <c r="C25" s="614">
        <v>1159</v>
      </c>
      <c r="D25" s="613" t="s">
        <v>393</v>
      </c>
      <c r="E25" s="613"/>
      <c r="F25" s="592" t="s">
        <v>34</v>
      </c>
      <c r="G25" s="657" t="s">
        <v>1010</v>
      </c>
      <c r="H25" s="657" t="s">
        <v>1011</v>
      </c>
      <c r="I25" s="613" t="s">
        <v>396</v>
      </c>
      <c r="J25" s="613" t="s">
        <v>396</v>
      </c>
      <c r="K25" s="597" t="s">
        <v>396</v>
      </c>
      <c r="L25" s="597" t="s">
        <v>396</v>
      </c>
      <c r="M25" s="597" t="s">
        <v>396</v>
      </c>
      <c r="N25" s="597" t="s">
        <v>396</v>
      </c>
      <c r="O25" s="597"/>
      <c r="P25" s="597" t="s">
        <v>392</v>
      </c>
      <c r="Q25" s="600">
        <v>40085</v>
      </c>
      <c r="R25" s="592" t="s">
        <v>410</v>
      </c>
      <c r="S25" s="599" t="s">
        <v>410</v>
      </c>
      <c r="T25" s="599" t="s">
        <v>410</v>
      </c>
      <c r="U25" s="592" t="s">
        <v>410</v>
      </c>
      <c r="V25" s="658" t="s">
        <v>410</v>
      </c>
      <c r="W25" s="659" t="s">
        <v>410</v>
      </c>
      <c r="X25" s="659" t="s">
        <v>410</v>
      </c>
      <c r="Y25" s="659"/>
      <c r="Z25" s="659" t="s">
        <v>410</v>
      </c>
      <c r="AA25" s="604" t="str">
        <f>Z25</f>
        <v>NR</v>
      </c>
      <c r="AB25" s="171"/>
      <c r="AC25" s="368">
        <f t="shared" si="1"/>
        <v>0</v>
      </c>
    </row>
    <row r="26" spans="1:59" ht="18.75" customHeight="1" x14ac:dyDescent="0.4">
      <c r="A26" s="1141" t="s">
        <v>298</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591"/>
      <c r="AB26" s="331"/>
      <c r="AC26" s="142">
        <f t="shared" si="1"/>
        <v>0</v>
      </c>
    </row>
    <row r="27" spans="1:59" ht="20.399999999999999" x14ac:dyDescent="0.25">
      <c r="A27" s="78" t="s">
        <v>386</v>
      </c>
      <c r="B27" s="10" t="s">
        <v>387</v>
      </c>
      <c r="C27" s="14">
        <v>277</v>
      </c>
      <c r="D27" s="78" t="s">
        <v>451</v>
      </c>
      <c r="E27" s="78"/>
      <c r="F27" s="85">
        <v>2012</v>
      </c>
      <c r="G27" s="6" t="s">
        <v>906</v>
      </c>
      <c r="H27" s="6" t="s">
        <v>907</v>
      </c>
      <c r="I27" s="78" t="s">
        <v>396</v>
      </c>
      <c r="J27" s="19" t="s">
        <v>510</v>
      </c>
      <c r="K27" s="19" t="s">
        <v>510</v>
      </c>
      <c r="L27" s="19" t="s">
        <v>510</v>
      </c>
      <c r="M27" s="19" t="s">
        <v>510</v>
      </c>
      <c r="N27" s="96" t="s">
        <v>392</v>
      </c>
      <c r="O27" s="96" t="s">
        <v>392</v>
      </c>
      <c r="P27" s="96" t="s">
        <v>392</v>
      </c>
      <c r="Q27" s="13">
        <v>39993</v>
      </c>
      <c r="R27" s="20" t="s">
        <v>87</v>
      </c>
      <c r="S27" s="82" t="s">
        <v>92</v>
      </c>
      <c r="T27" s="82" t="s">
        <v>92</v>
      </c>
      <c r="U27" s="23" t="s">
        <v>92</v>
      </c>
      <c r="V27" s="139" t="s">
        <v>92</v>
      </c>
      <c r="W27" s="324" t="s">
        <v>92</v>
      </c>
      <c r="X27" s="133">
        <v>56600000</v>
      </c>
      <c r="Y27" s="133">
        <v>56600000</v>
      </c>
      <c r="Z27" s="133">
        <v>56000000</v>
      </c>
      <c r="AA27" s="348">
        <f t="shared" ref="AA27:AA36" si="3">Z27</f>
        <v>56000000</v>
      </c>
      <c r="AB27" s="331">
        <f>Z27-Y27</f>
        <v>-600000</v>
      </c>
      <c r="AC27" s="142">
        <f t="shared" si="1"/>
        <v>1</v>
      </c>
    </row>
    <row r="28" spans="1:59" ht="30.6" x14ac:dyDescent="0.25">
      <c r="A28" s="11" t="s">
        <v>386</v>
      </c>
      <c r="B28" s="10" t="s">
        <v>387</v>
      </c>
      <c r="C28" s="14">
        <v>1137</v>
      </c>
      <c r="D28" s="11" t="s">
        <v>451</v>
      </c>
      <c r="E28" s="11"/>
      <c r="F28" s="85">
        <v>2012</v>
      </c>
      <c r="G28" s="6" t="s">
        <v>906</v>
      </c>
      <c r="H28" s="6" t="s">
        <v>931</v>
      </c>
      <c r="I28" s="172"/>
      <c r="J28" s="173"/>
      <c r="K28" s="173"/>
      <c r="L28" s="173"/>
      <c r="M28" s="96"/>
      <c r="N28" s="96" t="s">
        <v>392</v>
      </c>
      <c r="O28" s="96" t="s">
        <v>392</v>
      </c>
      <c r="P28" s="96" t="s">
        <v>392</v>
      </c>
      <c r="Q28" s="13">
        <v>39993</v>
      </c>
      <c r="R28" s="85" t="s">
        <v>87</v>
      </c>
      <c r="S28" s="174" t="s">
        <v>92</v>
      </c>
      <c r="T28" s="174" t="s">
        <v>92</v>
      </c>
      <c r="U28" s="178" t="s">
        <v>92</v>
      </c>
      <c r="V28" s="177" t="s">
        <v>92</v>
      </c>
      <c r="W28" s="314"/>
      <c r="X28" s="141" t="s">
        <v>910</v>
      </c>
      <c r="Y28" s="141" t="s">
        <v>910</v>
      </c>
      <c r="Z28" s="141" t="s">
        <v>910</v>
      </c>
      <c r="AA28" s="348" t="str">
        <f t="shared" si="3"/>
        <v>Part of 2nd Deerfield 345/115kV Autotransformer Project</v>
      </c>
      <c r="AB28" s="145"/>
      <c r="AC28" s="142">
        <f t="shared" si="1"/>
        <v>1</v>
      </c>
    </row>
    <row r="29" spans="1:59" ht="30.6" x14ac:dyDescent="0.25">
      <c r="A29" s="11" t="s">
        <v>386</v>
      </c>
      <c r="B29" s="10" t="s">
        <v>387</v>
      </c>
      <c r="C29" s="14">
        <v>1138</v>
      </c>
      <c r="D29" s="11" t="s">
        <v>451</v>
      </c>
      <c r="E29" s="11"/>
      <c r="F29" s="85">
        <v>2012</v>
      </c>
      <c r="G29" s="6" t="s">
        <v>906</v>
      </c>
      <c r="H29" s="6" t="s">
        <v>911</v>
      </c>
      <c r="I29" s="11"/>
      <c r="J29" s="96"/>
      <c r="K29" s="96"/>
      <c r="L29" s="96"/>
      <c r="M29" s="96"/>
      <c r="N29" s="96" t="s">
        <v>392</v>
      </c>
      <c r="O29" s="96" t="s">
        <v>392</v>
      </c>
      <c r="P29" s="96" t="s">
        <v>392</v>
      </c>
      <c r="Q29" s="13">
        <v>39993</v>
      </c>
      <c r="R29" s="85" t="s">
        <v>87</v>
      </c>
      <c r="S29" s="12" t="s">
        <v>92</v>
      </c>
      <c r="T29" s="12" t="s">
        <v>92</v>
      </c>
      <c r="U29" s="15" t="s">
        <v>92</v>
      </c>
      <c r="V29" s="129" t="s">
        <v>92</v>
      </c>
      <c r="W29" s="314"/>
      <c r="X29" s="141" t="s">
        <v>910</v>
      </c>
      <c r="Y29" s="141" t="s">
        <v>910</v>
      </c>
      <c r="Z29" s="141" t="s">
        <v>910</v>
      </c>
      <c r="AA29" s="348" t="str">
        <f t="shared" si="3"/>
        <v>Part of 2nd Deerfield 345/115kV Autotransformer Project</v>
      </c>
      <c r="AB29" s="145"/>
      <c r="AC29" s="142">
        <f t="shared" si="1"/>
        <v>1</v>
      </c>
    </row>
    <row r="30" spans="1:59" ht="30.6" x14ac:dyDescent="0.25">
      <c r="A30" s="11" t="s">
        <v>386</v>
      </c>
      <c r="B30" s="10" t="s">
        <v>387</v>
      </c>
      <c r="C30" s="14">
        <v>1139</v>
      </c>
      <c r="D30" s="11" t="s">
        <v>451</v>
      </c>
      <c r="E30" s="11"/>
      <c r="F30" s="85">
        <v>2012</v>
      </c>
      <c r="G30" s="6" t="s">
        <v>906</v>
      </c>
      <c r="H30" s="6" t="s">
        <v>912</v>
      </c>
      <c r="I30" s="11"/>
      <c r="J30" s="96"/>
      <c r="K30" s="96"/>
      <c r="L30" s="96"/>
      <c r="M30" s="96"/>
      <c r="N30" s="96" t="s">
        <v>392</v>
      </c>
      <c r="O30" s="96" t="s">
        <v>392</v>
      </c>
      <c r="P30" s="96" t="s">
        <v>392</v>
      </c>
      <c r="Q30" s="13">
        <v>39993</v>
      </c>
      <c r="R30" s="85" t="s">
        <v>87</v>
      </c>
      <c r="S30" s="12" t="s">
        <v>92</v>
      </c>
      <c r="T30" s="12" t="s">
        <v>92</v>
      </c>
      <c r="U30" s="15" t="s">
        <v>92</v>
      </c>
      <c r="V30" s="129" t="s">
        <v>92</v>
      </c>
      <c r="W30" s="314"/>
      <c r="X30" s="141" t="s">
        <v>910</v>
      </c>
      <c r="Y30" s="141" t="s">
        <v>910</v>
      </c>
      <c r="Z30" s="141" t="s">
        <v>910</v>
      </c>
      <c r="AA30" s="348" t="str">
        <f t="shared" si="3"/>
        <v>Part of 2nd Deerfield 345/115kV Autotransformer Project</v>
      </c>
      <c r="AB30" s="145"/>
      <c r="AC30" s="142">
        <f t="shared" si="1"/>
        <v>1</v>
      </c>
      <c r="AD30"/>
    </row>
    <row r="31" spans="1:59" ht="30.6" x14ac:dyDescent="0.25">
      <c r="A31" s="11" t="s">
        <v>386</v>
      </c>
      <c r="B31" s="10" t="s">
        <v>387</v>
      </c>
      <c r="C31" s="14">
        <v>1140</v>
      </c>
      <c r="D31" s="11" t="s">
        <v>451</v>
      </c>
      <c r="E31" s="11"/>
      <c r="F31" s="85">
        <v>2012</v>
      </c>
      <c r="G31" s="6" t="s">
        <v>906</v>
      </c>
      <c r="H31" s="6" t="s">
        <v>913</v>
      </c>
      <c r="I31" s="11"/>
      <c r="J31" s="96"/>
      <c r="K31" s="96"/>
      <c r="L31" s="96"/>
      <c r="M31" s="96"/>
      <c r="N31" s="96" t="s">
        <v>392</v>
      </c>
      <c r="O31" s="96" t="s">
        <v>392</v>
      </c>
      <c r="P31" s="96" t="s">
        <v>392</v>
      </c>
      <c r="Q31" s="13">
        <v>39993</v>
      </c>
      <c r="R31" s="85" t="s">
        <v>87</v>
      </c>
      <c r="S31" s="12" t="s">
        <v>92</v>
      </c>
      <c r="T31" s="12" t="s">
        <v>92</v>
      </c>
      <c r="U31" s="15" t="s">
        <v>92</v>
      </c>
      <c r="V31" s="129" t="s">
        <v>92</v>
      </c>
      <c r="W31" s="314"/>
      <c r="X31" s="141" t="s">
        <v>910</v>
      </c>
      <c r="Y31" s="141" t="s">
        <v>910</v>
      </c>
      <c r="Z31" s="141" t="s">
        <v>910</v>
      </c>
      <c r="AA31" s="348" t="str">
        <f t="shared" si="3"/>
        <v>Part of 2nd Deerfield 345/115kV Autotransformer Project</v>
      </c>
      <c r="AB31" s="145"/>
      <c r="AC31" s="142">
        <f t="shared" si="1"/>
        <v>1</v>
      </c>
      <c r="AD31"/>
    </row>
    <row r="32" spans="1:59" ht="30.6" x14ac:dyDescent="0.25">
      <c r="A32" s="11" t="s">
        <v>386</v>
      </c>
      <c r="B32" s="10" t="s">
        <v>387</v>
      </c>
      <c r="C32" s="14">
        <v>1141</v>
      </c>
      <c r="D32" s="11" t="s">
        <v>451</v>
      </c>
      <c r="E32" s="11"/>
      <c r="F32" s="592">
        <v>2015</v>
      </c>
      <c r="G32" s="6" t="s">
        <v>906</v>
      </c>
      <c r="H32" s="6" t="s">
        <v>914</v>
      </c>
      <c r="I32" s="11"/>
      <c r="J32" s="96"/>
      <c r="K32" s="96"/>
      <c r="L32" s="96"/>
      <c r="M32" s="96"/>
      <c r="N32" s="96" t="s">
        <v>392</v>
      </c>
      <c r="O32" s="96" t="s">
        <v>392</v>
      </c>
      <c r="P32" s="96" t="s">
        <v>392</v>
      </c>
      <c r="Q32" s="13">
        <v>39993</v>
      </c>
      <c r="R32" s="85" t="s">
        <v>87</v>
      </c>
      <c r="S32" s="12" t="s">
        <v>92</v>
      </c>
      <c r="T32" s="12" t="s">
        <v>92</v>
      </c>
      <c r="U32" s="15" t="s">
        <v>92</v>
      </c>
      <c r="V32" s="129" t="s">
        <v>92</v>
      </c>
      <c r="W32" s="314"/>
      <c r="X32" s="141" t="s">
        <v>910</v>
      </c>
      <c r="Y32" s="141" t="s">
        <v>910</v>
      </c>
      <c r="Z32" s="141" t="s">
        <v>910</v>
      </c>
      <c r="AA32" s="348" t="str">
        <f t="shared" si="3"/>
        <v>Part of 2nd Deerfield 345/115kV Autotransformer Project</v>
      </c>
      <c r="AB32" s="145"/>
      <c r="AC32" s="142">
        <f t="shared" si="1"/>
        <v>1</v>
      </c>
      <c r="AD32"/>
    </row>
    <row r="33" spans="1:30" ht="20.399999999999999" x14ac:dyDescent="0.25">
      <c r="A33" s="1" t="s">
        <v>386</v>
      </c>
      <c r="B33" s="2" t="s">
        <v>387</v>
      </c>
      <c r="C33" s="4">
        <v>680</v>
      </c>
      <c r="D33" s="1" t="s">
        <v>429</v>
      </c>
      <c r="E33" s="85"/>
      <c r="F33" s="592" t="s">
        <v>749</v>
      </c>
      <c r="G33" s="22"/>
      <c r="H33" s="22" t="s">
        <v>142</v>
      </c>
      <c r="I33" s="19" t="s">
        <v>392</v>
      </c>
      <c r="J33" s="19" t="s">
        <v>392</v>
      </c>
      <c r="K33" s="96" t="s">
        <v>392</v>
      </c>
      <c r="L33" s="96" t="s">
        <v>392</v>
      </c>
      <c r="M33" s="96" t="s">
        <v>392</v>
      </c>
      <c r="N33" s="96" t="s">
        <v>392</v>
      </c>
      <c r="O33" s="96" t="s">
        <v>392</v>
      </c>
      <c r="P33" s="96" t="s">
        <v>392</v>
      </c>
      <c r="Q33" s="24">
        <v>39475</v>
      </c>
      <c r="R33" s="85" t="s">
        <v>87</v>
      </c>
      <c r="S33" s="23">
        <v>11497000</v>
      </c>
      <c r="T33" s="23">
        <v>11497000</v>
      </c>
      <c r="U33" s="15">
        <v>11497000</v>
      </c>
      <c r="V33" s="129">
        <v>11497000</v>
      </c>
      <c r="W33" s="314">
        <v>11497000</v>
      </c>
      <c r="X33" s="314">
        <v>11497000</v>
      </c>
      <c r="Y33" s="314">
        <v>7393000</v>
      </c>
      <c r="Z33" s="314">
        <v>7393000</v>
      </c>
      <c r="AA33" s="338">
        <f t="shared" si="3"/>
        <v>7393000</v>
      </c>
      <c r="AB33" s="331">
        <f>Z33-Y33</f>
        <v>0</v>
      </c>
      <c r="AC33" s="142">
        <f t="shared" si="1"/>
        <v>0</v>
      </c>
      <c r="AD33"/>
    </row>
    <row r="34" spans="1:30" ht="20.399999999999999" x14ac:dyDescent="0.25">
      <c r="A34" s="28" t="s">
        <v>386</v>
      </c>
      <c r="B34" s="29" t="s">
        <v>387</v>
      </c>
      <c r="C34" s="30">
        <v>674</v>
      </c>
      <c r="D34" s="28" t="s">
        <v>429</v>
      </c>
      <c r="E34" s="85"/>
      <c r="F34" s="592" t="s">
        <v>684</v>
      </c>
      <c r="G34" s="48"/>
      <c r="H34" s="48" t="s">
        <v>305</v>
      </c>
      <c r="I34" s="33" t="s">
        <v>396</v>
      </c>
      <c r="J34" s="33" t="s">
        <v>392</v>
      </c>
      <c r="K34" s="97" t="s">
        <v>392</v>
      </c>
      <c r="L34" s="97" t="s">
        <v>392</v>
      </c>
      <c r="M34" s="97" t="s">
        <v>392</v>
      </c>
      <c r="N34" s="97" t="s">
        <v>392</v>
      </c>
      <c r="O34" s="97" t="s">
        <v>392</v>
      </c>
      <c r="P34" s="97" t="s">
        <v>392</v>
      </c>
      <c r="Q34" s="35">
        <v>39539</v>
      </c>
      <c r="R34" s="87" t="s">
        <v>87</v>
      </c>
      <c r="S34" s="49">
        <v>12000000</v>
      </c>
      <c r="T34" s="49">
        <v>12000000</v>
      </c>
      <c r="U34" s="102">
        <v>12000000</v>
      </c>
      <c r="V34" s="135">
        <v>12000000</v>
      </c>
      <c r="W34" s="318">
        <v>12000000</v>
      </c>
      <c r="X34" s="318">
        <v>12000000</v>
      </c>
      <c r="Y34" s="318">
        <v>7720000</v>
      </c>
      <c r="Z34" s="620">
        <v>22115000</v>
      </c>
      <c r="AA34" s="338">
        <f t="shared" si="3"/>
        <v>22115000</v>
      </c>
      <c r="AB34" s="331">
        <f>Z34-Y34</f>
        <v>14395000</v>
      </c>
      <c r="AC34" s="142">
        <f t="shared" si="1"/>
        <v>0</v>
      </c>
      <c r="AD34"/>
    </row>
    <row r="35" spans="1:30" s="77" customFormat="1" ht="20.399999999999999" x14ac:dyDescent="0.25">
      <c r="A35" s="112" t="s">
        <v>104</v>
      </c>
      <c r="B35" s="281" t="s">
        <v>531</v>
      </c>
      <c r="C35" s="53">
        <v>1142</v>
      </c>
      <c r="D35" s="112" t="s">
        <v>917</v>
      </c>
      <c r="E35" s="112"/>
      <c r="F35" s="592" t="s">
        <v>737</v>
      </c>
      <c r="G35" s="31"/>
      <c r="H35" s="31" t="s">
        <v>922</v>
      </c>
      <c r="I35" s="112" t="s">
        <v>510</v>
      </c>
      <c r="J35" s="112" t="s">
        <v>510</v>
      </c>
      <c r="K35" s="97" t="s">
        <v>510</v>
      </c>
      <c r="L35" s="97" t="s">
        <v>510</v>
      </c>
      <c r="M35" s="97"/>
      <c r="N35" s="97" t="s">
        <v>392</v>
      </c>
      <c r="O35" s="97" t="s">
        <v>392</v>
      </c>
      <c r="P35" s="97" t="s">
        <v>392</v>
      </c>
      <c r="Q35" s="52">
        <v>39772</v>
      </c>
      <c r="R35" s="87" t="s">
        <v>410</v>
      </c>
      <c r="S35" s="54" t="s">
        <v>92</v>
      </c>
      <c r="T35" s="54" t="s">
        <v>92</v>
      </c>
      <c r="U35" s="102" t="s">
        <v>92</v>
      </c>
      <c r="V35" s="135" t="s">
        <v>92</v>
      </c>
      <c r="W35" s="318"/>
      <c r="X35" s="318" t="s">
        <v>92</v>
      </c>
      <c r="Y35" s="592" t="s">
        <v>410</v>
      </c>
      <c r="Z35" s="318" t="s">
        <v>92</v>
      </c>
      <c r="AA35" s="354" t="str">
        <f t="shared" si="3"/>
        <v>TBD</v>
      </c>
      <c r="AB35" s="393"/>
      <c r="AC35" s="142">
        <f>IF(M35=N35,0,1)</f>
        <v>1</v>
      </c>
    </row>
    <row r="36" spans="1:30" ht="30.6" x14ac:dyDescent="0.25">
      <c r="A36" s="1" t="s">
        <v>58</v>
      </c>
      <c r="B36" s="2" t="s">
        <v>59</v>
      </c>
      <c r="C36" s="4">
        <v>724</v>
      </c>
      <c r="D36" s="11" t="s">
        <v>429</v>
      </c>
      <c r="E36" s="85"/>
      <c r="F36" s="592" t="s">
        <v>92</v>
      </c>
      <c r="G36" s="6" t="s">
        <v>62</v>
      </c>
      <c r="H36" s="3" t="s">
        <v>63</v>
      </c>
      <c r="I36" s="1" t="s">
        <v>392</v>
      </c>
      <c r="J36" s="1" t="s">
        <v>392</v>
      </c>
      <c r="K36" s="96" t="s">
        <v>392</v>
      </c>
      <c r="L36" s="96" t="s">
        <v>392</v>
      </c>
      <c r="M36" s="96" t="s">
        <v>392</v>
      </c>
      <c r="N36" s="96" t="s">
        <v>392</v>
      </c>
      <c r="O36" s="96" t="s">
        <v>392</v>
      </c>
      <c r="P36" s="96" t="s">
        <v>392</v>
      </c>
      <c r="Q36" s="13">
        <v>39245</v>
      </c>
      <c r="R36" s="85" t="s">
        <v>410</v>
      </c>
      <c r="S36" s="2" t="s">
        <v>410</v>
      </c>
      <c r="T36" s="2" t="s">
        <v>410</v>
      </c>
      <c r="U36" s="85" t="s">
        <v>410</v>
      </c>
      <c r="V36" s="132" t="s">
        <v>410</v>
      </c>
      <c r="W36" s="85" t="s">
        <v>410</v>
      </c>
      <c r="X36" s="85" t="s">
        <v>410</v>
      </c>
      <c r="Y36" s="85" t="s">
        <v>410</v>
      </c>
      <c r="Z36" s="85" t="s">
        <v>410</v>
      </c>
      <c r="AA36" s="338" t="str">
        <f t="shared" si="3"/>
        <v>NR</v>
      </c>
      <c r="AB36" s="145"/>
      <c r="AC36" s="142">
        <f t="shared" si="1"/>
        <v>0</v>
      </c>
      <c r="AD36"/>
    </row>
    <row r="37" spans="1:30" ht="20.25" customHeight="1" x14ac:dyDescent="0.4">
      <c r="A37" s="1122" t="s">
        <v>299</v>
      </c>
      <c r="B37" s="1123"/>
      <c r="C37" s="1123"/>
      <c r="D37" s="1123"/>
      <c r="E37" s="1123"/>
      <c r="F37" s="1123"/>
      <c r="G37" s="1123"/>
      <c r="H37" s="1123"/>
      <c r="I37" s="1123"/>
      <c r="J37" s="1123"/>
      <c r="K37" s="1123"/>
      <c r="L37" s="1123"/>
      <c r="M37" s="1123"/>
      <c r="N37" s="1123"/>
      <c r="O37" s="1123"/>
      <c r="P37" s="1123"/>
      <c r="Q37" s="1123"/>
      <c r="R37" s="1123"/>
      <c r="S37" s="1123"/>
      <c r="T37" s="1123"/>
      <c r="U37" s="1123"/>
      <c r="V37" s="1123"/>
      <c r="W37" s="1123"/>
      <c r="X37" s="1123"/>
      <c r="Y37" s="1123"/>
      <c r="Z37" s="1124"/>
      <c r="AA37" s="338"/>
      <c r="AB37" s="145"/>
      <c r="AC37" s="142">
        <f t="shared" si="1"/>
        <v>0</v>
      </c>
      <c r="AD37"/>
    </row>
    <row r="38" spans="1:30" ht="35.25" customHeight="1" x14ac:dyDescent="0.25">
      <c r="A38" s="1" t="s">
        <v>386</v>
      </c>
      <c r="B38" s="2" t="s">
        <v>387</v>
      </c>
      <c r="C38" s="4">
        <v>139</v>
      </c>
      <c r="D38" s="1" t="s">
        <v>489</v>
      </c>
      <c r="E38" s="1"/>
      <c r="F38" s="592" t="s">
        <v>989</v>
      </c>
      <c r="G38" s="22" t="s">
        <v>497</v>
      </c>
      <c r="H38" s="22" t="s">
        <v>502</v>
      </c>
      <c r="I38" s="19" t="s">
        <v>406</v>
      </c>
      <c r="J38" s="19" t="s">
        <v>392</v>
      </c>
      <c r="K38" s="96" t="s">
        <v>392</v>
      </c>
      <c r="L38" s="96" t="s">
        <v>392</v>
      </c>
      <c r="M38" s="96" t="s">
        <v>392</v>
      </c>
      <c r="N38" s="96" t="s">
        <v>392</v>
      </c>
      <c r="O38" s="96" t="s">
        <v>392</v>
      </c>
      <c r="P38" s="96" t="s">
        <v>392</v>
      </c>
      <c r="Q38" s="20" t="s">
        <v>499</v>
      </c>
      <c r="R38" s="85" t="s">
        <v>500</v>
      </c>
      <c r="S38" s="23">
        <v>11000000</v>
      </c>
      <c r="T38" s="23">
        <v>20000000</v>
      </c>
      <c r="U38" s="15">
        <v>20000000</v>
      </c>
      <c r="V38" s="129">
        <v>20000000</v>
      </c>
      <c r="W38" s="314">
        <v>20000000</v>
      </c>
      <c r="X38" s="314">
        <v>20000000</v>
      </c>
      <c r="Y38" s="314">
        <v>20000000</v>
      </c>
      <c r="Z38" s="314">
        <v>20000000</v>
      </c>
      <c r="AA38" s="338">
        <f t="shared" ref="AA38:AA46" si="4">Z38</f>
        <v>20000000</v>
      </c>
      <c r="AB38" s="331">
        <f t="shared" ref="AB38:AB45" si="5">Z38-Y38</f>
        <v>0</v>
      </c>
      <c r="AC38" s="142">
        <f t="shared" si="1"/>
        <v>0</v>
      </c>
      <c r="AD38"/>
    </row>
    <row r="39" spans="1:30" ht="36" customHeight="1" x14ac:dyDescent="0.25">
      <c r="A39" s="263" t="s">
        <v>386</v>
      </c>
      <c r="B39" s="272" t="s">
        <v>387</v>
      </c>
      <c r="C39" s="68">
        <v>1145</v>
      </c>
      <c r="D39" s="263" t="s">
        <v>489</v>
      </c>
      <c r="E39" s="263"/>
      <c r="F39" s="592" t="s">
        <v>412</v>
      </c>
      <c r="G39" s="670" t="s">
        <v>1027</v>
      </c>
      <c r="H39" s="18" t="s">
        <v>945</v>
      </c>
      <c r="I39" s="98" t="s">
        <v>392</v>
      </c>
      <c r="J39" s="98" t="s">
        <v>392</v>
      </c>
      <c r="K39" s="98" t="s">
        <v>392</v>
      </c>
      <c r="L39" s="98" t="s">
        <v>392</v>
      </c>
      <c r="M39" s="96" t="s">
        <v>406</v>
      </c>
      <c r="N39" s="96"/>
      <c r="O39" s="96" t="s">
        <v>392</v>
      </c>
      <c r="P39" s="96" t="s">
        <v>392</v>
      </c>
      <c r="Q39" s="89" t="s">
        <v>504</v>
      </c>
      <c r="R39" s="89" t="s">
        <v>87</v>
      </c>
      <c r="S39" s="103">
        <v>30000000</v>
      </c>
      <c r="T39" s="103">
        <v>25142000</v>
      </c>
      <c r="U39" s="103">
        <v>25142000</v>
      </c>
      <c r="V39" s="103">
        <v>25142000</v>
      </c>
      <c r="W39" s="103">
        <v>25142000</v>
      </c>
      <c r="X39" s="103"/>
      <c r="Y39" s="103">
        <v>14000000</v>
      </c>
      <c r="Z39" s="103">
        <v>14000000</v>
      </c>
      <c r="AA39" s="354">
        <f t="shared" si="4"/>
        <v>14000000</v>
      </c>
      <c r="AB39" s="331">
        <f t="shared" si="5"/>
        <v>0</v>
      </c>
      <c r="AC39" s="142">
        <f t="shared" si="1"/>
        <v>1</v>
      </c>
      <c r="AD39"/>
    </row>
    <row r="40" spans="1:30" ht="32.25" customHeight="1" x14ac:dyDescent="0.25">
      <c r="A40" s="36" t="s">
        <v>386</v>
      </c>
      <c r="B40" s="37" t="s">
        <v>387</v>
      </c>
      <c r="C40" s="38">
        <v>323</v>
      </c>
      <c r="D40" s="36" t="s">
        <v>489</v>
      </c>
      <c r="E40" s="36"/>
      <c r="F40" s="592" t="s">
        <v>412</v>
      </c>
      <c r="G40" s="50" t="s">
        <v>52</v>
      </c>
      <c r="H40" s="151" t="s">
        <v>666</v>
      </c>
      <c r="I40" s="43" t="s">
        <v>396</v>
      </c>
      <c r="J40" s="43" t="s">
        <v>396</v>
      </c>
      <c r="K40" s="95" t="s">
        <v>396</v>
      </c>
      <c r="L40" s="95" t="s">
        <v>392</v>
      </c>
      <c r="M40" s="96" t="s">
        <v>406</v>
      </c>
      <c r="N40" s="96" t="s">
        <v>406</v>
      </c>
      <c r="O40" s="96" t="s">
        <v>406</v>
      </c>
      <c r="P40" s="96" t="s">
        <v>406</v>
      </c>
      <c r="Q40" s="152">
        <v>39722</v>
      </c>
      <c r="R40" s="88" t="s">
        <v>87</v>
      </c>
      <c r="S40" s="45">
        <v>200000000</v>
      </c>
      <c r="T40" s="45">
        <v>135300000</v>
      </c>
      <c r="U40" s="104">
        <v>135300000</v>
      </c>
      <c r="V40" s="134">
        <v>135300000</v>
      </c>
      <c r="W40" s="317">
        <v>136368000</v>
      </c>
      <c r="X40" s="317">
        <v>136368000</v>
      </c>
      <c r="Y40" s="317">
        <v>136368000</v>
      </c>
      <c r="Z40" s="317">
        <v>136368000</v>
      </c>
      <c r="AA40" s="342">
        <f t="shared" si="4"/>
        <v>136368000</v>
      </c>
      <c r="AB40" s="331">
        <f t="shared" si="5"/>
        <v>0</v>
      </c>
      <c r="AC40" s="142">
        <f t="shared" si="1"/>
        <v>0</v>
      </c>
      <c r="AD40"/>
    </row>
    <row r="41" spans="1:30" ht="33.75" customHeight="1" x14ac:dyDescent="0.25">
      <c r="A41" s="1" t="s">
        <v>386</v>
      </c>
      <c r="B41" s="37" t="s">
        <v>387</v>
      </c>
      <c r="C41" s="4">
        <v>1032</v>
      </c>
      <c r="D41" s="1" t="s">
        <v>489</v>
      </c>
      <c r="E41" s="1"/>
      <c r="F41" s="592" t="s">
        <v>693</v>
      </c>
      <c r="G41" s="22" t="s">
        <v>52</v>
      </c>
      <c r="H41" s="111" t="s">
        <v>56</v>
      </c>
      <c r="I41" s="19" t="s">
        <v>396</v>
      </c>
      <c r="J41" s="19" t="s">
        <v>396</v>
      </c>
      <c r="K41" s="96" t="s">
        <v>396</v>
      </c>
      <c r="L41" s="95" t="s">
        <v>392</v>
      </c>
      <c r="M41" s="96" t="s">
        <v>406</v>
      </c>
      <c r="N41" s="96" t="s">
        <v>406</v>
      </c>
      <c r="O41" s="96" t="s">
        <v>406</v>
      </c>
      <c r="P41" s="96" t="s">
        <v>406</v>
      </c>
      <c r="Q41" s="152">
        <v>39722</v>
      </c>
      <c r="R41" s="85" t="s">
        <v>87</v>
      </c>
      <c r="S41" s="25" t="s">
        <v>356</v>
      </c>
      <c r="T41" s="23">
        <v>64600000</v>
      </c>
      <c r="U41" s="15">
        <v>64600000</v>
      </c>
      <c r="V41" s="129">
        <v>64600000</v>
      </c>
      <c r="W41" s="314">
        <v>69815000</v>
      </c>
      <c r="X41" s="314">
        <v>69815000</v>
      </c>
      <c r="Y41" s="314">
        <v>69815000</v>
      </c>
      <c r="Z41" s="314">
        <v>69815000</v>
      </c>
      <c r="AA41" s="342">
        <f t="shared" si="4"/>
        <v>69815000</v>
      </c>
      <c r="AB41" s="331">
        <f t="shared" si="5"/>
        <v>0</v>
      </c>
      <c r="AC41" s="142">
        <f t="shared" si="1"/>
        <v>0</v>
      </c>
      <c r="AD41"/>
    </row>
    <row r="42" spans="1:30" ht="35.25" customHeight="1" x14ac:dyDescent="0.25">
      <c r="A42" s="1" t="s">
        <v>386</v>
      </c>
      <c r="B42" s="37" t="s">
        <v>387</v>
      </c>
      <c r="C42" s="4">
        <v>1033</v>
      </c>
      <c r="D42" s="1" t="s">
        <v>489</v>
      </c>
      <c r="E42" s="1"/>
      <c r="F42" s="592" t="s">
        <v>412</v>
      </c>
      <c r="G42" s="22" t="s">
        <v>168</v>
      </c>
      <c r="H42" s="111" t="s">
        <v>57</v>
      </c>
      <c r="I42" s="19" t="s">
        <v>396</v>
      </c>
      <c r="J42" s="19" t="s">
        <v>396</v>
      </c>
      <c r="K42" s="96" t="s">
        <v>396</v>
      </c>
      <c r="L42" s="95" t="s">
        <v>392</v>
      </c>
      <c r="M42" s="96" t="s">
        <v>406</v>
      </c>
      <c r="N42" s="96" t="s">
        <v>406</v>
      </c>
      <c r="O42" s="96" t="s">
        <v>406</v>
      </c>
      <c r="P42" s="96" t="s">
        <v>406</v>
      </c>
      <c r="Q42" s="152">
        <v>39722</v>
      </c>
      <c r="R42" s="85" t="s">
        <v>87</v>
      </c>
      <c r="S42" s="25" t="s">
        <v>356</v>
      </c>
      <c r="T42" s="23">
        <v>38500000</v>
      </c>
      <c r="U42" s="15">
        <v>38500000</v>
      </c>
      <c r="V42" s="129">
        <v>38500000</v>
      </c>
      <c r="W42" s="314">
        <v>16664000</v>
      </c>
      <c r="X42" s="314">
        <v>16664000</v>
      </c>
      <c r="Y42" s="314">
        <v>16664000</v>
      </c>
      <c r="Z42" s="314">
        <v>16664000</v>
      </c>
      <c r="AA42" s="342">
        <f t="shared" si="4"/>
        <v>16664000</v>
      </c>
      <c r="AB42" s="331">
        <f t="shared" si="5"/>
        <v>0</v>
      </c>
      <c r="AC42" s="142">
        <f t="shared" si="1"/>
        <v>0</v>
      </c>
      <c r="AD42"/>
    </row>
    <row r="43" spans="1:30" ht="32.25" customHeight="1" x14ac:dyDescent="0.25">
      <c r="A43" s="1" t="s">
        <v>386</v>
      </c>
      <c r="B43" s="37" t="s">
        <v>387</v>
      </c>
      <c r="C43" s="4">
        <v>1034</v>
      </c>
      <c r="D43" s="1" t="s">
        <v>489</v>
      </c>
      <c r="E43" s="1"/>
      <c r="F43" s="592" t="s">
        <v>412</v>
      </c>
      <c r="G43" s="22" t="s">
        <v>52</v>
      </c>
      <c r="H43" s="22" t="s">
        <v>54</v>
      </c>
      <c r="I43" s="19" t="s">
        <v>396</v>
      </c>
      <c r="J43" s="19" t="s">
        <v>396</v>
      </c>
      <c r="K43" s="96" t="s">
        <v>396</v>
      </c>
      <c r="L43" s="95" t="s">
        <v>392</v>
      </c>
      <c r="M43" s="96" t="s">
        <v>406</v>
      </c>
      <c r="N43" s="96" t="s">
        <v>406</v>
      </c>
      <c r="O43" s="96" t="s">
        <v>406</v>
      </c>
      <c r="P43" s="96" t="s">
        <v>406</v>
      </c>
      <c r="Q43" s="152">
        <v>39722</v>
      </c>
      <c r="R43" s="85" t="s">
        <v>87</v>
      </c>
      <c r="S43" s="25" t="s">
        <v>356</v>
      </c>
      <c r="T43" s="23">
        <v>18000000</v>
      </c>
      <c r="U43" s="15">
        <v>18000000</v>
      </c>
      <c r="V43" s="129">
        <v>18000000</v>
      </c>
      <c r="W43" s="314" t="s">
        <v>714</v>
      </c>
      <c r="X43" s="314" t="s">
        <v>714</v>
      </c>
      <c r="Y43" s="314" t="s">
        <v>714</v>
      </c>
      <c r="Z43" s="314" t="s">
        <v>714</v>
      </c>
      <c r="AA43" s="342" t="str">
        <f t="shared" si="4"/>
        <v>Part of project 323</v>
      </c>
      <c r="AB43" s="331"/>
      <c r="AC43" s="142">
        <f t="shared" si="1"/>
        <v>0</v>
      </c>
      <c r="AD43"/>
    </row>
    <row r="44" spans="1:30" ht="33" customHeight="1" x14ac:dyDescent="0.25">
      <c r="A44" s="1" t="s">
        <v>386</v>
      </c>
      <c r="B44" s="37" t="s">
        <v>387</v>
      </c>
      <c r="C44" s="4">
        <v>1035</v>
      </c>
      <c r="D44" s="1" t="s">
        <v>489</v>
      </c>
      <c r="E44" s="1"/>
      <c r="F44" s="592" t="s">
        <v>412</v>
      </c>
      <c r="G44" s="22" t="s">
        <v>52</v>
      </c>
      <c r="H44" s="22" t="s">
        <v>53</v>
      </c>
      <c r="I44" s="19" t="s">
        <v>396</v>
      </c>
      <c r="J44" s="19" t="s">
        <v>396</v>
      </c>
      <c r="K44" s="96" t="s">
        <v>396</v>
      </c>
      <c r="L44" s="95" t="s">
        <v>392</v>
      </c>
      <c r="M44" s="96" t="s">
        <v>406</v>
      </c>
      <c r="N44" s="96" t="s">
        <v>406</v>
      </c>
      <c r="O44" s="96" t="s">
        <v>406</v>
      </c>
      <c r="P44" s="96" t="s">
        <v>406</v>
      </c>
      <c r="Q44" s="152">
        <v>39722</v>
      </c>
      <c r="R44" s="85" t="s">
        <v>87</v>
      </c>
      <c r="S44" s="25" t="s">
        <v>356</v>
      </c>
      <c r="T44" s="23">
        <v>18000000</v>
      </c>
      <c r="U44" s="15">
        <v>18000000</v>
      </c>
      <c r="V44" s="129">
        <v>18000000</v>
      </c>
      <c r="W44" s="314">
        <v>20117000</v>
      </c>
      <c r="X44" s="318">
        <v>20117000</v>
      </c>
      <c r="Y44" s="318">
        <v>20117000</v>
      </c>
      <c r="Z44" s="318">
        <v>20117000</v>
      </c>
      <c r="AA44" s="342">
        <f t="shared" si="4"/>
        <v>20117000</v>
      </c>
      <c r="AB44" s="331">
        <f t="shared" si="5"/>
        <v>0</v>
      </c>
      <c r="AC44" s="142">
        <f t="shared" si="1"/>
        <v>0</v>
      </c>
      <c r="AD44"/>
    </row>
    <row r="45" spans="1:30" ht="44.25" customHeight="1" x14ac:dyDescent="0.25">
      <c r="A45" s="11" t="s">
        <v>386</v>
      </c>
      <c r="B45" s="360" t="s">
        <v>387</v>
      </c>
      <c r="C45" s="14">
        <v>1146</v>
      </c>
      <c r="D45" s="11" t="s">
        <v>489</v>
      </c>
      <c r="E45" s="11"/>
      <c r="F45" s="593" t="s">
        <v>602</v>
      </c>
      <c r="G45" s="111" t="s">
        <v>955</v>
      </c>
      <c r="H45" s="598" t="s">
        <v>1001</v>
      </c>
      <c r="I45" s="96" t="s">
        <v>396</v>
      </c>
      <c r="J45" s="96" t="s">
        <v>396</v>
      </c>
      <c r="K45" s="96" t="s">
        <v>396</v>
      </c>
      <c r="L45" s="95" t="s">
        <v>392</v>
      </c>
      <c r="M45" s="96" t="s">
        <v>406</v>
      </c>
      <c r="N45" s="96"/>
      <c r="O45" s="96" t="s">
        <v>392</v>
      </c>
      <c r="P45" s="96" t="s">
        <v>392</v>
      </c>
      <c r="Q45" s="152">
        <v>39965</v>
      </c>
      <c r="R45" s="85" t="s">
        <v>87</v>
      </c>
      <c r="S45" s="101" t="s">
        <v>356</v>
      </c>
      <c r="T45" s="15">
        <v>18000000</v>
      </c>
      <c r="U45" s="15">
        <v>18000000</v>
      </c>
      <c r="V45" s="129">
        <v>18000000</v>
      </c>
      <c r="W45" s="314">
        <v>20117000</v>
      </c>
      <c r="X45" s="318"/>
      <c r="Y45" s="318">
        <v>9000000</v>
      </c>
      <c r="Z45" s="318">
        <v>9000000</v>
      </c>
      <c r="AA45" s="354">
        <f t="shared" si="4"/>
        <v>9000000</v>
      </c>
      <c r="AB45" s="331">
        <f t="shared" si="5"/>
        <v>0</v>
      </c>
      <c r="AC45" s="142">
        <f t="shared" si="1"/>
        <v>1</v>
      </c>
      <c r="AD45"/>
    </row>
    <row r="46" spans="1:30" ht="30.6" x14ac:dyDescent="0.25">
      <c r="A46" s="72" t="s">
        <v>58</v>
      </c>
      <c r="B46" s="73" t="s">
        <v>59</v>
      </c>
      <c r="C46" s="74">
        <v>1036</v>
      </c>
      <c r="D46" s="72" t="s">
        <v>489</v>
      </c>
      <c r="E46" s="72"/>
      <c r="F46" s="592" t="s">
        <v>84</v>
      </c>
      <c r="G46" s="75" t="s">
        <v>178</v>
      </c>
      <c r="H46" s="75" t="s">
        <v>73</v>
      </c>
      <c r="I46" s="72"/>
      <c r="J46" s="72" t="s">
        <v>396</v>
      </c>
      <c r="K46" s="99" t="s">
        <v>392</v>
      </c>
      <c r="L46" s="99" t="s">
        <v>392</v>
      </c>
      <c r="M46" s="99" t="s">
        <v>392</v>
      </c>
      <c r="N46" s="99" t="s">
        <v>392</v>
      </c>
      <c r="O46" s="99" t="s">
        <v>392</v>
      </c>
      <c r="P46" s="99" t="s">
        <v>392</v>
      </c>
      <c r="Q46" s="73" t="s">
        <v>492</v>
      </c>
      <c r="R46" s="90" t="s">
        <v>410</v>
      </c>
      <c r="S46" s="76" t="s">
        <v>410</v>
      </c>
      <c r="T46" s="76" t="s">
        <v>410</v>
      </c>
      <c r="U46" s="105" t="s">
        <v>410</v>
      </c>
      <c r="V46" s="137" t="s">
        <v>410</v>
      </c>
      <c r="W46" s="320" t="s">
        <v>410</v>
      </c>
      <c r="X46" s="103" t="s">
        <v>410</v>
      </c>
      <c r="Y46" s="103" t="s">
        <v>410</v>
      </c>
      <c r="Z46" s="103" t="s">
        <v>410</v>
      </c>
      <c r="AA46" s="338" t="str">
        <f t="shared" si="4"/>
        <v>NR</v>
      </c>
      <c r="AB46" s="145"/>
      <c r="AC46" s="142">
        <f t="shared" si="1"/>
        <v>0</v>
      </c>
      <c r="AD46"/>
    </row>
    <row r="47" spans="1:30" ht="20.25" customHeight="1" x14ac:dyDescent="0.4">
      <c r="A47" s="1107" t="s">
        <v>300</v>
      </c>
      <c r="B47" s="1108"/>
      <c r="C47" s="1108"/>
      <c r="D47" s="1108"/>
      <c r="E47" s="1108"/>
      <c r="F47" s="1108"/>
      <c r="G47" s="1108"/>
      <c r="H47" s="1108"/>
      <c r="I47" s="1108"/>
      <c r="J47" s="1108"/>
      <c r="K47" s="1108"/>
      <c r="L47" s="1108"/>
      <c r="M47" s="1108"/>
      <c r="N47" s="1108"/>
      <c r="O47" s="1108"/>
      <c r="P47" s="1108"/>
      <c r="Q47" s="1108"/>
      <c r="R47" s="1108"/>
      <c r="S47" s="1108"/>
      <c r="T47" s="1108"/>
      <c r="U47" s="1108"/>
      <c r="V47" s="1108"/>
      <c r="W47" s="1108"/>
      <c r="X47" s="1108"/>
      <c r="Y47" s="1108"/>
      <c r="Z47" s="1109"/>
      <c r="AA47" s="338"/>
      <c r="AB47" s="145"/>
      <c r="AC47" s="142">
        <f t="shared" si="1"/>
        <v>0</v>
      </c>
      <c r="AD47"/>
    </row>
    <row r="48" spans="1:30" s="159" customFormat="1" ht="35.25" customHeight="1" x14ac:dyDescent="0.25">
      <c r="A48" s="11" t="s">
        <v>386</v>
      </c>
      <c r="B48" s="10" t="s">
        <v>387</v>
      </c>
      <c r="C48" s="114">
        <v>1152</v>
      </c>
      <c r="D48" s="11" t="s">
        <v>429</v>
      </c>
      <c r="E48" s="11"/>
      <c r="F48" s="170">
        <v>40391</v>
      </c>
      <c r="G48" s="111"/>
      <c r="H48" s="111" t="s">
        <v>957</v>
      </c>
      <c r="I48" s="492"/>
      <c r="J48" s="493"/>
      <c r="K48" s="95" t="s">
        <v>396</v>
      </c>
      <c r="L48" s="95" t="s">
        <v>392</v>
      </c>
      <c r="M48" s="95" t="s">
        <v>392</v>
      </c>
      <c r="N48" s="95"/>
      <c r="O48" s="95" t="s">
        <v>392</v>
      </c>
      <c r="P48" s="95" t="s">
        <v>392</v>
      </c>
      <c r="Q48" s="92" t="s">
        <v>410</v>
      </c>
      <c r="R48" s="85" t="s">
        <v>410</v>
      </c>
      <c r="S48" s="494"/>
      <c r="T48" s="494"/>
      <c r="U48" s="15" t="s">
        <v>92</v>
      </c>
      <c r="V48" s="167">
        <v>360000</v>
      </c>
      <c r="W48" s="15">
        <v>360000</v>
      </c>
      <c r="X48" s="15"/>
      <c r="Y48" s="15">
        <v>43596000</v>
      </c>
      <c r="Z48" s="15">
        <v>43596000</v>
      </c>
      <c r="AA48" s="354">
        <f t="shared" ref="AA48:AA60" si="6">Z48</f>
        <v>43596000</v>
      </c>
      <c r="AB48" s="331">
        <f t="shared" ref="AB48:AB100" si="7">Z48-Y48</f>
        <v>0</v>
      </c>
      <c r="AC48" s="142">
        <f>IF(M48=N48,0,1)</f>
        <v>1</v>
      </c>
      <c r="AD48" s="184"/>
    </row>
    <row r="49" spans="1:59" s="119" customFormat="1" ht="47.25" customHeight="1" x14ac:dyDescent="0.25">
      <c r="A49" s="1" t="s">
        <v>386</v>
      </c>
      <c r="B49" s="2" t="s">
        <v>387</v>
      </c>
      <c r="C49" s="4">
        <v>887</v>
      </c>
      <c r="D49" s="1" t="s">
        <v>429</v>
      </c>
      <c r="E49" s="85"/>
      <c r="F49" s="85" t="s">
        <v>742</v>
      </c>
      <c r="G49" s="111" t="s">
        <v>733</v>
      </c>
      <c r="H49" s="22" t="s">
        <v>8</v>
      </c>
      <c r="I49" s="19" t="s">
        <v>396</v>
      </c>
      <c r="J49" s="19" t="s">
        <v>510</v>
      </c>
      <c r="K49" s="96" t="s">
        <v>510</v>
      </c>
      <c r="L49" s="96" t="s">
        <v>392</v>
      </c>
      <c r="M49" s="96" t="s">
        <v>392</v>
      </c>
      <c r="N49" s="96" t="s">
        <v>392</v>
      </c>
      <c r="O49" s="96" t="s">
        <v>392</v>
      </c>
      <c r="P49" s="96" t="s">
        <v>392</v>
      </c>
      <c r="Q49" s="24">
        <v>39475</v>
      </c>
      <c r="R49" s="85" t="s">
        <v>87</v>
      </c>
      <c r="S49" s="23">
        <v>30000000</v>
      </c>
      <c r="T49" s="23">
        <v>30000000</v>
      </c>
      <c r="U49" s="15">
        <v>30000000</v>
      </c>
      <c r="V49" s="129">
        <v>30000000</v>
      </c>
      <c r="W49" s="314">
        <v>30000000</v>
      </c>
      <c r="X49" s="314">
        <v>30000000</v>
      </c>
      <c r="Y49" s="314">
        <v>30000000</v>
      </c>
      <c r="Z49" s="606">
        <v>76000000</v>
      </c>
      <c r="AA49" s="338">
        <f t="shared" si="6"/>
        <v>76000000</v>
      </c>
      <c r="AB49" s="331">
        <f t="shared" si="7"/>
        <v>46000000</v>
      </c>
      <c r="AC49" s="142">
        <f t="shared" si="1"/>
        <v>0</v>
      </c>
    </row>
    <row r="50" spans="1:59" s="119" customFormat="1" ht="39" customHeight="1" x14ac:dyDescent="0.25">
      <c r="A50" s="36" t="s">
        <v>386</v>
      </c>
      <c r="B50" s="37" t="s">
        <v>387</v>
      </c>
      <c r="C50" s="38">
        <v>921</v>
      </c>
      <c r="D50" s="36" t="s">
        <v>429</v>
      </c>
      <c r="E50" s="88"/>
      <c r="F50" s="594" t="s">
        <v>128</v>
      </c>
      <c r="G50" s="151" t="s">
        <v>733</v>
      </c>
      <c r="H50" s="50" t="s">
        <v>240</v>
      </c>
      <c r="I50" s="43" t="s">
        <v>396</v>
      </c>
      <c r="J50" s="43" t="s">
        <v>510</v>
      </c>
      <c r="K50" s="95" t="s">
        <v>510</v>
      </c>
      <c r="L50" s="95" t="s">
        <v>392</v>
      </c>
      <c r="M50" s="95" t="s">
        <v>392</v>
      </c>
      <c r="N50" s="95" t="s">
        <v>392</v>
      </c>
      <c r="O50" s="95" t="s">
        <v>392</v>
      </c>
      <c r="P50" s="95" t="s">
        <v>392</v>
      </c>
      <c r="Q50" s="56">
        <v>39475</v>
      </c>
      <c r="R50" s="88" t="s">
        <v>87</v>
      </c>
      <c r="S50" s="45">
        <v>12100000</v>
      </c>
      <c r="T50" s="45">
        <v>12100000</v>
      </c>
      <c r="U50" s="104">
        <v>12100000</v>
      </c>
      <c r="V50" s="134">
        <v>12100000</v>
      </c>
      <c r="W50" s="317">
        <v>12100000</v>
      </c>
      <c r="X50" s="317">
        <v>12100000</v>
      </c>
      <c r="Y50" s="317">
        <v>12100000</v>
      </c>
      <c r="Z50" s="603">
        <v>40000000</v>
      </c>
      <c r="AA50" s="338">
        <f t="shared" si="6"/>
        <v>40000000</v>
      </c>
      <c r="AB50" s="331">
        <f t="shared" si="7"/>
        <v>27900000</v>
      </c>
      <c r="AC50" s="142">
        <f t="shared" si="1"/>
        <v>0</v>
      </c>
    </row>
    <row r="51" spans="1:59" s="119" customFormat="1" ht="45.75" customHeight="1" x14ac:dyDescent="0.25">
      <c r="A51" s="1" t="s">
        <v>386</v>
      </c>
      <c r="B51" s="2" t="s">
        <v>387</v>
      </c>
      <c r="C51" s="4">
        <v>919</v>
      </c>
      <c r="D51" s="1" t="s">
        <v>429</v>
      </c>
      <c r="E51" s="85"/>
      <c r="F51" s="592" t="s">
        <v>389</v>
      </c>
      <c r="G51" s="111" t="s">
        <v>7</v>
      </c>
      <c r="H51" s="22" t="s">
        <v>238</v>
      </c>
      <c r="I51" s="19" t="s">
        <v>396</v>
      </c>
      <c r="J51" s="19" t="s">
        <v>510</v>
      </c>
      <c r="K51" s="96" t="s">
        <v>510</v>
      </c>
      <c r="L51" s="95" t="s">
        <v>392</v>
      </c>
      <c r="M51" s="95" t="s">
        <v>392</v>
      </c>
      <c r="N51" s="95" t="s">
        <v>392</v>
      </c>
      <c r="O51" s="95" t="s">
        <v>392</v>
      </c>
      <c r="P51" s="95" t="s">
        <v>392</v>
      </c>
      <c r="Q51" s="24">
        <v>39475</v>
      </c>
      <c r="R51" s="85" t="s">
        <v>87</v>
      </c>
      <c r="S51" s="23">
        <v>4600000</v>
      </c>
      <c r="T51" s="23">
        <v>4600000</v>
      </c>
      <c r="U51" s="15">
        <v>4600000</v>
      </c>
      <c r="V51" s="129">
        <v>4600000</v>
      </c>
      <c r="W51" s="314">
        <v>4600000</v>
      </c>
      <c r="X51" s="314">
        <v>4600000</v>
      </c>
      <c r="Y51" s="314">
        <v>4600000</v>
      </c>
      <c r="Z51" s="314">
        <v>4600000</v>
      </c>
      <c r="AA51" s="338">
        <f t="shared" si="6"/>
        <v>4600000</v>
      </c>
      <c r="AB51" s="331">
        <f t="shared" si="7"/>
        <v>0</v>
      </c>
      <c r="AC51" s="142">
        <f t="shared" si="1"/>
        <v>0</v>
      </c>
    </row>
    <row r="52" spans="1:59" ht="39" customHeight="1" x14ac:dyDescent="0.25">
      <c r="A52" s="36" t="s">
        <v>386</v>
      </c>
      <c r="B52" s="37" t="s">
        <v>387</v>
      </c>
      <c r="C52" s="38">
        <v>59</v>
      </c>
      <c r="D52" s="36" t="s">
        <v>429</v>
      </c>
      <c r="E52" s="36"/>
      <c r="F52" s="594" t="s">
        <v>128</v>
      </c>
      <c r="G52" s="151" t="s">
        <v>735</v>
      </c>
      <c r="H52" s="151" t="s">
        <v>736</v>
      </c>
      <c r="I52" s="43" t="s">
        <v>392</v>
      </c>
      <c r="J52" s="43" t="s">
        <v>392</v>
      </c>
      <c r="K52" s="95" t="s">
        <v>392</v>
      </c>
      <c r="L52" s="95" t="s">
        <v>392</v>
      </c>
      <c r="M52" s="95" t="s">
        <v>392</v>
      </c>
      <c r="N52" s="95" t="s">
        <v>392</v>
      </c>
      <c r="O52" s="95" t="s">
        <v>392</v>
      </c>
      <c r="P52" s="95" t="s">
        <v>392</v>
      </c>
      <c r="Q52" s="152">
        <v>39387</v>
      </c>
      <c r="R52" s="152">
        <v>37652</v>
      </c>
      <c r="S52" s="45">
        <v>400000</v>
      </c>
      <c r="T52" s="45">
        <v>400000</v>
      </c>
      <c r="U52" s="104">
        <v>400000</v>
      </c>
      <c r="V52" s="134">
        <v>400000</v>
      </c>
      <c r="W52" s="317">
        <v>400000</v>
      </c>
      <c r="X52" s="317">
        <v>400000</v>
      </c>
      <c r="Y52" s="317">
        <v>400000</v>
      </c>
      <c r="Z52" s="603" t="s">
        <v>995</v>
      </c>
      <c r="AA52" s="338" t="str">
        <f t="shared" si="6"/>
        <v>Part of RSP 921</v>
      </c>
      <c r="AB52" s="331"/>
      <c r="AC52" s="142">
        <f>IF(M52=N52,0,1)</f>
        <v>0</v>
      </c>
      <c r="AD52"/>
    </row>
    <row r="53" spans="1:59" s="119" customFormat="1" ht="38.25" customHeight="1" x14ac:dyDescent="0.25">
      <c r="A53" s="1" t="s">
        <v>386</v>
      </c>
      <c r="B53" s="10" t="s">
        <v>387</v>
      </c>
      <c r="C53" s="4">
        <v>783</v>
      </c>
      <c r="D53" s="1" t="s">
        <v>429</v>
      </c>
      <c r="E53" s="20"/>
      <c r="F53" s="85" t="s">
        <v>16</v>
      </c>
      <c r="G53" s="111" t="s">
        <v>734</v>
      </c>
      <c r="H53" s="126" t="s">
        <v>606</v>
      </c>
      <c r="I53" s="19" t="s">
        <v>396</v>
      </c>
      <c r="J53" s="19" t="s">
        <v>510</v>
      </c>
      <c r="K53" s="96" t="s">
        <v>510</v>
      </c>
      <c r="L53" s="96" t="s">
        <v>510</v>
      </c>
      <c r="M53" s="96" t="s">
        <v>510</v>
      </c>
      <c r="N53" s="96" t="s">
        <v>392</v>
      </c>
      <c r="O53" s="96" t="s">
        <v>392</v>
      </c>
      <c r="P53" s="96" t="s">
        <v>392</v>
      </c>
      <c r="Q53" s="24">
        <v>39539</v>
      </c>
      <c r="R53" s="85" t="s">
        <v>87</v>
      </c>
      <c r="S53" s="23">
        <v>7200000</v>
      </c>
      <c r="T53" s="23">
        <v>29340000</v>
      </c>
      <c r="U53" s="15">
        <v>29340000</v>
      </c>
      <c r="V53" s="129">
        <v>30349000</v>
      </c>
      <c r="W53" s="326">
        <v>30349000</v>
      </c>
      <c r="X53" s="326">
        <v>30349000</v>
      </c>
      <c r="Y53" s="326">
        <v>30349000</v>
      </c>
      <c r="Z53" s="326">
        <v>30349000</v>
      </c>
      <c r="AA53" s="343">
        <f t="shared" si="6"/>
        <v>30349000</v>
      </c>
      <c r="AB53" s="331">
        <f t="shared" si="7"/>
        <v>0</v>
      </c>
      <c r="AC53" s="142">
        <f t="shared" si="1"/>
        <v>1</v>
      </c>
    </row>
    <row r="54" spans="1:59" s="119" customFormat="1" ht="42.75" customHeight="1" x14ac:dyDescent="0.25">
      <c r="A54" s="1" t="s">
        <v>386</v>
      </c>
      <c r="B54" s="2" t="s">
        <v>387</v>
      </c>
      <c r="C54" s="4">
        <v>779</v>
      </c>
      <c r="D54" s="1" t="s">
        <v>429</v>
      </c>
      <c r="E54" s="1"/>
      <c r="F54" s="85" t="s">
        <v>600</v>
      </c>
      <c r="G54" s="111" t="s">
        <v>734</v>
      </c>
      <c r="H54" s="22" t="s">
        <v>28</v>
      </c>
      <c r="I54" s="19" t="s">
        <v>396</v>
      </c>
      <c r="J54" s="19" t="s">
        <v>510</v>
      </c>
      <c r="K54" s="96" t="s">
        <v>510</v>
      </c>
      <c r="L54" s="96" t="s">
        <v>406</v>
      </c>
      <c r="M54" s="96" t="s">
        <v>406</v>
      </c>
      <c r="N54" s="96" t="s">
        <v>406</v>
      </c>
      <c r="O54" s="96" t="s">
        <v>406</v>
      </c>
      <c r="P54" s="96" t="s">
        <v>406</v>
      </c>
      <c r="Q54" s="24">
        <v>39539</v>
      </c>
      <c r="R54" s="85" t="s">
        <v>87</v>
      </c>
      <c r="S54" s="23">
        <v>1600000</v>
      </c>
      <c r="T54" s="23">
        <v>1600000</v>
      </c>
      <c r="U54" s="15">
        <v>1600000</v>
      </c>
      <c r="V54" s="129">
        <v>4000000</v>
      </c>
      <c r="W54" s="314">
        <v>5132609</v>
      </c>
      <c r="X54" s="314">
        <v>5132609</v>
      </c>
      <c r="Y54" s="314">
        <v>5132609</v>
      </c>
      <c r="Z54" s="606">
        <v>5507195</v>
      </c>
      <c r="AA54" s="343">
        <f t="shared" si="6"/>
        <v>5507195</v>
      </c>
      <c r="AB54" s="331">
        <f t="shared" si="7"/>
        <v>374586</v>
      </c>
      <c r="AC54" s="142">
        <f t="shared" si="1"/>
        <v>0</v>
      </c>
    </row>
    <row r="55" spans="1:59" s="119" customFormat="1" ht="39.75" customHeight="1" x14ac:dyDescent="0.25">
      <c r="A55" s="1" t="s">
        <v>386</v>
      </c>
      <c r="B55" s="10" t="s">
        <v>387</v>
      </c>
      <c r="C55" s="4">
        <v>840</v>
      </c>
      <c r="D55" s="1" t="s">
        <v>402</v>
      </c>
      <c r="E55" s="2"/>
      <c r="F55" s="592" t="s">
        <v>128</v>
      </c>
      <c r="G55" s="22" t="s">
        <v>734</v>
      </c>
      <c r="H55" s="111" t="s">
        <v>720</v>
      </c>
      <c r="I55" s="19" t="s">
        <v>396</v>
      </c>
      <c r="J55" s="19" t="s">
        <v>510</v>
      </c>
      <c r="K55" s="96" t="s">
        <v>510</v>
      </c>
      <c r="L55" s="96" t="s">
        <v>510</v>
      </c>
      <c r="M55" s="96" t="s">
        <v>392</v>
      </c>
      <c r="N55" s="96" t="s">
        <v>392</v>
      </c>
      <c r="O55" s="96" t="s">
        <v>392</v>
      </c>
      <c r="P55" s="96" t="s">
        <v>392</v>
      </c>
      <c r="Q55" s="24">
        <v>39539</v>
      </c>
      <c r="R55" s="85" t="s">
        <v>87</v>
      </c>
      <c r="S55" s="5">
        <v>5400000</v>
      </c>
      <c r="T55" s="5">
        <v>5400000</v>
      </c>
      <c r="U55" s="15">
        <v>5400000</v>
      </c>
      <c r="V55" s="129">
        <v>5400000</v>
      </c>
      <c r="W55" s="314">
        <v>7300000</v>
      </c>
      <c r="X55" s="314">
        <v>7300000</v>
      </c>
      <c r="Y55" s="314">
        <v>7300000</v>
      </c>
      <c r="Z55" s="314">
        <v>7300000</v>
      </c>
      <c r="AA55" s="343">
        <f t="shared" si="6"/>
        <v>7300000</v>
      </c>
      <c r="AB55" s="331">
        <f t="shared" si="7"/>
        <v>0</v>
      </c>
      <c r="AC55" s="142">
        <f t="shared" si="1"/>
        <v>0</v>
      </c>
    </row>
    <row r="56" spans="1:59" s="119" customFormat="1" ht="40.5" customHeight="1" x14ac:dyDescent="0.25">
      <c r="A56" s="1" t="s">
        <v>386</v>
      </c>
      <c r="B56" s="2" t="s">
        <v>387</v>
      </c>
      <c r="C56" s="4">
        <v>775</v>
      </c>
      <c r="D56" s="1" t="s">
        <v>429</v>
      </c>
      <c r="E56" s="88"/>
      <c r="F56" s="88" t="s">
        <v>128</v>
      </c>
      <c r="G56" s="111" t="s">
        <v>734</v>
      </c>
      <c r="H56" s="22" t="s">
        <v>32</v>
      </c>
      <c r="I56" s="19" t="s">
        <v>396</v>
      </c>
      <c r="J56" s="19" t="s">
        <v>510</v>
      </c>
      <c r="K56" s="96" t="s">
        <v>510</v>
      </c>
      <c r="L56" s="96" t="s">
        <v>392</v>
      </c>
      <c r="M56" s="96" t="s">
        <v>392</v>
      </c>
      <c r="N56" s="96" t="s">
        <v>392</v>
      </c>
      <c r="O56" s="96" t="s">
        <v>392</v>
      </c>
      <c r="P56" s="96" t="s">
        <v>392</v>
      </c>
      <c r="Q56" s="92">
        <v>39626</v>
      </c>
      <c r="R56" s="85" t="s">
        <v>87</v>
      </c>
      <c r="S56" s="23" t="s">
        <v>92</v>
      </c>
      <c r="T56" s="23" t="s">
        <v>92</v>
      </c>
      <c r="U56" s="15" t="s">
        <v>92</v>
      </c>
      <c r="V56" s="129">
        <v>20100000</v>
      </c>
      <c r="W56" s="314">
        <v>20100000</v>
      </c>
      <c r="X56" s="314">
        <v>20100000</v>
      </c>
      <c r="Y56" s="314">
        <v>20100000</v>
      </c>
      <c r="Z56" s="314">
        <v>20100000</v>
      </c>
      <c r="AA56" s="343">
        <f t="shared" si="6"/>
        <v>20100000</v>
      </c>
      <c r="AB56" s="331">
        <f t="shared" si="7"/>
        <v>0</v>
      </c>
      <c r="AC56" s="142">
        <f t="shared" si="1"/>
        <v>0</v>
      </c>
    </row>
    <row r="57" spans="1:59" s="119" customFormat="1" ht="44.25" customHeight="1" x14ac:dyDescent="0.25">
      <c r="A57" s="1" t="s">
        <v>386</v>
      </c>
      <c r="B57" s="2" t="s">
        <v>387</v>
      </c>
      <c r="C57" s="4">
        <v>776</v>
      </c>
      <c r="D57" s="1" t="s">
        <v>429</v>
      </c>
      <c r="E57" s="1"/>
      <c r="F57" s="592" t="s">
        <v>742</v>
      </c>
      <c r="G57" s="111" t="s">
        <v>734</v>
      </c>
      <c r="H57" s="22" t="s">
        <v>530</v>
      </c>
      <c r="I57" s="19" t="s">
        <v>396</v>
      </c>
      <c r="J57" s="19" t="s">
        <v>510</v>
      </c>
      <c r="K57" s="96" t="s">
        <v>510</v>
      </c>
      <c r="L57" s="96" t="s">
        <v>392</v>
      </c>
      <c r="M57" s="96" t="s">
        <v>392</v>
      </c>
      <c r="N57" s="96" t="s">
        <v>392</v>
      </c>
      <c r="O57" s="96" t="s">
        <v>392</v>
      </c>
      <c r="P57" s="96" t="s">
        <v>392</v>
      </c>
      <c r="Q57" s="92">
        <v>39626</v>
      </c>
      <c r="R57" s="85" t="s">
        <v>87</v>
      </c>
      <c r="S57" s="23">
        <v>640000</v>
      </c>
      <c r="T57" s="23">
        <v>640000</v>
      </c>
      <c r="U57" s="15">
        <v>640000</v>
      </c>
      <c r="V57" s="129">
        <v>2865876</v>
      </c>
      <c r="W57" s="314">
        <v>2865876</v>
      </c>
      <c r="X57" s="314">
        <v>2865876</v>
      </c>
      <c r="Y57" s="314">
        <v>2865876</v>
      </c>
      <c r="Z57" s="606">
        <v>3125000</v>
      </c>
      <c r="AA57" s="343">
        <f t="shared" si="6"/>
        <v>3125000</v>
      </c>
      <c r="AB57" s="331">
        <f t="shared" si="7"/>
        <v>259124</v>
      </c>
      <c r="AC57" s="142">
        <f t="shared" si="1"/>
        <v>0</v>
      </c>
    </row>
    <row r="58" spans="1:59" s="119" customFormat="1" ht="44.25" customHeight="1" x14ac:dyDescent="0.25">
      <c r="A58" s="1" t="s">
        <v>386</v>
      </c>
      <c r="B58" s="2" t="s">
        <v>387</v>
      </c>
      <c r="C58" s="4">
        <v>782</v>
      </c>
      <c r="D58" s="1" t="s">
        <v>429</v>
      </c>
      <c r="E58" s="20"/>
      <c r="F58" s="592" t="s">
        <v>756</v>
      </c>
      <c r="G58" s="111" t="s">
        <v>734</v>
      </c>
      <c r="H58" s="111" t="s">
        <v>535</v>
      </c>
      <c r="I58" s="19" t="s">
        <v>396</v>
      </c>
      <c r="J58" s="19" t="s">
        <v>510</v>
      </c>
      <c r="K58" s="96" t="s">
        <v>510</v>
      </c>
      <c r="L58" s="96" t="s">
        <v>392</v>
      </c>
      <c r="M58" s="96" t="s">
        <v>392</v>
      </c>
      <c r="N58" s="96" t="s">
        <v>392</v>
      </c>
      <c r="O58" s="96" t="s">
        <v>392</v>
      </c>
      <c r="P58" s="96" t="s">
        <v>392</v>
      </c>
      <c r="Q58" s="92">
        <v>39626</v>
      </c>
      <c r="R58" s="85" t="s">
        <v>87</v>
      </c>
      <c r="S58" s="23">
        <v>37600000</v>
      </c>
      <c r="T58" s="23">
        <v>37600000</v>
      </c>
      <c r="U58" s="15">
        <v>37600000</v>
      </c>
      <c r="V58" s="129">
        <v>37600000</v>
      </c>
      <c r="W58" s="314">
        <v>38100000</v>
      </c>
      <c r="X58" s="314">
        <v>38100000</v>
      </c>
      <c r="Y58" s="314">
        <v>38100000</v>
      </c>
      <c r="Z58" s="606">
        <v>43912000</v>
      </c>
      <c r="AA58" s="343">
        <f t="shared" si="6"/>
        <v>43912000</v>
      </c>
      <c r="AB58" s="331">
        <f t="shared" si="7"/>
        <v>5812000</v>
      </c>
      <c r="AC58" s="142">
        <f t="shared" si="1"/>
        <v>0</v>
      </c>
    </row>
    <row r="59" spans="1:59" ht="38.25" customHeight="1" x14ac:dyDescent="0.25">
      <c r="A59" s="613" t="s">
        <v>386</v>
      </c>
      <c r="B59" s="599" t="s">
        <v>387</v>
      </c>
      <c r="C59" s="614">
        <v>1165</v>
      </c>
      <c r="D59" s="613" t="s">
        <v>402</v>
      </c>
      <c r="E59" s="599"/>
      <c r="F59" s="592" t="s">
        <v>1</v>
      </c>
      <c r="G59" s="598" t="s">
        <v>353</v>
      </c>
      <c r="H59" s="598" t="s">
        <v>1023</v>
      </c>
      <c r="I59" s="597" t="s">
        <v>396</v>
      </c>
      <c r="J59" s="597" t="s">
        <v>392</v>
      </c>
      <c r="K59" s="597" t="s">
        <v>392</v>
      </c>
      <c r="L59" s="597" t="s">
        <v>392</v>
      </c>
      <c r="M59" s="597" t="s">
        <v>392</v>
      </c>
      <c r="N59" s="597" t="s">
        <v>392</v>
      </c>
      <c r="O59" s="597"/>
      <c r="P59" s="597" t="s">
        <v>392</v>
      </c>
      <c r="Q59" s="601">
        <v>39517</v>
      </c>
      <c r="R59" s="592" t="s">
        <v>87</v>
      </c>
      <c r="S59" s="615">
        <v>3800000</v>
      </c>
      <c r="T59" s="615">
        <v>3800000</v>
      </c>
      <c r="U59" s="615">
        <v>3800000</v>
      </c>
      <c r="V59" s="616">
        <v>3800000</v>
      </c>
      <c r="W59" s="606">
        <v>3800000</v>
      </c>
      <c r="X59" s="606">
        <v>3800000</v>
      </c>
      <c r="Y59" s="606"/>
      <c r="Z59" s="606">
        <v>1700000</v>
      </c>
      <c r="AA59" s="338">
        <f t="shared" si="6"/>
        <v>1700000</v>
      </c>
      <c r="AB59" s="331">
        <f t="shared" si="7"/>
        <v>1700000</v>
      </c>
      <c r="AC59" s="142">
        <f t="shared" si="1"/>
        <v>0</v>
      </c>
      <c r="AD59"/>
    </row>
    <row r="60" spans="1:59" ht="20.399999999999999" x14ac:dyDescent="0.25">
      <c r="A60" s="1" t="s">
        <v>386</v>
      </c>
      <c r="B60" s="2" t="s">
        <v>387</v>
      </c>
      <c r="C60" s="4">
        <v>904</v>
      </c>
      <c r="D60" s="1" t="s">
        <v>402</v>
      </c>
      <c r="E60" s="1"/>
      <c r="F60" s="85" t="s">
        <v>412</v>
      </c>
      <c r="G60" s="22" t="s">
        <v>409</v>
      </c>
      <c r="H60" s="598" t="s">
        <v>978</v>
      </c>
      <c r="I60" s="19" t="s">
        <v>392</v>
      </c>
      <c r="J60" s="19" t="s">
        <v>392</v>
      </c>
      <c r="K60" s="96" t="s">
        <v>392</v>
      </c>
      <c r="L60" s="96" t="s">
        <v>392</v>
      </c>
      <c r="M60" s="96" t="s">
        <v>392</v>
      </c>
      <c r="N60" s="96" t="s">
        <v>392</v>
      </c>
      <c r="O60" s="96" t="s">
        <v>392</v>
      </c>
      <c r="P60" s="597" t="s">
        <v>406</v>
      </c>
      <c r="Q60" s="20" t="s">
        <v>410</v>
      </c>
      <c r="R60" s="85" t="s">
        <v>410</v>
      </c>
      <c r="S60" s="23">
        <v>990000</v>
      </c>
      <c r="T60" s="23">
        <v>990000</v>
      </c>
      <c r="U60" s="15">
        <v>990000</v>
      </c>
      <c r="V60" s="129">
        <v>990000</v>
      </c>
      <c r="W60" s="314">
        <v>990000</v>
      </c>
      <c r="X60" s="314">
        <v>990000</v>
      </c>
      <c r="Y60" s="314">
        <v>990000</v>
      </c>
      <c r="Z60" s="606">
        <v>1500000</v>
      </c>
      <c r="AA60" s="338">
        <f t="shared" si="6"/>
        <v>1500000</v>
      </c>
      <c r="AB60" s="331">
        <f t="shared" si="7"/>
        <v>510000</v>
      </c>
      <c r="AC60" s="142">
        <f t="shared" si="1"/>
        <v>0</v>
      </c>
      <c r="AD60"/>
    </row>
    <row r="61" spans="1:59" s="77" customFormat="1" ht="28.5" customHeight="1" x14ac:dyDescent="0.25">
      <c r="A61" s="11" t="s">
        <v>386</v>
      </c>
      <c r="B61" s="599" t="s">
        <v>387</v>
      </c>
      <c r="C61" s="14">
        <v>1119</v>
      </c>
      <c r="D61" s="11" t="s">
        <v>402</v>
      </c>
      <c r="E61" s="11"/>
      <c r="F61" s="592" t="s">
        <v>6</v>
      </c>
      <c r="G61" s="111" t="s">
        <v>354</v>
      </c>
      <c r="H61" s="111" t="s">
        <v>941</v>
      </c>
      <c r="I61" s="96" t="s">
        <v>510</v>
      </c>
      <c r="J61" s="96" t="s">
        <v>510</v>
      </c>
      <c r="K61" s="96" t="s">
        <v>510</v>
      </c>
      <c r="L61" s="96"/>
      <c r="M61" s="96" t="s">
        <v>396</v>
      </c>
      <c r="N61" s="96" t="s">
        <v>396</v>
      </c>
      <c r="O61" s="96" t="s">
        <v>396</v>
      </c>
      <c r="P61" s="597" t="s">
        <v>406</v>
      </c>
      <c r="Q61" s="592" t="s">
        <v>410</v>
      </c>
      <c r="R61" s="592" t="s">
        <v>410</v>
      </c>
      <c r="S61" s="12">
        <v>5000000</v>
      </c>
      <c r="T61" s="12">
        <v>5000000</v>
      </c>
      <c r="U61" s="15">
        <v>5000000</v>
      </c>
      <c r="V61" s="129"/>
      <c r="W61" s="315">
        <v>1300000</v>
      </c>
      <c r="X61" s="141">
        <v>2200000</v>
      </c>
      <c r="Y61" s="141">
        <v>2200000</v>
      </c>
      <c r="Z61" s="141">
        <v>2200000</v>
      </c>
      <c r="AA61" s="339">
        <f t="shared" ref="AA61:AA67" si="8">Z61</f>
        <v>2200000</v>
      </c>
      <c r="AB61" s="331">
        <f>Z61-Y61</f>
        <v>0</v>
      </c>
      <c r="AC61" s="142">
        <f t="shared" ref="AC61:AC67" si="9">IF(M61=N61,0,1)</f>
        <v>0</v>
      </c>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row>
    <row r="62" spans="1:59" s="119" customFormat="1" ht="30" customHeight="1" x14ac:dyDescent="0.25">
      <c r="A62" s="1" t="s">
        <v>386</v>
      </c>
      <c r="B62" s="599" t="s">
        <v>387</v>
      </c>
      <c r="C62" s="4">
        <v>842</v>
      </c>
      <c r="D62" s="1" t="s">
        <v>402</v>
      </c>
      <c r="E62" s="1"/>
      <c r="F62" s="85" t="s">
        <v>6</v>
      </c>
      <c r="G62" s="22" t="s">
        <v>404</v>
      </c>
      <c r="H62" s="22" t="s">
        <v>325</v>
      </c>
      <c r="I62" s="19" t="s">
        <v>396</v>
      </c>
      <c r="J62" s="19" t="s">
        <v>510</v>
      </c>
      <c r="K62" s="96" t="s">
        <v>510</v>
      </c>
      <c r="L62" s="96" t="s">
        <v>510</v>
      </c>
      <c r="M62" s="96" t="s">
        <v>396</v>
      </c>
      <c r="N62" s="96" t="s">
        <v>396</v>
      </c>
      <c r="O62" s="96" t="s">
        <v>396</v>
      </c>
      <c r="P62" s="597" t="s">
        <v>392</v>
      </c>
      <c r="Q62" s="600">
        <v>40175</v>
      </c>
      <c r="R62" s="592" t="s">
        <v>410</v>
      </c>
      <c r="S62" s="5">
        <v>1200000</v>
      </c>
      <c r="T62" s="5">
        <v>1200000</v>
      </c>
      <c r="U62" s="15">
        <v>1200000</v>
      </c>
      <c r="V62" s="129" t="s">
        <v>92</v>
      </c>
      <c r="W62" s="314">
        <v>3000000</v>
      </c>
      <c r="X62" s="314">
        <v>3000000</v>
      </c>
      <c r="Y62" s="314">
        <v>3700000</v>
      </c>
      <c r="Z62" s="606">
        <v>2650000</v>
      </c>
      <c r="AA62" s="347">
        <f t="shared" si="8"/>
        <v>2650000</v>
      </c>
      <c r="AB62" s="331">
        <f>Z62-Y62</f>
        <v>-1050000</v>
      </c>
      <c r="AC62" s="142">
        <f t="shared" si="9"/>
        <v>0</v>
      </c>
    </row>
    <row r="63" spans="1:59" s="77" customFormat="1" ht="20.399999999999999" x14ac:dyDescent="0.25">
      <c r="A63" s="11" t="s">
        <v>386</v>
      </c>
      <c r="B63" s="599" t="s">
        <v>387</v>
      </c>
      <c r="C63" s="14">
        <v>1120</v>
      </c>
      <c r="D63" s="11" t="s">
        <v>402</v>
      </c>
      <c r="E63" s="11"/>
      <c r="F63" s="85" t="s">
        <v>6</v>
      </c>
      <c r="G63" s="111"/>
      <c r="H63" s="111" t="s">
        <v>729</v>
      </c>
      <c r="I63" s="96" t="s">
        <v>510</v>
      </c>
      <c r="J63" s="96" t="s">
        <v>510</v>
      </c>
      <c r="K63" s="96" t="s">
        <v>510</v>
      </c>
      <c r="L63" s="96"/>
      <c r="M63" s="96" t="s">
        <v>396</v>
      </c>
      <c r="N63" s="96" t="s">
        <v>396</v>
      </c>
      <c r="O63" s="96" t="s">
        <v>396</v>
      </c>
      <c r="P63" s="597" t="s">
        <v>406</v>
      </c>
      <c r="Q63" s="600">
        <v>40197</v>
      </c>
      <c r="R63" s="85" t="s">
        <v>87</v>
      </c>
      <c r="S63" s="12">
        <v>5000000</v>
      </c>
      <c r="T63" s="12">
        <v>5000000</v>
      </c>
      <c r="U63" s="15">
        <v>5000000</v>
      </c>
      <c r="V63" s="129"/>
      <c r="W63" s="315">
        <v>6000000</v>
      </c>
      <c r="X63" s="141">
        <v>7200000</v>
      </c>
      <c r="Y63" s="141">
        <v>7200000</v>
      </c>
      <c r="Z63" s="141">
        <v>7200000</v>
      </c>
      <c r="AA63" s="339">
        <f t="shared" si="8"/>
        <v>7200000</v>
      </c>
      <c r="AB63" s="331">
        <f>Z63-Y63</f>
        <v>0</v>
      </c>
      <c r="AC63" s="142">
        <f t="shared" si="9"/>
        <v>0</v>
      </c>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row>
    <row r="64" spans="1:59" s="162" customFormat="1" ht="31.5" customHeight="1" x14ac:dyDescent="0.25">
      <c r="A64" s="96" t="s">
        <v>386</v>
      </c>
      <c r="B64" s="599" t="s">
        <v>387</v>
      </c>
      <c r="C64" s="114">
        <v>1113</v>
      </c>
      <c r="D64" s="96" t="s">
        <v>402</v>
      </c>
      <c r="E64" s="11"/>
      <c r="F64" s="85" t="s">
        <v>412</v>
      </c>
      <c r="G64" s="168"/>
      <c r="H64" s="598" t="s">
        <v>1004</v>
      </c>
      <c r="I64" s="282"/>
      <c r="J64" s="282"/>
      <c r="K64" s="282"/>
      <c r="L64" s="96" t="s">
        <v>510</v>
      </c>
      <c r="M64" s="96" t="s">
        <v>396</v>
      </c>
      <c r="N64" s="96" t="s">
        <v>396</v>
      </c>
      <c r="O64" s="96" t="s">
        <v>396</v>
      </c>
      <c r="P64" s="597" t="s">
        <v>392</v>
      </c>
      <c r="Q64" s="601">
        <v>40162</v>
      </c>
      <c r="R64" s="85" t="s">
        <v>87</v>
      </c>
      <c r="S64" s="15"/>
      <c r="T64" s="15"/>
      <c r="U64" s="15"/>
      <c r="V64" s="129" t="s">
        <v>92</v>
      </c>
      <c r="W64" s="314">
        <v>2100000</v>
      </c>
      <c r="X64" s="314">
        <v>2100000</v>
      </c>
      <c r="Y64" s="314">
        <v>2960000</v>
      </c>
      <c r="Z64" s="606">
        <v>2800000</v>
      </c>
      <c r="AA64" s="347">
        <f t="shared" si="8"/>
        <v>2800000</v>
      </c>
      <c r="AB64" s="331">
        <f>Z64-Y64</f>
        <v>-160000</v>
      </c>
      <c r="AC64" s="142">
        <f t="shared" si="9"/>
        <v>0</v>
      </c>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row>
    <row r="65" spans="1:59" ht="61.5" customHeight="1" x14ac:dyDescent="0.25">
      <c r="A65" s="19" t="s">
        <v>386</v>
      </c>
      <c r="B65" s="599" t="s">
        <v>387</v>
      </c>
      <c r="C65" s="21">
        <v>1068</v>
      </c>
      <c r="D65" s="19" t="s">
        <v>402</v>
      </c>
      <c r="E65" s="160"/>
      <c r="F65" s="85" t="s">
        <v>389</v>
      </c>
      <c r="G65" s="22" t="s">
        <v>3</v>
      </c>
      <c r="H65" s="598" t="s">
        <v>1003</v>
      </c>
      <c r="I65" s="124"/>
      <c r="J65" s="124"/>
      <c r="K65" s="95" t="s">
        <v>510</v>
      </c>
      <c r="L65" s="96" t="s">
        <v>510</v>
      </c>
      <c r="M65" s="96" t="s">
        <v>396</v>
      </c>
      <c r="N65" s="96" t="s">
        <v>396</v>
      </c>
      <c r="O65" s="96" t="s">
        <v>396</v>
      </c>
      <c r="P65" s="597" t="s">
        <v>392</v>
      </c>
      <c r="Q65" s="596" t="s">
        <v>22</v>
      </c>
      <c r="R65" s="88" t="s">
        <v>87</v>
      </c>
      <c r="S65" s="125"/>
      <c r="T65" s="125"/>
      <c r="U65" s="5" t="s">
        <v>92</v>
      </c>
      <c r="V65" s="5" t="s">
        <v>92</v>
      </c>
      <c r="W65" s="363">
        <v>110000000</v>
      </c>
      <c r="X65" s="363">
        <v>110000000</v>
      </c>
      <c r="Y65" s="363">
        <v>110000000</v>
      </c>
      <c r="Z65" s="363">
        <v>110000000</v>
      </c>
      <c r="AA65" s="349">
        <f t="shared" si="8"/>
        <v>110000000</v>
      </c>
      <c r="AB65" s="331">
        <f>Z65-Y65</f>
        <v>0</v>
      </c>
      <c r="AC65" s="142">
        <f t="shared" si="9"/>
        <v>0</v>
      </c>
    </row>
    <row r="66" spans="1:59" ht="20.399999999999999" x14ac:dyDescent="0.25">
      <c r="A66" s="1" t="s">
        <v>386</v>
      </c>
      <c r="B66" s="599" t="s">
        <v>387</v>
      </c>
      <c r="C66" s="4">
        <v>592</v>
      </c>
      <c r="D66" s="1" t="s">
        <v>402</v>
      </c>
      <c r="E66" s="1"/>
      <c r="F66" s="85" t="s">
        <v>389</v>
      </c>
      <c r="G66" s="22" t="s">
        <v>3</v>
      </c>
      <c r="H66" s="111" t="s">
        <v>725</v>
      </c>
      <c r="I66" s="19" t="s">
        <v>510</v>
      </c>
      <c r="J66" s="19" t="s">
        <v>510</v>
      </c>
      <c r="K66" s="96" t="s">
        <v>510</v>
      </c>
      <c r="L66" s="96" t="s">
        <v>510</v>
      </c>
      <c r="M66" s="96" t="s">
        <v>396</v>
      </c>
      <c r="N66" s="96" t="s">
        <v>396</v>
      </c>
      <c r="O66" s="96" t="s">
        <v>396</v>
      </c>
      <c r="P66" s="597" t="s">
        <v>392</v>
      </c>
      <c r="Q66" s="596" t="s">
        <v>22</v>
      </c>
      <c r="R66" s="85" t="s">
        <v>87</v>
      </c>
      <c r="S66" s="5">
        <v>5000000</v>
      </c>
      <c r="T66" s="5">
        <v>5000000</v>
      </c>
      <c r="U66" s="15">
        <v>5000000</v>
      </c>
      <c r="V66" s="129" t="s">
        <v>92</v>
      </c>
      <c r="W66" s="315" t="s">
        <v>726</v>
      </c>
      <c r="X66" s="315" t="s">
        <v>726</v>
      </c>
      <c r="Y66" s="315" t="s">
        <v>726</v>
      </c>
      <c r="Z66" s="315" t="s">
        <v>726</v>
      </c>
      <c r="AA66" s="349" t="str">
        <f t="shared" si="8"/>
        <v>Part of Long Term Lower SEMA</v>
      </c>
      <c r="AB66" s="145"/>
      <c r="AC66" s="142">
        <f t="shared" si="9"/>
        <v>0</v>
      </c>
    </row>
    <row r="67" spans="1:59" s="77" customFormat="1" ht="20.399999999999999" x14ac:dyDescent="0.25">
      <c r="A67" s="11" t="s">
        <v>386</v>
      </c>
      <c r="B67" s="599" t="s">
        <v>387</v>
      </c>
      <c r="C67" s="14">
        <v>1118</v>
      </c>
      <c r="D67" s="11" t="s">
        <v>402</v>
      </c>
      <c r="E67" s="112" t="s">
        <v>429</v>
      </c>
      <c r="F67" s="85" t="s">
        <v>389</v>
      </c>
      <c r="G67" s="111" t="s">
        <v>3</v>
      </c>
      <c r="H67" s="111" t="s">
        <v>940</v>
      </c>
      <c r="I67" s="96"/>
      <c r="J67" s="96"/>
      <c r="K67" s="96"/>
      <c r="L67" s="96" t="s">
        <v>510</v>
      </c>
      <c r="M67" s="96" t="s">
        <v>396</v>
      </c>
      <c r="N67" s="96" t="s">
        <v>396</v>
      </c>
      <c r="O67" s="96" t="s">
        <v>396</v>
      </c>
      <c r="P67" s="597" t="s">
        <v>392</v>
      </c>
      <c r="Q67" s="596" t="s">
        <v>22</v>
      </c>
      <c r="R67" s="85" t="s">
        <v>87</v>
      </c>
      <c r="S67" s="174">
        <v>5000000</v>
      </c>
      <c r="T67" s="174">
        <v>5000000</v>
      </c>
      <c r="U67" s="178">
        <v>5000000</v>
      </c>
      <c r="V67" s="177" t="s">
        <v>92</v>
      </c>
      <c r="W67" s="315" t="s">
        <v>726</v>
      </c>
      <c r="X67" s="315" t="s">
        <v>726</v>
      </c>
      <c r="Y67" s="315" t="s">
        <v>726</v>
      </c>
      <c r="Z67" s="315" t="s">
        <v>726</v>
      </c>
      <c r="AA67" s="349" t="str">
        <f t="shared" si="8"/>
        <v>Part of Long Term Lower SEMA</v>
      </c>
      <c r="AB67" s="145"/>
      <c r="AC67" s="142">
        <f t="shared" si="9"/>
        <v>0</v>
      </c>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row>
    <row r="68" spans="1:59" ht="30.6" x14ac:dyDescent="0.25">
      <c r="A68" s="1" t="s">
        <v>386</v>
      </c>
      <c r="B68" s="2" t="s">
        <v>387</v>
      </c>
      <c r="C68" s="4">
        <v>929</v>
      </c>
      <c r="D68" s="1" t="s">
        <v>429</v>
      </c>
      <c r="E68" s="1"/>
      <c r="F68" s="88" t="s">
        <v>4</v>
      </c>
      <c r="G68" s="22" t="s">
        <v>352</v>
      </c>
      <c r="H68" s="22" t="s">
        <v>246</v>
      </c>
      <c r="I68" s="19" t="s">
        <v>396</v>
      </c>
      <c r="J68" s="19" t="s">
        <v>392</v>
      </c>
      <c r="K68" s="96" t="s">
        <v>392</v>
      </c>
      <c r="L68" s="96" t="s">
        <v>392</v>
      </c>
      <c r="M68" s="96" t="s">
        <v>392</v>
      </c>
      <c r="N68" s="96" t="s">
        <v>392</v>
      </c>
      <c r="O68" s="96" t="s">
        <v>392</v>
      </c>
      <c r="P68" s="96" t="s">
        <v>392</v>
      </c>
      <c r="Q68" s="20" t="s">
        <v>5</v>
      </c>
      <c r="R68" s="85" t="s">
        <v>87</v>
      </c>
      <c r="S68" s="5">
        <v>1381849</v>
      </c>
      <c r="T68" s="5">
        <v>1381849</v>
      </c>
      <c r="U68" s="15">
        <v>1381849</v>
      </c>
      <c r="V68" s="129">
        <v>1381849</v>
      </c>
      <c r="W68" s="314">
        <v>1381849</v>
      </c>
      <c r="X68" s="314">
        <v>1381849</v>
      </c>
      <c r="Y68" s="314">
        <v>1381849</v>
      </c>
      <c r="Z68" s="314">
        <v>1381849</v>
      </c>
      <c r="AA68" s="338">
        <f t="shared" ref="AA68:AA98" si="10">Z68</f>
        <v>1381849</v>
      </c>
      <c r="AB68" s="331">
        <f t="shared" si="7"/>
        <v>0</v>
      </c>
      <c r="AC68" s="142">
        <f t="shared" ref="AC68:AC130" si="11">IF(M68=N68,0,1)</f>
        <v>0</v>
      </c>
      <c r="AD68"/>
    </row>
    <row r="69" spans="1:59" ht="30.6" x14ac:dyDescent="0.25">
      <c r="A69" s="1" t="s">
        <v>386</v>
      </c>
      <c r="B69" s="2" t="s">
        <v>387</v>
      </c>
      <c r="C69" s="4">
        <v>931</v>
      </c>
      <c r="D69" s="1" t="s">
        <v>429</v>
      </c>
      <c r="E69" s="1"/>
      <c r="F69" s="85" t="s">
        <v>746</v>
      </c>
      <c r="G69" s="22" t="s">
        <v>352</v>
      </c>
      <c r="H69" s="22" t="s">
        <v>37</v>
      </c>
      <c r="I69" s="19" t="s">
        <v>396</v>
      </c>
      <c r="J69" s="19" t="s">
        <v>392</v>
      </c>
      <c r="K69" s="96" t="s">
        <v>392</v>
      </c>
      <c r="L69" s="96" t="s">
        <v>392</v>
      </c>
      <c r="M69" s="96" t="s">
        <v>392</v>
      </c>
      <c r="N69" s="96" t="s">
        <v>392</v>
      </c>
      <c r="O69" s="96" t="s">
        <v>392</v>
      </c>
      <c r="P69" s="96" t="s">
        <v>392</v>
      </c>
      <c r="Q69" s="20" t="s">
        <v>5</v>
      </c>
      <c r="R69" s="85" t="s">
        <v>87</v>
      </c>
      <c r="S69" s="5">
        <v>531481</v>
      </c>
      <c r="T69" s="5">
        <v>531481</v>
      </c>
      <c r="U69" s="15">
        <v>531481</v>
      </c>
      <c r="V69" s="129">
        <v>531481</v>
      </c>
      <c r="W69" s="314">
        <v>531481</v>
      </c>
      <c r="X69" s="314">
        <v>531481</v>
      </c>
      <c r="Y69" s="314">
        <v>531481</v>
      </c>
      <c r="Z69" s="314">
        <v>531481</v>
      </c>
      <c r="AA69" s="338">
        <f>Z69</f>
        <v>531481</v>
      </c>
      <c r="AB69" s="331">
        <f t="shared" si="7"/>
        <v>0</v>
      </c>
      <c r="AC69" s="142">
        <f t="shared" si="11"/>
        <v>0</v>
      </c>
      <c r="AD69"/>
    </row>
    <row r="70" spans="1:59" ht="30.6" x14ac:dyDescent="0.25">
      <c r="A70" s="1" t="s">
        <v>386</v>
      </c>
      <c r="B70" s="2" t="s">
        <v>387</v>
      </c>
      <c r="C70" s="4">
        <v>928</v>
      </c>
      <c r="D70" s="1" t="s">
        <v>429</v>
      </c>
      <c r="E70" s="1"/>
      <c r="F70" s="85" t="s">
        <v>412</v>
      </c>
      <c r="G70" s="22" t="s">
        <v>352</v>
      </c>
      <c r="H70" s="22" t="s">
        <v>245</v>
      </c>
      <c r="I70" s="19" t="s">
        <v>396</v>
      </c>
      <c r="J70" s="19" t="s">
        <v>392</v>
      </c>
      <c r="K70" s="96" t="s">
        <v>392</v>
      </c>
      <c r="L70" s="96" t="s">
        <v>392</v>
      </c>
      <c r="M70" s="96" t="s">
        <v>392</v>
      </c>
      <c r="N70" s="96" t="s">
        <v>392</v>
      </c>
      <c r="O70" s="96" t="s">
        <v>392</v>
      </c>
      <c r="P70" s="96" t="s">
        <v>392</v>
      </c>
      <c r="Q70" s="20" t="s">
        <v>5</v>
      </c>
      <c r="R70" s="85" t="s">
        <v>87</v>
      </c>
      <c r="S70" s="5">
        <v>1945218</v>
      </c>
      <c r="T70" s="5">
        <v>1945218</v>
      </c>
      <c r="U70" s="15">
        <v>1945218</v>
      </c>
      <c r="V70" s="129">
        <v>1945218</v>
      </c>
      <c r="W70" s="314">
        <v>1945218</v>
      </c>
      <c r="X70" s="314">
        <v>1945218</v>
      </c>
      <c r="Y70" s="314">
        <v>2300000</v>
      </c>
      <c r="Z70" s="314">
        <v>2300000</v>
      </c>
      <c r="AA70" s="338">
        <f t="shared" si="10"/>
        <v>2300000</v>
      </c>
      <c r="AB70" s="331">
        <f t="shared" si="7"/>
        <v>0</v>
      </c>
      <c r="AC70" s="142">
        <f t="shared" si="11"/>
        <v>0</v>
      </c>
      <c r="AD70"/>
    </row>
    <row r="71" spans="1:59" ht="30.6" x14ac:dyDescent="0.25">
      <c r="A71" s="1" t="s">
        <v>386</v>
      </c>
      <c r="B71" s="2" t="s">
        <v>387</v>
      </c>
      <c r="C71" s="4">
        <v>934</v>
      </c>
      <c r="D71" s="1" t="s">
        <v>429</v>
      </c>
      <c r="E71" s="1"/>
      <c r="F71" s="592" t="s">
        <v>654</v>
      </c>
      <c r="G71" s="22" t="s">
        <v>352</v>
      </c>
      <c r="H71" s="22" t="s">
        <v>250</v>
      </c>
      <c r="I71" s="19" t="s">
        <v>396</v>
      </c>
      <c r="J71" s="19" t="s">
        <v>392</v>
      </c>
      <c r="K71" s="96" t="s">
        <v>392</v>
      </c>
      <c r="L71" s="96" t="s">
        <v>392</v>
      </c>
      <c r="M71" s="96" t="s">
        <v>392</v>
      </c>
      <c r="N71" s="96" t="s">
        <v>392</v>
      </c>
      <c r="O71" s="96" t="s">
        <v>392</v>
      </c>
      <c r="P71" s="597" t="s">
        <v>406</v>
      </c>
      <c r="Q71" s="20" t="s">
        <v>5</v>
      </c>
      <c r="R71" s="85" t="s">
        <v>87</v>
      </c>
      <c r="S71" s="5">
        <v>818480</v>
      </c>
      <c r="T71" s="5">
        <v>818480</v>
      </c>
      <c r="U71" s="15">
        <v>818480</v>
      </c>
      <c r="V71" s="129">
        <v>818480</v>
      </c>
      <c r="W71" s="314">
        <v>818480</v>
      </c>
      <c r="X71" s="314">
        <v>818480</v>
      </c>
      <c r="Y71" s="314">
        <v>818480</v>
      </c>
      <c r="Z71" s="603" t="s">
        <v>996</v>
      </c>
      <c r="AA71" s="338" t="str">
        <f t="shared" si="10"/>
        <v>Part of RSP 935</v>
      </c>
      <c r="AB71" s="331"/>
      <c r="AC71" s="142">
        <f t="shared" si="11"/>
        <v>0</v>
      </c>
      <c r="AD71"/>
    </row>
    <row r="72" spans="1:59" ht="30.6" x14ac:dyDescent="0.25">
      <c r="A72" s="1" t="s">
        <v>386</v>
      </c>
      <c r="B72" s="2" t="s">
        <v>387</v>
      </c>
      <c r="C72" s="4">
        <v>935</v>
      </c>
      <c r="D72" s="1" t="s">
        <v>429</v>
      </c>
      <c r="E72" s="85"/>
      <c r="F72" s="592" t="s">
        <v>654</v>
      </c>
      <c r="G72" s="22" t="s">
        <v>352</v>
      </c>
      <c r="H72" s="22" t="s">
        <v>251</v>
      </c>
      <c r="I72" s="19" t="s">
        <v>396</v>
      </c>
      <c r="J72" s="19" t="s">
        <v>392</v>
      </c>
      <c r="K72" s="96" t="s">
        <v>392</v>
      </c>
      <c r="L72" s="96" t="s">
        <v>392</v>
      </c>
      <c r="M72" s="96" t="s">
        <v>392</v>
      </c>
      <c r="N72" s="96" t="s">
        <v>392</v>
      </c>
      <c r="O72" s="96" t="s">
        <v>392</v>
      </c>
      <c r="P72" s="597" t="s">
        <v>406</v>
      </c>
      <c r="Q72" s="20" t="s">
        <v>5</v>
      </c>
      <c r="R72" s="85" t="s">
        <v>87</v>
      </c>
      <c r="S72" s="5">
        <v>5208509</v>
      </c>
      <c r="T72" s="5">
        <v>5208509</v>
      </c>
      <c r="U72" s="15">
        <v>5208509</v>
      </c>
      <c r="V72" s="129">
        <v>5208509</v>
      </c>
      <c r="W72" s="314">
        <v>5208509</v>
      </c>
      <c r="X72" s="314">
        <v>5208509</v>
      </c>
      <c r="Y72" s="314">
        <v>5208509</v>
      </c>
      <c r="Z72" s="606">
        <v>10200000</v>
      </c>
      <c r="AA72" s="338">
        <f t="shared" si="10"/>
        <v>10200000</v>
      </c>
      <c r="AB72" s="331">
        <f t="shared" si="7"/>
        <v>4991491</v>
      </c>
      <c r="AC72" s="142">
        <f t="shared" si="11"/>
        <v>0</v>
      </c>
      <c r="AD72"/>
    </row>
    <row r="73" spans="1:59" ht="30.6" x14ac:dyDescent="0.25">
      <c r="A73" s="1" t="s">
        <v>386</v>
      </c>
      <c r="B73" s="2" t="s">
        <v>387</v>
      </c>
      <c r="C73" s="4">
        <v>938</v>
      </c>
      <c r="D73" s="1" t="s">
        <v>429</v>
      </c>
      <c r="E73" s="1"/>
      <c r="F73" s="592" t="s">
        <v>732</v>
      </c>
      <c r="G73" s="22" t="s">
        <v>352</v>
      </c>
      <c r="H73" s="22" t="s">
        <v>254</v>
      </c>
      <c r="I73" s="19" t="s">
        <v>396</v>
      </c>
      <c r="J73" s="19" t="s">
        <v>392</v>
      </c>
      <c r="K73" s="96" t="s">
        <v>392</v>
      </c>
      <c r="L73" s="96" t="s">
        <v>392</v>
      </c>
      <c r="M73" s="96" t="s">
        <v>392</v>
      </c>
      <c r="N73" s="96" t="s">
        <v>392</v>
      </c>
      <c r="O73" s="96" t="s">
        <v>392</v>
      </c>
      <c r="P73" s="96" t="s">
        <v>392</v>
      </c>
      <c r="Q73" s="20" t="s">
        <v>5</v>
      </c>
      <c r="R73" s="85" t="s">
        <v>87</v>
      </c>
      <c r="S73" s="5">
        <v>3068556</v>
      </c>
      <c r="T73" s="5">
        <v>3068556</v>
      </c>
      <c r="U73" s="15">
        <v>3068556</v>
      </c>
      <c r="V73" s="129">
        <v>3068556</v>
      </c>
      <c r="W73" s="314">
        <v>3068556</v>
      </c>
      <c r="X73" s="314">
        <v>3068556</v>
      </c>
      <c r="Y73" s="314">
        <v>3068556</v>
      </c>
      <c r="Z73" s="314">
        <v>3068556</v>
      </c>
      <c r="AA73" s="338">
        <f t="shared" si="10"/>
        <v>3068556</v>
      </c>
      <c r="AB73" s="331">
        <f t="shared" si="7"/>
        <v>0</v>
      </c>
      <c r="AC73" s="142">
        <f t="shared" si="11"/>
        <v>0</v>
      </c>
      <c r="AD73"/>
    </row>
    <row r="74" spans="1:59" ht="30.6" x14ac:dyDescent="0.25">
      <c r="A74" s="1" t="s">
        <v>386</v>
      </c>
      <c r="B74" s="2" t="s">
        <v>387</v>
      </c>
      <c r="C74" s="4">
        <v>939</v>
      </c>
      <c r="D74" s="1" t="s">
        <v>429</v>
      </c>
      <c r="E74" s="85"/>
      <c r="F74" s="85" t="s">
        <v>1</v>
      </c>
      <c r="G74" s="22" t="s">
        <v>352</v>
      </c>
      <c r="H74" s="22" t="s">
        <v>255</v>
      </c>
      <c r="I74" s="19" t="s">
        <v>396</v>
      </c>
      <c r="J74" s="19" t="s">
        <v>392</v>
      </c>
      <c r="K74" s="96" t="s">
        <v>392</v>
      </c>
      <c r="L74" s="96" t="s">
        <v>392</v>
      </c>
      <c r="M74" s="96" t="s">
        <v>392</v>
      </c>
      <c r="N74" s="96" t="s">
        <v>392</v>
      </c>
      <c r="O74" s="96" t="s">
        <v>392</v>
      </c>
      <c r="P74" s="96" t="s">
        <v>392</v>
      </c>
      <c r="Q74" s="20" t="s">
        <v>5</v>
      </c>
      <c r="R74" s="85" t="s">
        <v>87</v>
      </c>
      <c r="S74" s="5">
        <v>3287738</v>
      </c>
      <c r="T74" s="5">
        <v>3287738</v>
      </c>
      <c r="U74" s="15">
        <v>3287738</v>
      </c>
      <c r="V74" s="129">
        <v>3287738</v>
      </c>
      <c r="W74" s="314">
        <v>3389658</v>
      </c>
      <c r="X74" s="314">
        <v>3389658</v>
      </c>
      <c r="Y74" s="314">
        <v>3389658</v>
      </c>
      <c r="Z74" s="314">
        <v>3389658</v>
      </c>
      <c r="AA74" s="338">
        <f t="shared" si="10"/>
        <v>3389658</v>
      </c>
      <c r="AB74" s="331">
        <f t="shared" si="7"/>
        <v>0</v>
      </c>
      <c r="AC74" s="142">
        <f t="shared" si="11"/>
        <v>0</v>
      </c>
      <c r="AD74"/>
    </row>
    <row r="75" spans="1:59" ht="30.6" x14ac:dyDescent="0.25">
      <c r="A75" s="1" t="s">
        <v>386</v>
      </c>
      <c r="B75" s="2" t="s">
        <v>387</v>
      </c>
      <c r="C75" s="4">
        <v>940</v>
      </c>
      <c r="D75" s="1" t="s">
        <v>429</v>
      </c>
      <c r="E75" s="85"/>
      <c r="F75" s="85" t="s">
        <v>737</v>
      </c>
      <c r="G75" s="22" t="s">
        <v>352</v>
      </c>
      <c r="H75" s="22" t="s">
        <v>256</v>
      </c>
      <c r="I75" s="19" t="s">
        <v>396</v>
      </c>
      <c r="J75" s="19" t="s">
        <v>392</v>
      </c>
      <c r="K75" s="96" t="s">
        <v>392</v>
      </c>
      <c r="L75" s="96" t="s">
        <v>392</v>
      </c>
      <c r="M75" s="96" t="s">
        <v>392</v>
      </c>
      <c r="N75" s="96" t="s">
        <v>392</v>
      </c>
      <c r="O75" s="96" t="s">
        <v>392</v>
      </c>
      <c r="P75" s="96" t="s">
        <v>392</v>
      </c>
      <c r="Q75" s="20" t="s">
        <v>5</v>
      </c>
      <c r="R75" s="85" t="s">
        <v>87</v>
      </c>
      <c r="S75" s="5">
        <v>6235744</v>
      </c>
      <c r="T75" s="5">
        <v>6235744</v>
      </c>
      <c r="U75" s="15">
        <v>6235744</v>
      </c>
      <c r="V75" s="129">
        <v>6235744</v>
      </c>
      <c r="W75" s="314">
        <v>6235744</v>
      </c>
      <c r="X75" s="314">
        <v>6235744</v>
      </c>
      <c r="Y75" s="314">
        <v>6235744</v>
      </c>
      <c r="Z75" s="314">
        <v>6235744</v>
      </c>
      <c r="AA75" s="338">
        <f t="shared" si="10"/>
        <v>6235744</v>
      </c>
      <c r="AB75" s="331">
        <f t="shared" si="7"/>
        <v>0</v>
      </c>
      <c r="AC75" s="142">
        <f t="shared" si="11"/>
        <v>0</v>
      </c>
      <c r="AD75"/>
    </row>
    <row r="76" spans="1:59" ht="30.6" x14ac:dyDescent="0.25">
      <c r="A76" s="1" t="s">
        <v>386</v>
      </c>
      <c r="B76" s="2" t="s">
        <v>387</v>
      </c>
      <c r="C76" s="4">
        <v>942</v>
      </c>
      <c r="D76" s="1" t="s">
        <v>429</v>
      </c>
      <c r="E76" s="85"/>
      <c r="F76" s="592" t="s">
        <v>1</v>
      </c>
      <c r="G76" s="22" t="s">
        <v>352</v>
      </c>
      <c r="H76" s="22" t="s">
        <v>258</v>
      </c>
      <c r="I76" s="19" t="s">
        <v>396</v>
      </c>
      <c r="J76" s="19" t="s">
        <v>392</v>
      </c>
      <c r="K76" s="96" t="s">
        <v>392</v>
      </c>
      <c r="L76" s="96" t="s">
        <v>392</v>
      </c>
      <c r="M76" s="96" t="s">
        <v>392</v>
      </c>
      <c r="N76" s="96" t="s">
        <v>392</v>
      </c>
      <c r="O76" s="96" t="s">
        <v>392</v>
      </c>
      <c r="P76" s="96" t="s">
        <v>392</v>
      </c>
      <c r="Q76" s="20" t="s">
        <v>5</v>
      </c>
      <c r="R76" s="85" t="s">
        <v>87</v>
      </c>
      <c r="S76" s="5">
        <v>2767180</v>
      </c>
      <c r="T76" s="5">
        <v>2767180</v>
      </c>
      <c r="U76" s="15">
        <v>2767180</v>
      </c>
      <c r="V76" s="129">
        <v>2767180</v>
      </c>
      <c r="W76" s="314">
        <v>2767180</v>
      </c>
      <c r="X76" s="314">
        <v>2767180</v>
      </c>
      <c r="Y76" s="314">
        <v>2767180</v>
      </c>
      <c r="Z76" s="606">
        <v>3650000</v>
      </c>
      <c r="AA76" s="338">
        <f t="shared" si="10"/>
        <v>3650000</v>
      </c>
      <c r="AB76" s="331">
        <f t="shared" si="7"/>
        <v>882820</v>
      </c>
      <c r="AC76" s="142">
        <f t="shared" si="11"/>
        <v>0</v>
      </c>
      <c r="AD76"/>
    </row>
    <row r="77" spans="1:59" ht="30.6" x14ac:dyDescent="0.25">
      <c r="A77" s="1" t="s">
        <v>386</v>
      </c>
      <c r="B77" s="2" t="s">
        <v>387</v>
      </c>
      <c r="C77" s="4">
        <v>927</v>
      </c>
      <c r="D77" s="1" t="s">
        <v>429</v>
      </c>
      <c r="E77" s="1"/>
      <c r="F77" s="85" t="s">
        <v>34</v>
      </c>
      <c r="G77" s="22" t="s">
        <v>352</v>
      </c>
      <c r="H77" s="22" t="s">
        <v>25</v>
      </c>
      <c r="I77" s="19" t="s">
        <v>396</v>
      </c>
      <c r="J77" s="19" t="s">
        <v>392</v>
      </c>
      <c r="K77" s="96" t="s">
        <v>392</v>
      </c>
      <c r="L77" s="96" t="s">
        <v>392</v>
      </c>
      <c r="M77" s="96" t="s">
        <v>392</v>
      </c>
      <c r="N77" s="96" t="s">
        <v>392</v>
      </c>
      <c r="O77" s="96" t="s">
        <v>392</v>
      </c>
      <c r="P77" s="96" t="s">
        <v>392</v>
      </c>
      <c r="Q77" s="20" t="s">
        <v>5</v>
      </c>
      <c r="R77" s="85" t="s">
        <v>87</v>
      </c>
      <c r="S77" s="5">
        <v>584629</v>
      </c>
      <c r="T77" s="5">
        <v>584629</v>
      </c>
      <c r="U77" s="15">
        <v>584629</v>
      </c>
      <c r="V77" s="129">
        <v>584629</v>
      </c>
      <c r="W77" s="314">
        <v>584629</v>
      </c>
      <c r="X77" s="314">
        <v>584629</v>
      </c>
      <c r="Y77" s="314">
        <v>584629</v>
      </c>
      <c r="Z77" s="606">
        <v>680000</v>
      </c>
      <c r="AA77" s="338">
        <f t="shared" si="10"/>
        <v>680000</v>
      </c>
      <c r="AB77" s="331">
        <f t="shared" si="7"/>
        <v>95371</v>
      </c>
      <c r="AC77" s="142">
        <f t="shared" si="11"/>
        <v>0</v>
      </c>
      <c r="AD77"/>
    </row>
    <row r="78" spans="1:59" ht="30.6" x14ac:dyDescent="0.25">
      <c r="A78" s="1" t="s">
        <v>386</v>
      </c>
      <c r="B78" s="2" t="s">
        <v>387</v>
      </c>
      <c r="C78" s="4">
        <v>925</v>
      </c>
      <c r="D78" s="1" t="s">
        <v>429</v>
      </c>
      <c r="E78" s="85"/>
      <c r="F78" s="85" t="s">
        <v>601</v>
      </c>
      <c r="G78" s="22" t="s">
        <v>352</v>
      </c>
      <c r="H78" s="22" t="s">
        <v>38</v>
      </c>
      <c r="I78" s="19" t="s">
        <v>396</v>
      </c>
      <c r="J78" s="19" t="s">
        <v>392</v>
      </c>
      <c r="K78" s="96" t="s">
        <v>392</v>
      </c>
      <c r="L78" s="96" t="s">
        <v>392</v>
      </c>
      <c r="M78" s="96" t="s">
        <v>392</v>
      </c>
      <c r="N78" s="96" t="s">
        <v>392</v>
      </c>
      <c r="O78" s="96" t="s">
        <v>392</v>
      </c>
      <c r="P78" s="96" t="s">
        <v>392</v>
      </c>
      <c r="Q78" s="20" t="s">
        <v>5</v>
      </c>
      <c r="R78" s="85" t="s">
        <v>87</v>
      </c>
      <c r="S78" s="5">
        <v>318888</v>
      </c>
      <c r="T78" s="5">
        <v>318888</v>
      </c>
      <c r="U78" s="15">
        <v>318888</v>
      </c>
      <c r="V78" s="129">
        <v>318888</v>
      </c>
      <c r="W78" s="314">
        <v>318888</v>
      </c>
      <c r="X78" s="314">
        <v>318888</v>
      </c>
      <c r="Y78" s="314">
        <v>318888</v>
      </c>
      <c r="Z78" s="314">
        <v>318888</v>
      </c>
      <c r="AA78" s="338">
        <f t="shared" si="10"/>
        <v>318888</v>
      </c>
      <c r="AB78" s="331">
        <f t="shared" si="7"/>
        <v>0</v>
      </c>
      <c r="AC78" s="142">
        <f t="shared" si="11"/>
        <v>0</v>
      </c>
      <c r="AD78"/>
    </row>
    <row r="79" spans="1:59" ht="30.6" x14ac:dyDescent="0.25">
      <c r="A79" s="1" t="s">
        <v>386</v>
      </c>
      <c r="B79" s="2" t="s">
        <v>387</v>
      </c>
      <c r="C79" s="4">
        <v>926</v>
      </c>
      <c r="D79" s="1" t="s">
        <v>429</v>
      </c>
      <c r="E79" s="85"/>
      <c r="F79" s="85" t="s">
        <v>601</v>
      </c>
      <c r="G79" s="22" t="s">
        <v>352</v>
      </c>
      <c r="H79" s="22" t="s">
        <v>244</v>
      </c>
      <c r="I79" s="19" t="s">
        <v>396</v>
      </c>
      <c r="J79" s="19" t="s">
        <v>392</v>
      </c>
      <c r="K79" s="96" t="s">
        <v>392</v>
      </c>
      <c r="L79" s="96" t="s">
        <v>392</v>
      </c>
      <c r="M79" s="96" t="s">
        <v>392</v>
      </c>
      <c r="N79" s="96" t="s">
        <v>392</v>
      </c>
      <c r="O79" s="96" t="s">
        <v>392</v>
      </c>
      <c r="P79" s="96" t="s">
        <v>392</v>
      </c>
      <c r="Q79" s="20" t="s">
        <v>5</v>
      </c>
      <c r="R79" s="85" t="s">
        <v>87</v>
      </c>
      <c r="S79" s="5">
        <v>4889621</v>
      </c>
      <c r="T79" s="5">
        <v>4889621</v>
      </c>
      <c r="U79" s="15">
        <v>4889621</v>
      </c>
      <c r="V79" s="129">
        <v>4889621</v>
      </c>
      <c r="W79" s="314">
        <v>6027520</v>
      </c>
      <c r="X79" s="314">
        <v>6027520</v>
      </c>
      <c r="Y79" s="314">
        <v>6027520</v>
      </c>
      <c r="Z79" s="314">
        <v>6027520</v>
      </c>
      <c r="AA79" s="338">
        <f t="shared" si="10"/>
        <v>6027520</v>
      </c>
      <c r="AB79" s="331">
        <f t="shared" si="7"/>
        <v>0</v>
      </c>
      <c r="AC79" s="142">
        <f t="shared" si="11"/>
        <v>0</v>
      </c>
      <c r="AD79"/>
    </row>
    <row r="80" spans="1:59" ht="30.6" x14ac:dyDescent="0.25">
      <c r="A80" s="1" t="s">
        <v>386</v>
      </c>
      <c r="B80" s="2" t="s">
        <v>387</v>
      </c>
      <c r="C80" s="4">
        <v>932</v>
      </c>
      <c r="D80" s="1" t="s">
        <v>429</v>
      </c>
      <c r="E80" s="85"/>
      <c r="F80" s="85" t="s">
        <v>601</v>
      </c>
      <c r="G80" s="22" t="s">
        <v>352</v>
      </c>
      <c r="H80" s="22" t="s">
        <v>248</v>
      </c>
      <c r="I80" s="19" t="s">
        <v>396</v>
      </c>
      <c r="J80" s="19" t="s">
        <v>392</v>
      </c>
      <c r="K80" s="96" t="s">
        <v>392</v>
      </c>
      <c r="L80" s="96" t="s">
        <v>392</v>
      </c>
      <c r="M80" s="96" t="s">
        <v>392</v>
      </c>
      <c r="N80" s="96" t="s">
        <v>392</v>
      </c>
      <c r="O80" s="96" t="s">
        <v>392</v>
      </c>
      <c r="P80" s="96" t="s">
        <v>392</v>
      </c>
      <c r="Q80" s="20" t="s">
        <v>5</v>
      </c>
      <c r="R80" s="85" t="s">
        <v>87</v>
      </c>
      <c r="S80" s="5">
        <v>372036</v>
      </c>
      <c r="T80" s="5">
        <v>372036</v>
      </c>
      <c r="U80" s="15">
        <v>372036</v>
      </c>
      <c r="V80" s="129">
        <v>372036</v>
      </c>
      <c r="W80" s="314">
        <v>372036</v>
      </c>
      <c r="X80" s="314">
        <v>372036</v>
      </c>
      <c r="Y80" s="314">
        <v>372036</v>
      </c>
      <c r="Z80" s="314">
        <v>372036</v>
      </c>
      <c r="AA80" s="338">
        <f t="shared" si="10"/>
        <v>372036</v>
      </c>
      <c r="AB80" s="331">
        <f t="shared" si="7"/>
        <v>0</v>
      </c>
      <c r="AC80" s="142">
        <f t="shared" si="11"/>
        <v>0</v>
      </c>
      <c r="AD80"/>
    </row>
    <row r="81" spans="1:30" ht="30.6" x14ac:dyDescent="0.25">
      <c r="A81" s="1" t="s">
        <v>386</v>
      </c>
      <c r="B81" s="2" t="s">
        <v>387</v>
      </c>
      <c r="C81" s="4">
        <v>924</v>
      </c>
      <c r="D81" s="1" t="s">
        <v>429</v>
      </c>
      <c r="E81" s="85"/>
      <c r="F81" s="592" t="s">
        <v>412</v>
      </c>
      <c r="G81" s="22" t="s">
        <v>352</v>
      </c>
      <c r="H81" s="22" t="s">
        <v>243</v>
      </c>
      <c r="I81" s="19" t="s">
        <v>396</v>
      </c>
      <c r="J81" s="19" t="s">
        <v>392</v>
      </c>
      <c r="K81" s="96" t="s">
        <v>392</v>
      </c>
      <c r="L81" s="96" t="s">
        <v>392</v>
      </c>
      <c r="M81" s="96" t="s">
        <v>392</v>
      </c>
      <c r="N81" s="96" t="s">
        <v>392</v>
      </c>
      <c r="O81" s="96" t="s">
        <v>392</v>
      </c>
      <c r="P81" s="96" t="s">
        <v>392</v>
      </c>
      <c r="Q81" s="20" t="s">
        <v>5</v>
      </c>
      <c r="R81" s="85" t="s">
        <v>87</v>
      </c>
      <c r="S81" s="5">
        <v>2147181</v>
      </c>
      <c r="T81" s="5">
        <v>2147181</v>
      </c>
      <c r="U81" s="15">
        <v>2147181</v>
      </c>
      <c r="V81" s="129">
        <v>2147181</v>
      </c>
      <c r="W81" s="314">
        <v>2147181</v>
      </c>
      <c r="X81" s="314">
        <v>2147181</v>
      </c>
      <c r="Y81" s="314">
        <v>2147181</v>
      </c>
      <c r="Z81" s="314">
        <v>2147181</v>
      </c>
      <c r="AA81" s="338">
        <f t="shared" si="10"/>
        <v>2147181</v>
      </c>
      <c r="AB81" s="331">
        <f t="shared" si="7"/>
        <v>0</v>
      </c>
      <c r="AC81" s="142">
        <f t="shared" si="11"/>
        <v>0</v>
      </c>
      <c r="AD81"/>
    </row>
    <row r="82" spans="1:30" ht="30.6" x14ac:dyDescent="0.25">
      <c r="A82" s="1" t="s">
        <v>386</v>
      </c>
      <c r="B82" s="2" t="s">
        <v>387</v>
      </c>
      <c r="C82" s="4">
        <v>941</v>
      </c>
      <c r="D82" s="1" t="s">
        <v>429</v>
      </c>
      <c r="E82" s="85"/>
      <c r="F82" s="594" t="s">
        <v>128</v>
      </c>
      <c r="G82" s="22" t="s">
        <v>352</v>
      </c>
      <c r="H82" s="598" t="s">
        <v>997</v>
      </c>
      <c r="I82" s="19" t="s">
        <v>396</v>
      </c>
      <c r="J82" s="19" t="s">
        <v>392</v>
      </c>
      <c r="K82" s="96" t="s">
        <v>392</v>
      </c>
      <c r="L82" s="96" t="s">
        <v>392</v>
      </c>
      <c r="M82" s="96" t="s">
        <v>392</v>
      </c>
      <c r="N82" s="96" t="s">
        <v>392</v>
      </c>
      <c r="O82" s="96" t="s">
        <v>392</v>
      </c>
      <c r="P82" s="96" t="s">
        <v>392</v>
      </c>
      <c r="Q82" s="20" t="s">
        <v>5</v>
      </c>
      <c r="R82" s="85" t="s">
        <v>87</v>
      </c>
      <c r="S82" s="5">
        <v>5753542</v>
      </c>
      <c r="T82" s="5">
        <v>5753542</v>
      </c>
      <c r="U82" s="15">
        <v>5753542</v>
      </c>
      <c r="V82" s="129">
        <v>5753542</v>
      </c>
      <c r="W82" s="314">
        <v>7909203</v>
      </c>
      <c r="X82" s="314">
        <v>7909203</v>
      </c>
      <c r="Y82" s="314">
        <v>7909203</v>
      </c>
      <c r="Z82" s="606">
        <v>13748000</v>
      </c>
      <c r="AA82" s="338">
        <f t="shared" si="10"/>
        <v>13748000</v>
      </c>
      <c r="AB82" s="331">
        <f t="shared" si="7"/>
        <v>5838797</v>
      </c>
      <c r="AC82" s="142">
        <f t="shared" si="11"/>
        <v>0</v>
      </c>
      <c r="AD82"/>
    </row>
    <row r="83" spans="1:30" ht="30.6" x14ac:dyDescent="0.25">
      <c r="A83" s="1" t="s">
        <v>386</v>
      </c>
      <c r="B83" s="2" t="s">
        <v>387</v>
      </c>
      <c r="C83" s="4">
        <v>943</v>
      </c>
      <c r="D83" s="1" t="s">
        <v>429</v>
      </c>
      <c r="E83" s="85"/>
      <c r="F83" s="85" t="s">
        <v>46</v>
      </c>
      <c r="G83" s="22" t="s">
        <v>352</v>
      </c>
      <c r="H83" s="22" t="s">
        <v>259</v>
      </c>
      <c r="I83" s="19" t="s">
        <v>396</v>
      </c>
      <c r="J83" s="19" t="s">
        <v>392</v>
      </c>
      <c r="K83" s="96" t="s">
        <v>392</v>
      </c>
      <c r="L83" s="96" t="s">
        <v>392</v>
      </c>
      <c r="M83" s="96" t="s">
        <v>392</v>
      </c>
      <c r="N83" s="96" t="s">
        <v>392</v>
      </c>
      <c r="O83" s="96" t="s">
        <v>392</v>
      </c>
      <c r="P83" s="96" t="s">
        <v>392</v>
      </c>
      <c r="Q83" s="20" t="s">
        <v>5</v>
      </c>
      <c r="R83" s="85" t="s">
        <v>87</v>
      </c>
      <c r="S83" s="5">
        <v>1073995</v>
      </c>
      <c r="T83" s="5">
        <v>1073995</v>
      </c>
      <c r="U83" s="15">
        <v>1073995</v>
      </c>
      <c r="V83" s="129">
        <v>1073995</v>
      </c>
      <c r="W83" s="314">
        <v>1073995</v>
      </c>
      <c r="X83" s="314">
        <v>1073995</v>
      </c>
      <c r="Y83" s="314">
        <v>1073995</v>
      </c>
      <c r="Z83" s="314">
        <v>1073995</v>
      </c>
      <c r="AA83" s="338">
        <f t="shared" si="10"/>
        <v>1073995</v>
      </c>
      <c r="AB83" s="331">
        <f t="shared" si="7"/>
        <v>0</v>
      </c>
      <c r="AC83" s="142">
        <f t="shared" si="11"/>
        <v>0</v>
      </c>
      <c r="AD83"/>
    </row>
    <row r="84" spans="1:30" ht="30.6" x14ac:dyDescent="0.25">
      <c r="A84" s="1" t="s">
        <v>386</v>
      </c>
      <c r="B84" s="2" t="s">
        <v>387</v>
      </c>
      <c r="C84" s="4">
        <v>944</v>
      </c>
      <c r="D84" s="1" t="s">
        <v>429</v>
      </c>
      <c r="E84" s="85"/>
      <c r="F84" s="592" t="s">
        <v>1</v>
      </c>
      <c r="G84" s="22" t="s">
        <v>352</v>
      </c>
      <c r="H84" s="22" t="s">
        <v>260</v>
      </c>
      <c r="I84" s="19" t="s">
        <v>396</v>
      </c>
      <c r="J84" s="19" t="s">
        <v>392</v>
      </c>
      <c r="K84" s="96" t="s">
        <v>392</v>
      </c>
      <c r="L84" s="96" t="s">
        <v>392</v>
      </c>
      <c r="M84" s="96" t="s">
        <v>392</v>
      </c>
      <c r="N84" s="96" t="s">
        <v>392</v>
      </c>
      <c r="O84" s="96" t="s">
        <v>392</v>
      </c>
      <c r="P84" s="96" t="s">
        <v>392</v>
      </c>
      <c r="Q84" s="20" t="s">
        <v>5</v>
      </c>
      <c r="R84" s="85" t="s">
        <v>87</v>
      </c>
      <c r="S84" s="5">
        <v>11411849</v>
      </c>
      <c r="T84" s="5">
        <v>11411849</v>
      </c>
      <c r="U84" s="15">
        <v>11411849</v>
      </c>
      <c r="V84" s="129">
        <v>9898000</v>
      </c>
      <c r="W84" s="314">
        <v>11411849</v>
      </c>
      <c r="X84" s="314">
        <v>11411849</v>
      </c>
      <c r="Y84" s="314">
        <v>11411849</v>
      </c>
      <c r="Z84" s="606">
        <v>16530000</v>
      </c>
      <c r="AA84" s="338">
        <f t="shared" si="10"/>
        <v>16530000</v>
      </c>
      <c r="AB84" s="331">
        <f t="shared" si="7"/>
        <v>5118151</v>
      </c>
      <c r="AC84" s="142">
        <f t="shared" si="11"/>
        <v>0</v>
      </c>
      <c r="AD84"/>
    </row>
    <row r="85" spans="1:30" ht="30.6" x14ac:dyDescent="0.25">
      <c r="A85" s="1" t="s">
        <v>386</v>
      </c>
      <c r="B85" s="2" t="s">
        <v>387</v>
      </c>
      <c r="C85" s="4">
        <v>950</v>
      </c>
      <c r="D85" s="1" t="s">
        <v>429</v>
      </c>
      <c r="E85" s="85"/>
      <c r="F85" s="85" t="s">
        <v>684</v>
      </c>
      <c r="G85" s="22" t="s">
        <v>352</v>
      </c>
      <c r="H85" s="22" t="s">
        <v>265</v>
      </c>
      <c r="I85" s="19" t="s">
        <v>396</v>
      </c>
      <c r="J85" s="19" t="s">
        <v>392</v>
      </c>
      <c r="K85" s="96" t="s">
        <v>392</v>
      </c>
      <c r="L85" s="96" t="s">
        <v>392</v>
      </c>
      <c r="M85" s="96" t="s">
        <v>392</v>
      </c>
      <c r="N85" s="96" t="s">
        <v>392</v>
      </c>
      <c r="O85" s="96" t="s">
        <v>392</v>
      </c>
      <c r="P85" s="96" t="s">
        <v>392</v>
      </c>
      <c r="Q85" s="20" t="s">
        <v>5</v>
      </c>
      <c r="R85" s="85" t="s">
        <v>87</v>
      </c>
      <c r="S85" s="5">
        <v>1016897</v>
      </c>
      <c r="T85" s="5">
        <v>1016897</v>
      </c>
      <c r="U85" s="15">
        <v>1016897</v>
      </c>
      <c r="V85" s="129">
        <v>899312</v>
      </c>
      <c r="W85" s="314">
        <v>1016897</v>
      </c>
      <c r="X85" s="314">
        <v>1016897</v>
      </c>
      <c r="Y85" s="314">
        <v>1016897</v>
      </c>
      <c r="Z85" s="314">
        <v>1016897</v>
      </c>
      <c r="AA85" s="338">
        <f t="shared" si="10"/>
        <v>1016897</v>
      </c>
      <c r="AB85" s="331">
        <f t="shared" si="7"/>
        <v>0</v>
      </c>
      <c r="AC85" s="142">
        <f t="shared" si="11"/>
        <v>0</v>
      </c>
      <c r="AD85"/>
    </row>
    <row r="86" spans="1:30" ht="30.6" x14ac:dyDescent="0.25">
      <c r="A86" s="1" t="s">
        <v>386</v>
      </c>
      <c r="B86" s="2" t="s">
        <v>387</v>
      </c>
      <c r="C86" s="4">
        <v>953</v>
      </c>
      <c r="D86" s="1" t="s">
        <v>429</v>
      </c>
      <c r="F86" s="85" t="s">
        <v>684</v>
      </c>
      <c r="G86" s="22" t="s">
        <v>352</v>
      </c>
      <c r="H86" s="22" t="s">
        <v>268</v>
      </c>
      <c r="I86" s="19" t="s">
        <v>396</v>
      </c>
      <c r="J86" s="19" t="s">
        <v>392</v>
      </c>
      <c r="K86" s="96" t="s">
        <v>392</v>
      </c>
      <c r="L86" s="96" t="s">
        <v>392</v>
      </c>
      <c r="M86" s="96" t="s">
        <v>392</v>
      </c>
      <c r="N86" s="96" t="s">
        <v>392</v>
      </c>
      <c r="O86" s="96" t="s">
        <v>392</v>
      </c>
      <c r="P86" s="96" t="s">
        <v>392</v>
      </c>
      <c r="Q86" s="20" t="s">
        <v>5</v>
      </c>
      <c r="R86" s="85" t="s">
        <v>87</v>
      </c>
      <c r="S86" s="23">
        <v>10846906</v>
      </c>
      <c r="T86" s="23">
        <v>10846906</v>
      </c>
      <c r="U86" s="15">
        <v>10846906</v>
      </c>
      <c r="V86" s="129">
        <v>9444260</v>
      </c>
      <c r="W86" s="314">
        <v>10248067</v>
      </c>
      <c r="X86" s="314">
        <v>10248067</v>
      </c>
      <c r="Y86" s="314">
        <v>10248067</v>
      </c>
      <c r="Z86" s="314">
        <v>10248067</v>
      </c>
      <c r="AA86" s="338">
        <f t="shared" si="10"/>
        <v>10248067</v>
      </c>
      <c r="AB86" s="331">
        <f t="shared" si="7"/>
        <v>0</v>
      </c>
      <c r="AC86" s="142">
        <f t="shared" si="11"/>
        <v>0</v>
      </c>
      <c r="AD86"/>
    </row>
    <row r="87" spans="1:30" ht="30.6" x14ac:dyDescent="0.25">
      <c r="A87" s="1" t="s">
        <v>386</v>
      </c>
      <c r="B87" s="2" t="s">
        <v>387</v>
      </c>
      <c r="C87" s="4">
        <v>954</v>
      </c>
      <c r="D87" s="1" t="s">
        <v>429</v>
      </c>
      <c r="E87" s="86"/>
      <c r="F87" s="85" t="s">
        <v>684</v>
      </c>
      <c r="G87" s="22" t="s">
        <v>352</v>
      </c>
      <c r="H87" s="22" t="s">
        <v>269</v>
      </c>
      <c r="I87" s="19" t="s">
        <v>396</v>
      </c>
      <c r="J87" s="19" t="s">
        <v>392</v>
      </c>
      <c r="K87" s="96" t="s">
        <v>392</v>
      </c>
      <c r="L87" s="96" t="s">
        <v>392</v>
      </c>
      <c r="M87" s="96" t="s">
        <v>392</v>
      </c>
      <c r="N87" s="96" t="s">
        <v>392</v>
      </c>
      <c r="O87" s="96" t="s">
        <v>392</v>
      </c>
      <c r="P87" s="96" t="s">
        <v>392</v>
      </c>
      <c r="Q87" s="20" t="s">
        <v>5</v>
      </c>
      <c r="R87" s="85" t="s">
        <v>87</v>
      </c>
      <c r="S87" s="23">
        <v>903909</v>
      </c>
      <c r="T87" s="23">
        <v>903909</v>
      </c>
      <c r="U87" s="15">
        <v>903909</v>
      </c>
      <c r="V87" s="129">
        <v>799506</v>
      </c>
      <c r="W87" s="314">
        <v>903909</v>
      </c>
      <c r="X87" s="314">
        <v>903909</v>
      </c>
      <c r="Y87" s="314">
        <v>903909</v>
      </c>
      <c r="Z87" s="314">
        <v>903909</v>
      </c>
      <c r="AA87" s="338">
        <f t="shared" si="10"/>
        <v>903909</v>
      </c>
      <c r="AB87" s="331">
        <f t="shared" si="7"/>
        <v>0</v>
      </c>
      <c r="AC87" s="142">
        <f t="shared" si="11"/>
        <v>0</v>
      </c>
      <c r="AD87"/>
    </row>
    <row r="88" spans="1:30" ht="30.6" x14ac:dyDescent="0.25">
      <c r="A88" s="1" t="s">
        <v>386</v>
      </c>
      <c r="B88" s="2" t="s">
        <v>387</v>
      </c>
      <c r="C88" s="4">
        <v>945</v>
      </c>
      <c r="D88" s="1" t="s">
        <v>429</v>
      </c>
      <c r="E88" s="86"/>
      <c r="F88" s="592" t="s">
        <v>1</v>
      </c>
      <c r="G88" s="22" t="s">
        <v>352</v>
      </c>
      <c r="H88" s="22" t="s">
        <v>261</v>
      </c>
      <c r="I88" s="19" t="s">
        <v>396</v>
      </c>
      <c r="J88" s="19" t="s">
        <v>392</v>
      </c>
      <c r="K88" s="96" t="s">
        <v>392</v>
      </c>
      <c r="L88" s="96" t="s">
        <v>392</v>
      </c>
      <c r="M88" s="96" t="s">
        <v>392</v>
      </c>
      <c r="N88" s="96" t="s">
        <v>392</v>
      </c>
      <c r="O88" s="96" t="s">
        <v>392</v>
      </c>
      <c r="P88" s="96" t="s">
        <v>392</v>
      </c>
      <c r="Q88" s="20" t="s">
        <v>5</v>
      </c>
      <c r="R88" s="85" t="s">
        <v>87</v>
      </c>
      <c r="S88" s="5">
        <v>1581841</v>
      </c>
      <c r="T88" s="5">
        <v>1581841</v>
      </c>
      <c r="U88" s="15">
        <v>1581841</v>
      </c>
      <c r="V88" s="129">
        <v>1581841</v>
      </c>
      <c r="W88" s="314">
        <v>1581841</v>
      </c>
      <c r="X88" s="314">
        <v>1581841</v>
      </c>
      <c r="Y88" s="314">
        <v>1584841</v>
      </c>
      <c r="Z88" s="314">
        <v>1584841</v>
      </c>
      <c r="AA88" s="338">
        <f t="shared" si="10"/>
        <v>1584841</v>
      </c>
      <c r="AB88" s="331">
        <f t="shared" si="7"/>
        <v>0</v>
      </c>
      <c r="AC88" s="142">
        <f t="shared" si="11"/>
        <v>0</v>
      </c>
      <c r="AD88"/>
    </row>
    <row r="89" spans="1:30" ht="30.6" x14ac:dyDescent="0.25">
      <c r="A89" s="1" t="s">
        <v>386</v>
      </c>
      <c r="B89" s="2" t="s">
        <v>387</v>
      </c>
      <c r="C89" s="4">
        <v>946</v>
      </c>
      <c r="D89" s="1" t="s">
        <v>429</v>
      </c>
      <c r="E89" s="85"/>
      <c r="F89" s="592" t="s">
        <v>389</v>
      </c>
      <c r="G89" s="22" t="s">
        <v>352</v>
      </c>
      <c r="H89" s="22" t="s">
        <v>262</v>
      </c>
      <c r="I89" s="19" t="s">
        <v>396</v>
      </c>
      <c r="J89" s="19" t="s">
        <v>392</v>
      </c>
      <c r="K89" s="96" t="s">
        <v>392</v>
      </c>
      <c r="L89" s="96" t="s">
        <v>392</v>
      </c>
      <c r="M89" s="96" t="s">
        <v>392</v>
      </c>
      <c r="N89" s="96" t="s">
        <v>392</v>
      </c>
      <c r="O89" s="96" t="s">
        <v>392</v>
      </c>
      <c r="P89" s="96" t="s">
        <v>392</v>
      </c>
      <c r="Q89" s="20" t="s">
        <v>5</v>
      </c>
      <c r="R89" s="85" t="s">
        <v>87</v>
      </c>
      <c r="S89" s="5">
        <v>14809054</v>
      </c>
      <c r="T89" s="5">
        <v>14809054</v>
      </c>
      <c r="U89" s="15">
        <v>14809054</v>
      </c>
      <c r="V89" s="129">
        <v>14809054</v>
      </c>
      <c r="W89" s="314">
        <v>9604032</v>
      </c>
      <c r="X89" s="314">
        <v>9604032</v>
      </c>
      <c r="Y89" s="314">
        <v>9604032</v>
      </c>
      <c r="Z89" s="606">
        <v>9962060</v>
      </c>
      <c r="AA89" s="338">
        <f t="shared" si="10"/>
        <v>9962060</v>
      </c>
      <c r="AB89" s="331">
        <f t="shared" si="7"/>
        <v>358028</v>
      </c>
      <c r="AC89" s="142">
        <f t="shared" si="11"/>
        <v>0</v>
      </c>
      <c r="AD89"/>
    </row>
    <row r="90" spans="1:30" ht="30.6" x14ac:dyDescent="0.25">
      <c r="A90" s="1" t="s">
        <v>386</v>
      </c>
      <c r="B90" s="2" t="s">
        <v>387</v>
      </c>
      <c r="C90" s="14">
        <v>947</v>
      </c>
      <c r="D90" s="1" t="s">
        <v>429</v>
      </c>
      <c r="E90" s="85"/>
      <c r="F90" s="592" t="s">
        <v>389</v>
      </c>
      <c r="G90" s="22" t="s">
        <v>352</v>
      </c>
      <c r="H90" s="22" t="s">
        <v>263</v>
      </c>
      <c r="I90" s="19" t="s">
        <v>396</v>
      </c>
      <c r="J90" s="19" t="s">
        <v>392</v>
      </c>
      <c r="K90" s="96" t="s">
        <v>392</v>
      </c>
      <c r="L90" s="96" t="s">
        <v>392</v>
      </c>
      <c r="M90" s="96" t="s">
        <v>392</v>
      </c>
      <c r="N90" s="96" t="s">
        <v>392</v>
      </c>
      <c r="O90" s="96" t="s">
        <v>392</v>
      </c>
      <c r="P90" s="96" t="s">
        <v>392</v>
      </c>
      <c r="Q90" s="20" t="s">
        <v>5</v>
      </c>
      <c r="R90" s="85" t="s">
        <v>87</v>
      </c>
      <c r="S90" s="5">
        <v>14170733</v>
      </c>
      <c r="T90" s="5">
        <v>14170733</v>
      </c>
      <c r="U90" s="15">
        <v>14170733</v>
      </c>
      <c r="V90" s="129">
        <v>14170733</v>
      </c>
      <c r="W90" s="314">
        <v>2632635</v>
      </c>
      <c r="X90" s="314">
        <v>2632635</v>
      </c>
      <c r="Y90" s="314">
        <v>2632635</v>
      </c>
      <c r="Z90" s="314">
        <v>2632635</v>
      </c>
      <c r="AA90" s="338">
        <f t="shared" si="10"/>
        <v>2632635</v>
      </c>
      <c r="AB90" s="331">
        <f t="shared" si="7"/>
        <v>0</v>
      </c>
      <c r="AC90" s="142">
        <f t="shared" si="11"/>
        <v>0</v>
      </c>
      <c r="AD90"/>
    </row>
    <row r="91" spans="1:30" ht="30.6" x14ac:dyDescent="0.25">
      <c r="A91" s="1" t="s">
        <v>386</v>
      </c>
      <c r="B91" s="2" t="s">
        <v>387</v>
      </c>
      <c r="C91" s="4">
        <v>948</v>
      </c>
      <c r="D91" s="1" t="s">
        <v>429</v>
      </c>
      <c r="E91" s="1"/>
      <c r="F91" s="592" t="s">
        <v>389</v>
      </c>
      <c r="G91" s="22" t="s">
        <v>352</v>
      </c>
      <c r="H91" s="22" t="s">
        <v>71</v>
      </c>
      <c r="I91" s="19" t="s">
        <v>396</v>
      </c>
      <c r="J91" s="19" t="s">
        <v>392</v>
      </c>
      <c r="K91" s="96" t="s">
        <v>392</v>
      </c>
      <c r="L91" s="96" t="s">
        <v>392</v>
      </c>
      <c r="M91" s="96" t="s">
        <v>392</v>
      </c>
      <c r="N91" s="96" t="s">
        <v>392</v>
      </c>
      <c r="O91" s="96" t="s">
        <v>392</v>
      </c>
      <c r="P91" s="96" t="s">
        <v>392</v>
      </c>
      <c r="Q91" s="20" t="s">
        <v>5</v>
      </c>
      <c r="R91" s="85" t="s">
        <v>87</v>
      </c>
      <c r="S91" s="5">
        <v>5649430</v>
      </c>
      <c r="T91" s="5">
        <v>5649430</v>
      </c>
      <c r="U91" s="15">
        <v>5649430</v>
      </c>
      <c r="V91" s="129">
        <v>5649430</v>
      </c>
      <c r="W91" s="314">
        <v>5649430</v>
      </c>
      <c r="X91" s="314">
        <v>5649430</v>
      </c>
      <c r="Y91" s="314">
        <v>5649430</v>
      </c>
      <c r="Z91" s="314">
        <v>5649430</v>
      </c>
      <c r="AA91" s="338">
        <f t="shared" si="10"/>
        <v>5649430</v>
      </c>
      <c r="AB91" s="331">
        <f t="shared" si="7"/>
        <v>0</v>
      </c>
      <c r="AC91" s="142">
        <f t="shared" si="11"/>
        <v>0</v>
      </c>
      <c r="AD91"/>
    </row>
    <row r="92" spans="1:30" ht="30.6" x14ac:dyDescent="0.25">
      <c r="A92" s="1" t="s">
        <v>386</v>
      </c>
      <c r="B92" s="2" t="s">
        <v>387</v>
      </c>
      <c r="C92" s="4">
        <v>949</v>
      </c>
      <c r="D92" s="1" t="s">
        <v>429</v>
      </c>
      <c r="E92" s="1"/>
      <c r="F92" s="592" t="s">
        <v>389</v>
      </c>
      <c r="G92" s="22" t="s">
        <v>352</v>
      </c>
      <c r="H92" s="22" t="s">
        <v>264</v>
      </c>
      <c r="I92" s="19" t="s">
        <v>396</v>
      </c>
      <c r="J92" s="19" t="s">
        <v>392</v>
      </c>
      <c r="K92" s="96" t="s">
        <v>392</v>
      </c>
      <c r="L92" s="96" t="s">
        <v>392</v>
      </c>
      <c r="M92" s="96" t="s">
        <v>392</v>
      </c>
      <c r="N92" s="96" t="s">
        <v>392</v>
      </c>
      <c r="O92" s="96" t="s">
        <v>392</v>
      </c>
      <c r="P92" s="96" t="s">
        <v>392</v>
      </c>
      <c r="Q92" s="20" t="s">
        <v>5</v>
      </c>
      <c r="R92" s="85" t="s">
        <v>87</v>
      </c>
      <c r="S92" s="5">
        <v>1694829</v>
      </c>
      <c r="T92" s="5">
        <v>1694829</v>
      </c>
      <c r="U92" s="15">
        <v>1694829</v>
      </c>
      <c r="V92" s="129">
        <v>1694829</v>
      </c>
      <c r="W92" s="314">
        <v>1694829</v>
      </c>
      <c r="X92" s="314">
        <v>1694829</v>
      </c>
      <c r="Y92" s="314">
        <v>1500000</v>
      </c>
      <c r="Z92" s="314">
        <v>1500000</v>
      </c>
      <c r="AA92" s="338">
        <f t="shared" si="10"/>
        <v>1500000</v>
      </c>
      <c r="AB92" s="331">
        <f t="shared" si="7"/>
        <v>0</v>
      </c>
      <c r="AC92" s="142">
        <f t="shared" si="11"/>
        <v>0</v>
      </c>
      <c r="AD92"/>
    </row>
    <row r="93" spans="1:30" ht="30.6" x14ac:dyDescent="0.25">
      <c r="A93" s="1" t="s">
        <v>386</v>
      </c>
      <c r="B93" s="2" t="s">
        <v>387</v>
      </c>
      <c r="C93" s="4">
        <v>952</v>
      </c>
      <c r="D93" s="1" t="s">
        <v>429</v>
      </c>
      <c r="E93" s="1"/>
      <c r="F93" s="85" t="s">
        <v>4</v>
      </c>
      <c r="G93" s="22" t="s">
        <v>352</v>
      </c>
      <c r="H93" s="22" t="s">
        <v>267</v>
      </c>
      <c r="I93" s="19" t="s">
        <v>396</v>
      </c>
      <c r="J93" s="19" t="s">
        <v>392</v>
      </c>
      <c r="K93" s="96" t="s">
        <v>392</v>
      </c>
      <c r="L93" s="96" t="s">
        <v>392</v>
      </c>
      <c r="M93" s="96" t="s">
        <v>392</v>
      </c>
      <c r="N93" s="96" t="s">
        <v>392</v>
      </c>
      <c r="O93" s="96" t="s">
        <v>392</v>
      </c>
      <c r="P93" s="96" t="s">
        <v>392</v>
      </c>
      <c r="Q93" s="20" t="s">
        <v>5</v>
      </c>
      <c r="R93" s="85" t="s">
        <v>87</v>
      </c>
      <c r="S93" s="5">
        <v>932156</v>
      </c>
      <c r="T93" s="5">
        <v>932156</v>
      </c>
      <c r="U93" s="15">
        <v>932156</v>
      </c>
      <c r="V93" s="129">
        <v>932156</v>
      </c>
      <c r="W93" s="314">
        <v>932156</v>
      </c>
      <c r="X93" s="314">
        <v>932156</v>
      </c>
      <c r="Y93" s="314">
        <v>932156</v>
      </c>
      <c r="Z93" s="314">
        <v>932156</v>
      </c>
      <c r="AA93" s="338">
        <f t="shared" si="10"/>
        <v>932156</v>
      </c>
      <c r="AB93" s="331">
        <f t="shared" si="7"/>
        <v>0</v>
      </c>
      <c r="AC93" s="142">
        <f t="shared" si="11"/>
        <v>0</v>
      </c>
      <c r="AD93"/>
    </row>
    <row r="94" spans="1:30" ht="30.6" x14ac:dyDescent="0.25">
      <c r="A94" s="1" t="s">
        <v>386</v>
      </c>
      <c r="B94" s="2" t="s">
        <v>387</v>
      </c>
      <c r="C94" s="4">
        <v>937</v>
      </c>
      <c r="D94" s="1" t="s">
        <v>429</v>
      </c>
      <c r="E94" s="1"/>
      <c r="F94" s="592" t="s">
        <v>732</v>
      </c>
      <c r="G94" s="22" t="s">
        <v>352</v>
      </c>
      <c r="H94" s="22" t="s">
        <v>253</v>
      </c>
      <c r="I94" s="19" t="s">
        <v>396</v>
      </c>
      <c r="J94" s="19" t="s">
        <v>392</v>
      </c>
      <c r="K94" s="96" t="s">
        <v>392</v>
      </c>
      <c r="L94" s="96" t="s">
        <v>392</v>
      </c>
      <c r="M94" s="96" t="s">
        <v>392</v>
      </c>
      <c r="N94" s="96" t="s">
        <v>392</v>
      </c>
      <c r="O94" s="96" t="s">
        <v>392</v>
      </c>
      <c r="P94" s="96" t="s">
        <v>392</v>
      </c>
      <c r="Q94" s="20" t="s">
        <v>5</v>
      </c>
      <c r="R94" s="85" t="s">
        <v>87</v>
      </c>
      <c r="S94" s="5">
        <v>6602875</v>
      </c>
      <c r="T94" s="5">
        <v>6602875</v>
      </c>
      <c r="U94" s="15">
        <v>6602875</v>
      </c>
      <c r="V94" s="129">
        <v>6602875</v>
      </c>
      <c r="W94" s="314">
        <v>6602875</v>
      </c>
      <c r="X94" s="314">
        <v>6602875</v>
      </c>
      <c r="Y94" s="314">
        <v>6602875</v>
      </c>
      <c r="Z94" s="314">
        <v>6602875</v>
      </c>
      <c r="AA94" s="338">
        <f t="shared" si="10"/>
        <v>6602875</v>
      </c>
      <c r="AB94" s="331">
        <f t="shared" si="7"/>
        <v>0</v>
      </c>
      <c r="AC94" s="142">
        <f t="shared" si="11"/>
        <v>0</v>
      </c>
      <c r="AD94"/>
    </row>
    <row r="95" spans="1:30" ht="30.6" x14ac:dyDescent="0.25">
      <c r="A95" s="1" t="s">
        <v>386</v>
      </c>
      <c r="B95" s="2" t="s">
        <v>387</v>
      </c>
      <c r="C95" s="4">
        <v>955</v>
      </c>
      <c r="D95" s="1" t="s">
        <v>429</v>
      </c>
      <c r="E95" s="1"/>
      <c r="F95" s="85" t="s">
        <v>603</v>
      </c>
      <c r="G95" s="22" t="s">
        <v>352</v>
      </c>
      <c r="H95" s="22" t="s">
        <v>270</v>
      </c>
      <c r="I95" s="19" t="s">
        <v>396</v>
      </c>
      <c r="J95" s="19" t="s">
        <v>392</v>
      </c>
      <c r="K95" s="96" t="s">
        <v>392</v>
      </c>
      <c r="L95" s="96" t="s">
        <v>392</v>
      </c>
      <c r="M95" s="96" t="s">
        <v>392</v>
      </c>
      <c r="N95" s="96" t="s">
        <v>392</v>
      </c>
      <c r="O95" s="96" t="s">
        <v>392</v>
      </c>
      <c r="P95" s="96" t="s">
        <v>392</v>
      </c>
      <c r="Q95" s="20" t="s">
        <v>5</v>
      </c>
      <c r="R95" s="85" t="s">
        <v>87</v>
      </c>
      <c r="S95" s="23">
        <v>10779113</v>
      </c>
      <c r="T95" s="23">
        <v>10779113</v>
      </c>
      <c r="U95" s="15">
        <v>10779113</v>
      </c>
      <c r="V95" s="129">
        <v>10779113</v>
      </c>
      <c r="W95" s="314">
        <v>10779113</v>
      </c>
      <c r="X95" s="314">
        <v>10779113</v>
      </c>
      <c r="Y95" s="314">
        <v>10779113</v>
      </c>
      <c r="Z95" s="606">
        <v>12213934</v>
      </c>
      <c r="AA95" s="338">
        <f t="shared" si="10"/>
        <v>12213934</v>
      </c>
      <c r="AB95" s="331">
        <f t="shared" si="7"/>
        <v>1434821</v>
      </c>
      <c r="AC95" s="142">
        <f t="shared" si="11"/>
        <v>0</v>
      </c>
      <c r="AD95"/>
    </row>
    <row r="96" spans="1:30" ht="20.399999999999999" x14ac:dyDescent="0.25">
      <c r="A96" s="1" t="s">
        <v>386</v>
      </c>
      <c r="B96" s="2" t="s">
        <v>387</v>
      </c>
      <c r="C96" s="14">
        <v>162</v>
      </c>
      <c r="D96" s="1" t="s">
        <v>429</v>
      </c>
      <c r="E96" s="86"/>
      <c r="F96" s="85" t="s">
        <v>737</v>
      </c>
      <c r="G96" s="22"/>
      <c r="H96" s="22" t="s">
        <v>213</v>
      </c>
      <c r="I96" s="19" t="s">
        <v>406</v>
      </c>
      <c r="J96" s="19" t="s">
        <v>406</v>
      </c>
      <c r="K96" s="96" t="s">
        <v>406</v>
      </c>
      <c r="L96" s="96" t="s">
        <v>406</v>
      </c>
      <c r="M96" s="96" t="s">
        <v>406</v>
      </c>
      <c r="N96" s="96" t="s">
        <v>406</v>
      </c>
      <c r="O96" s="96" t="s">
        <v>406</v>
      </c>
      <c r="P96" s="96" t="s">
        <v>406</v>
      </c>
      <c r="Q96" s="24">
        <v>38597</v>
      </c>
      <c r="R96" s="92">
        <v>39563</v>
      </c>
      <c r="S96" s="23">
        <v>4335000</v>
      </c>
      <c r="T96" s="23">
        <v>12390000</v>
      </c>
      <c r="U96" s="15">
        <v>12390000</v>
      </c>
      <c r="V96" s="129">
        <v>12390000</v>
      </c>
      <c r="W96" s="314">
        <v>12390000</v>
      </c>
      <c r="X96" s="314">
        <v>12390000</v>
      </c>
      <c r="Y96" s="314">
        <v>12390000</v>
      </c>
      <c r="Z96" s="314">
        <v>12390000</v>
      </c>
      <c r="AA96" s="338">
        <f t="shared" si="10"/>
        <v>12390000</v>
      </c>
      <c r="AB96" s="331">
        <f t="shared" si="7"/>
        <v>0</v>
      </c>
      <c r="AC96" s="142">
        <f t="shared" si="11"/>
        <v>0</v>
      </c>
      <c r="AD96"/>
    </row>
    <row r="97" spans="1:30" ht="29.25" customHeight="1" x14ac:dyDescent="0.25">
      <c r="A97" s="28" t="s">
        <v>386</v>
      </c>
      <c r="B97" s="29" t="s">
        <v>387</v>
      </c>
      <c r="C97" s="30">
        <v>902</v>
      </c>
      <c r="D97" s="28" t="s">
        <v>429</v>
      </c>
      <c r="E97" s="706"/>
      <c r="F97" s="592" t="s">
        <v>84</v>
      </c>
      <c r="G97" s="48" t="s">
        <v>42</v>
      </c>
      <c r="H97" s="48" t="s">
        <v>155</v>
      </c>
      <c r="I97" s="33" t="s">
        <v>406</v>
      </c>
      <c r="J97" s="33" t="s">
        <v>406</v>
      </c>
      <c r="K97" s="97" t="s">
        <v>406</v>
      </c>
      <c r="L97" s="97" t="s">
        <v>406</v>
      </c>
      <c r="M97" s="97" t="s">
        <v>406</v>
      </c>
      <c r="N97" s="97" t="s">
        <v>406</v>
      </c>
      <c r="O97" s="97" t="s">
        <v>406</v>
      </c>
      <c r="P97" s="97" t="s">
        <v>406</v>
      </c>
      <c r="Q97" s="46" t="s">
        <v>154</v>
      </c>
      <c r="R97" s="87" t="s">
        <v>410</v>
      </c>
      <c r="S97" s="49" t="s">
        <v>92</v>
      </c>
      <c r="T97" s="49">
        <v>715000</v>
      </c>
      <c r="U97" s="102">
        <v>715000</v>
      </c>
      <c r="V97" s="135">
        <v>715000</v>
      </c>
      <c r="W97" s="318">
        <v>715000</v>
      </c>
      <c r="X97" s="318">
        <v>715000</v>
      </c>
      <c r="Y97" s="318">
        <v>715000</v>
      </c>
      <c r="Z97" s="318">
        <v>715000</v>
      </c>
      <c r="AA97" s="338">
        <f t="shared" si="10"/>
        <v>715000</v>
      </c>
      <c r="AB97" s="331">
        <f t="shared" si="7"/>
        <v>0</v>
      </c>
      <c r="AC97" s="142">
        <f t="shared" si="11"/>
        <v>0</v>
      </c>
      <c r="AD97"/>
    </row>
    <row r="98" spans="1:30" ht="20.399999999999999" x14ac:dyDescent="0.25">
      <c r="A98" s="1" t="s">
        <v>386</v>
      </c>
      <c r="B98" s="2" t="s">
        <v>387</v>
      </c>
      <c r="C98" s="4">
        <v>1000</v>
      </c>
      <c r="D98" s="1" t="s">
        <v>451</v>
      </c>
      <c r="E98" s="85"/>
      <c r="F98" s="85" t="s">
        <v>1</v>
      </c>
      <c r="G98" s="111" t="s">
        <v>760</v>
      </c>
      <c r="H98" s="111" t="s">
        <v>672</v>
      </c>
      <c r="I98" s="19" t="s">
        <v>396</v>
      </c>
      <c r="J98" s="19" t="s">
        <v>510</v>
      </c>
      <c r="K98" s="96" t="s">
        <v>392</v>
      </c>
      <c r="L98" s="96" t="s">
        <v>392</v>
      </c>
      <c r="M98" s="96" t="s">
        <v>392</v>
      </c>
      <c r="N98" s="96" t="s">
        <v>392</v>
      </c>
      <c r="O98" s="96" t="s">
        <v>392</v>
      </c>
      <c r="P98" s="96" t="s">
        <v>392</v>
      </c>
      <c r="Q98" s="92">
        <v>39626</v>
      </c>
      <c r="R98" s="85" t="s">
        <v>87</v>
      </c>
      <c r="S98" s="5" t="s">
        <v>92</v>
      </c>
      <c r="T98" s="5" t="s">
        <v>92</v>
      </c>
      <c r="U98" s="15">
        <v>22000000</v>
      </c>
      <c r="V98" s="129">
        <v>22000000</v>
      </c>
      <c r="W98" s="314">
        <v>22000000</v>
      </c>
      <c r="X98" s="314">
        <v>22000000</v>
      </c>
      <c r="Y98" s="314">
        <v>22000000</v>
      </c>
      <c r="Z98" s="314">
        <v>22000000</v>
      </c>
      <c r="AA98" s="338">
        <f t="shared" si="10"/>
        <v>22000000</v>
      </c>
      <c r="AB98" s="331">
        <f t="shared" si="7"/>
        <v>0</v>
      </c>
      <c r="AC98" s="142">
        <f t="shared" si="11"/>
        <v>0</v>
      </c>
      <c r="AD98"/>
    </row>
    <row r="99" spans="1:30" ht="30.6" x14ac:dyDescent="0.25">
      <c r="A99" s="1" t="s">
        <v>386</v>
      </c>
      <c r="B99" s="2" t="s">
        <v>387</v>
      </c>
      <c r="C99" s="4">
        <v>951</v>
      </c>
      <c r="D99" s="1" t="s">
        <v>429</v>
      </c>
      <c r="F99" s="86" t="s">
        <v>748</v>
      </c>
      <c r="G99" s="22" t="s">
        <v>352</v>
      </c>
      <c r="H99" s="22" t="s">
        <v>266</v>
      </c>
      <c r="I99" s="19" t="s">
        <v>396</v>
      </c>
      <c r="J99" s="19" t="s">
        <v>392</v>
      </c>
      <c r="K99" s="96" t="s">
        <v>392</v>
      </c>
      <c r="L99" s="96" t="s">
        <v>392</v>
      </c>
      <c r="M99" s="96" t="s">
        <v>392</v>
      </c>
      <c r="N99" s="96" t="s">
        <v>392</v>
      </c>
      <c r="O99" s="96" t="s">
        <v>392</v>
      </c>
      <c r="P99" s="96" t="s">
        <v>392</v>
      </c>
      <c r="Q99" s="20" t="s">
        <v>5</v>
      </c>
      <c r="R99" s="85" t="s">
        <v>87</v>
      </c>
      <c r="S99" s="5">
        <v>7231271</v>
      </c>
      <c r="T99" s="5">
        <v>7231271</v>
      </c>
      <c r="U99" s="15">
        <v>7231271</v>
      </c>
      <c r="V99" s="129">
        <v>6400522</v>
      </c>
      <c r="W99" s="314">
        <v>7455440</v>
      </c>
      <c r="X99" s="314">
        <v>7455440</v>
      </c>
      <c r="Y99" s="314">
        <v>7455440</v>
      </c>
      <c r="Z99" s="314">
        <v>7455440</v>
      </c>
      <c r="AA99" s="338">
        <f>Z99</f>
        <v>7455440</v>
      </c>
      <c r="AB99" s="331">
        <f t="shared" si="7"/>
        <v>0</v>
      </c>
      <c r="AC99" s="142">
        <f>IF(M99=N99,0,1)</f>
        <v>0</v>
      </c>
      <c r="AD99"/>
    </row>
    <row r="100" spans="1:30" ht="30.6" x14ac:dyDescent="0.25">
      <c r="A100" s="1" t="s">
        <v>386</v>
      </c>
      <c r="B100" s="20" t="s">
        <v>387</v>
      </c>
      <c r="C100" s="4">
        <v>687</v>
      </c>
      <c r="D100" s="1" t="s">
        <v>451</v>
      </c>
      <c r="E100" s="1"/>
      <c r="F100" s="85" t="s">
        <v>684</v>
      </c>
      <c r="G100" s="111" t="s">
        <v>48</v>
      </c>
      <c r="H100" s="22" t="s">
        <v>614</v>
      </c>
      <c r="I100" s="19" t="s">
        <v>396</v>
      </c>
      <c r="J100" s="19" t="s">
        <v>510</v>
      </c>
      <c r="K100" s="96" t="s">
        <v>396</v>
      </c>
      <c r="L100" s="96" t="s">
        <v>392</v>
      </c>
      <c r="M100" s="96" t="s">
        <v>392</v>
      </c>
      <c r="N100" s="96" t="s">
        <v>392</v>
      </c>
      <c r="O100" s="96" t="s">
        <v>392</v>
      </c>
      <c r="P100" s="96" t="s">
        <v>392</v>
      </c>
      <c r="Q100" s="92">
        <v>39715</v>
      </c>
      <c r="R100" s="85" t="s">
        <v>87</v>
      </c>
      <c r="S100" s="5" t="s">
        <v>92</v>
      </c>
      <c r="T100" s="5" t="s">
        <v>92</v>
      </c>
      <c r="U100" s="15">
        <v>714000000</v>
      </c>
      <c r="V100" s="129">
        <v>714000000</v>
      </c>
      <c r="W100" s="314">
        <v>714000000</v>
      </c>
      <c r="X100" s="314">
        <v>714000000</v>
      </c>
      <c r="Y100" s="314">
        <v>714000000</v>
      </c>
      <c r="Z100" s="314">
        <v>714000000</v>
      </c>
      <c r="AA100" s="345">
        <f>Z100</f>
        <v>714000000</v>
      </c>
      <c r="AB100" s="331">
        <f t="shared" si="7"/>
        <v>0</v>
      </c>
      <c r="AC100" s="142">
        <f t="shared" si="11"/>
        <v>0</v>
      </c>
      <c r="AD100"/>
    </row>
    <row r="101" spans="1:30" ht="30.6" x14ac:dyDescent="0.25">
      <c r="A101" s="1" t="s">
        <v>386</v>
      </c>
      <c r="B101" s="20" t="s">
        <v>387</v>
      </c>
      <c r="C101" s="4">
        <v>826</v>
      </c>
      <c r="D101" s="1" t="s">
        <v>451</v>
      </c>
      <c r="E101" s="85"/>
      <c r="F101" s="85" t="s">
        <v>684</v>
      </c>
      <c r="G101" s="22" t="s">
        <v>48</v>
      </c>
      <c r="H101" s="22" t="s">
        <v>615</v>
      </c>
      <c r="I101" s="19" t="s">
        <v>396</v>
      </c>
      <c r="J101" s="19" t="s">
        <v>510</v>
      </c>
      <c r="K101" s="96" t="s">
        <v>396</v>
      </c>
      <c r="L101" s="96" t="s">
        <v>392</v>
      </c>
      <c r="M101" s="96" t="s">
        <v>392</v>
      </c>
      <c r="N101" s="96" t="s">
        <v>392</v>
      </c>
      <c r="O101" s="96" t="s">
        <v>392</v>
      </c>
      <c r="P101" s="96" t="s">
        <v>392</v>
      </c>
      <c r="Q101" s="92">
        <v>39715</v>
      </c>
      <c r="R101" s="85" t="s">
        <v>87</v>
      </c>
      <c r="S101" s="5" t="s">
        <v>92</v>
      </c>
      <c r="T101" s="5" t="s">
        <v>92</v>
      </c>
      <c r="U101" s="101" t="s">
        <v>548</v>
      </c>
      <c r="V101" s="130" t="s">
        <v>548</v>
      </c>
      <c r="W101" s="315" t="s">
        <v>548</v>
      </c>
      <c r="X101" s="315" t="s">
        <v>548</v>
      </c>
      <c r="Y101" s="315" t="s">
        <v>548</v>
      </c>
      <c r="Z101" s="315" t="s">
        <v>548</v>
      </c>
      <c r="AA101" s="345" t="str">
        <f t="shared" ref="AA101:AA126" si="12">Z101</f>
        <v>Part of NEEWS (Greater Springfield Reliability Project)</v>
      </c>
      <c r="AB101" s="145"/>
      <c r="AC101" s="142">
        <f t="shared" si="11"/>
        <v>0</v>
      </c>
      <c r="AD101"/>
    </row>
    <row r="102" spans="1:30" ht="30.6" x14ac:dyDescent="0.25">
      <c r="A102" s="1" t="s">
        <v>386</v>
      </c>
      <c r="B102" s="20" t="s">
        <v>387</v>
      </c>
      <c r="C102" s="4">
        <v>196</v>
      </c>
      <c r="D102" s="1" t="s">
        <v>451</v>
      </c>
      <c r="E102" s="85"/>
      <c r="F102" s="85" t="s">
        <v>684</v>
      </c>
      <c r="G102" s="22" t="s">
        <v>48</v>
      </c>
      <c r="H102" s="111" t="s">
        <v>616</v>
      </c>
      <c r="I102" s="19" t="s">
        <v>396</v>
      </c>
      <c r="J102" s="19" t="s">
        <v>510</v>
      </c>
      <c r="K102" s="96" t="s">
        <v>396</v>
      </c>
      <c r="L102" s="96" t="s">
        <v>392</v>
      </c>
      <c r="M102" s="96" t="s">
        <v>392</v>
      </c>
      <c r="N102" s="96" t="s">
        <v>392</v>
      </c>
      <c r="O102" s="96" t="s">
        <v>392</v>
      </c>
      <c r="P102" s="96" t="s">
        <v>392</v>
      </c>
      <c r="Q102" s="92">
        <v>39715</v>
      </c>
      <c r="R102" s="85" t="s">
        <v>87</v>
      </c>
      <c r="S102" s="5" t="s">
        <v>92</v>
      </c>
      <c r="T102" s="5" t="s">
        <v>92</v>
      </c>
      <c r="U102" s="101" t="s">
        <v>548</v>
      </c>
      <c r="V102" s="130" t="s">
        <v>548</v>
      </c>
      <c r="W102" s="315" t="s">
        <v>548</v>
      </c>
      <c r="X102" s="315" t="s">
        <v>548</v>
      </c>
      <c r="Y102" s="315" t="s">
        <v>548</v>
      </c>
      <c r="Z102" s="315" t="s">
        <v>548</v>
      </c>
      <c r="AA102" s="345" t="str">
        <f t="shared" si="12"/>
        <v>Part of NEEWS (Greater Springfield Reliability Project)</v>
      </c>
      <c r="AB102" s="145"/>
      <c r="AC102" s="142">
        <f t="shared" si="11"/>
        <v>0</v>
      </c>
      <c r="AD102"/>
    </row>
    <row r="103" spans="1:30" ht="30.6" x14ac:dyDescent="0.25">
      <c r="A103" s="1" t="s">
        <v>386</v>
      </c>
      <c r="B103" s="20" t="s">
        <v>387</v>
      </c>
      <c r="C103" s="4">
        <v>818</v>
      </c>
      <c r="D103" s="1" t="s">
        <v>451</v>
      </c>
      <c r="E103" s="85"/>
      <c r="F103" s="85" t="s">
        <v>684</v>
      </c>
      <c r="G103" s="22" t="s">
        <v>48</v>
      </c>
      <c r="H103" s="111" t="s">
        <v>696</v>
      </c>
      <c r="I103" s="19" t="s">
        <v>396</v>
      </c>
      <c r="J103" s="19" t="s">
        <v>510</v>
      </c>
      <c r="K103" s="96" t="s">
        <v>396</v>
      </c>
      <c r="L103" s="96" t="s">
        <v>392</v>
      </c>
      <c r="M103" s="96" t="s">
        <v>392</v>
      </c>
      <c r="N103" s="96" t="s">
        <v>392</v>
      </c>
      <c r="O103" s="96" t="s">
        <v>392</v>
      </c>
      <c r="P103" s="96" t="s">
        <v>392</v>
      </c>
      <c r="Q103" s="92">
        <v>39715</v>
      </c>
      <c r="R103" s="85" t="s">
        <v>87</v>
      </c>
      <c r="S103" s="5" t="s">
        <v>92</v>
      </c>
      <c r="T103" s="5" t="s">
        <v>92</v>
      </c>
      <c r="U103" s="101" t="s">
        <v>548</v>
      </c>
      <c r="V103" s="130" t="s">
        <v>548</v>
      </c>
      <c r="W103" s="315" t="s">
        <v>548</v>
      </c>
      <c r="X103" s="315" t="s">
        <v>548</v>
      </c>
      <c r="Y103" s="315" t="s">
        <v>548</v>
      </c>
      <c r="Z103" s="315" t="s">
        <v>548</v>
      </c>
      <c r="AA103" s="345" t="str">
        <f t="shared" si="12"/>
        <v>Part of NEEWS (Greater Springfield Reliability Project)</v>
      </c>
      <c r="AB103" s="145"/>
      <c r="AC103" s="142">
        <f t="shared" si="11"/>
        <v>0</v>
      </c>
      <c r="AD103"/>
    </row>
    <row r="104" spans="1:30" ht="30.6" x14ac:dyDescent="0.25">
      <c r="A104" s="1" t="s">
        <v>386</v>
      </c>
      <c r="B104" s="20" t="s">
        <v>387</v>
      </c>
      <c r="C104" s="4">
        <v>819</v>
      </c>
      <c r="D104" s="1" t="s">
        <v>451</v>
      </c>
      <c r="E104" s="85"/>
      <c r="F104" s="85" t="s">
        <v>684</v>
      </c>
      <c r="G104" s="22" t="s">
        <v>48</v>
      </c>
      <c r="H104" s="111" t="s">
        <v>669</v>
      </c>
      <c r="I104" s="19" t="s">
        <v>396</v>
      </c>
      <c r="J104" s="19" t="s">
        <v>510</v>
      </c>
      <c r="K104" s="96" t="s">
        <v>396</v>
      </c>
      <c r="L104" s="96" t="s">
        <v>392</v>
      </c>
      <c r="M104" s="96" t="s">
        <v>392</v>
      </c>
      <c r="N104" s="96" t="s">
        <v>392</v>
      </c>
      <c r="O104" s="96" t="s">
        <v>392</v>
      </c>
      <c r="P104" s="96" t="s">
        <v>392</v>
      </c>
      <c r="Q104" s="92">
        <v>39715</v>
      </c>
      <c r="R104" s="85" t="s">
        <v>87</v>
      </c>
      <c r="S104" s="5" t="s">
        <v>92</v>
      </c>
      <c r="T104" s="5" t="s">
        <v>92</v>
      </c>
      <c r="U104" s="101" t="s">
        <v>548</v>
      </c>
      <c r="V104" s="130" t="s">
        <v>548</v>
      </c>
      <c r="W104" s="315" t="s">
        <v>548</v>
      </c>
      <c r="X104" s="315" t="s">
        <v>548</v>
      </c>
      <c r="Y104" s="315" t="s">
        <v>548</v>
      </c>
      <c r="Z104" s="315" t="s">
        <v>548</v>
      </c>
      <c r="AA104" s="345" t="str">
        <f t="shared" si="12"/>
        <v>Part of NEEWS (Greater Springfield Reliability Project)</v>
      </c>
      <c r="AB104" s="145"/>
      <c r="AC104" s="142">
        <f t="shared" si="11"/>
        <v>0</v>
      </c>
      <c r="AD104"/>
    </row>
    <row r="105" spans="1:30" ht="30.6" x14ac:dyDescent="0.25">
      <c r="A105" s="1" t="s">
        <v>386</v>
      </c>
      <c r="B105" s="20" t="s">
        <v>387</v>
      </c>
      <c r="C105" s="4">
        <v>820</v>
      </c>
      <c r="D105" s="1" t="s">
        <v>451</v>
      </c>
      <c r="E105" s="1"/>
      <c r="F105" s="85" t="s">
        <v>684</v>
      </c>
      <c r="G105" s="22" t="s">
        <v>48</v>
      </c>
      <c r="H105" s="111" t="s">
        <v>673</v>
      </c>
      <c r="I105" s="19" t="s">
        <v>396</v>
      </c>
      <c r="J105" s="19" t="s">
        <v>510</v>
      </c>
      <c r="K105" s="96" t="s">
        <v>396</v>
      </c>
      <c r="L105" s="96" t="s">
        <v>392</v>
      </c>
      <c r="M105" s="96" t="s">
        <v>392</v>
      </c>
      <c r="N105" s="96" t="s">
        <v>392</v>
      </c>
      <c r="O105" s="96" t="s">
        <v>392</v>
      </c>
      <c r="P105" s="96" t="s">
        <v>392</v>
      </c>
      <c r="Q105" s="92">
        <v>39715</v>
      </c>
      <c r="R105" s="85" t="s">
        <v>87</v>
      </c>
      <c r="S105" s="5" t="s">
        <v>92</v>
      </c>
      <c r="T105" s="5" t="s">
        <v>92</v>
      </c>
      <c r="U105" s="101" t="s">
        <v>548</v>
      </c>
      <c r="V105" s="130" t="s">
        <v>548</v>
      </c>
      <c r="W105" s="315" t="s">
        <v>548</v>
      </c>
      <c r="X105" s="315" t="s">
        <v>548</v>
      </c>
      <c r="Y105" s="315" t="s">
        <v>548</v>
      </c>
      <c r="Z105" s="315" t="s">
        <v>548</v>
      </c>
      <c r="AA105" s="345" t="str">
        <f t="shared" si="12"/>
        <v>Part of NEEWS (Greater Springfield Reliability Project)</v>
      </c>
      <c r="AB105" s="145"/>
      <c r="AC105" s="142">
        <f t="shared" si="11"/>
        <v>0</v>
      </c>
      <c r="AD105"/>
    </row>
    <row r="106" spans="1:30" ht="30.6" x14ac:dyDescent="0.25">
      <c r="A106" s="1" t="s">
        <v>386</v>
      </c>
      <c r="B106" s="20" t="s">
        <v>387</v>
      </c>
      <c r="C106" s="4">
        <v>823</v>
      </c>
      <c r="D106" s="1" t="s">
        <v>451</v>
      </c>
      <c r="E106" s="1"/>
      <c r="F106" s="85" t="s">
        <v>684</v>
      </c>
      <c r="G106" s="22" t="s">
        <v>48</v>
      </c>
      <c r="H106" s="111" t="s">
        <v>675</v>
      </c>
      <c r="I106" s="19" t="s">
        <v>396</v>
      </c>
      <c r="J106" s="19" t="s">
        <v>510</v>
      </c>
      <c r="K106" s="96" t="s">
        <v>396</v>
      </c>
      <c r="L106" s="96" t="s">
        <v>392</v>
      </c>
      <c r="M106" s="96" t="s">
        <v>392</v>
      </c>
      <c r="N106" s="96" t="s">
        <v>392</v>
      </c>
      <c r="O106" s="96" t="s">
        <v>392</v>
      </c>
      <c r="P106" s="96" t="s">
        <v>392</v>
      </c>
      <c r="Q106" s="92">
        <v>39715</v>
      </c>
      <c r="R106" s="85" t="s">
        <v>87</v>
      </c>
      <c r="S106" s="5" t="s">
        <v>92</v>
      </c>
      <c r="T106" s="5" t="s">
        <v>92</v>
      </c>
      <c r="U106" s="101" t="s">
        <v>548</v>
      </c>
      <c r="V106" s="130" t="s">
        <v>548</v>
      </c>
      <c r="W106" s="315" t="s">
        <v>548</v>
      </c>
      <c r="X106" s="315" t="s">
        <v>548</v>
      </c>
      <c r="Y106" s="315" t="s">
        <v>548</v>
      </c>
      <c r="Z106" s="315" t="s">
        <v>548</v>
      </c>
      <c r="AA106" s="345" t="str">
        <f t="shared" si="12"/>
        <v>Part of NEEWS (Greater Springfield Reliability Project)</v>
      </c>
      <c r="AB106" s="145"/>
      <c r="AC106" s="142">
        <f t="shared" si="11"/>
        <v>0</v>
      </c>
      <c r="AD106"/>
    </row>
    <row r="107" spans="1:30" ht="30.6" x14ac:dyDescent="0.25">
      <c r="A107" s="1" t="s">
        <v>386</v>
      </c>
      <c r="B107" s="20" t="s">
        <v>387</v>
      </c>
      <c r="C107" s="4">
        <v>828</v>
      </c>
      <c r="D107" s="1" t="s">
        <v>451</v>
      </c>
      <c r="E107" s="1"/>
      <c r="F107" s="85" t="s">
        <v>684</v>
      </c>
      <c r="G107" s="111" t="s">
        <v>48</v>
      </c>
      <c r="H107" s="22" t="s">
        <v>617</v>
      </c>
      <c r="I107" s="19" t="s">
        <v>396</v>
      </c>
      <c r="J107" s="19" t="s">
        <v>510</v>
      </c>
      <c r="K107" s="96" t="s">
        <v>396</v>
      </c>
      <c r="L107" s="96" t="s">
        <v>392</v>
      </c>
      <c r="M107" s="96" t="s">
        <v>392</v>
      </c>
      <c r="N107" s="96" t="s">
        <v>392</v>
      </c>
      <c r="O107" s="96" t="s">
        <v>392</v>
      </c>
      <c r="P107" s="96" t="s">
        <v>392</v>
      </c>
      <c r="Q107" s="92">
        <v>39715</v>
      </c>
      <c r="R107" s="85" t="s">
        <v>87</v>
      </c>
      <c r="S107" s="5" t="s">
        <v>92</v>
      </c>
      <c r="T107" s="5" t="s">
        <v>92</v>
      </c>
      <c r="U107" s="101" t="s">
        <v>548</v>
      </c>
      <c r="V107" s="130" t="s">
        <v>548</v>
      </c>
      <c r="W107" s="315" t="s">
        <v>548</v>
      </c>
      <c r="X107" s="315" t="s">
        <v>548</v>
      </c>
      <c r="Y107" s="315" t="s">
        <v>548</v>
      </c>
      <c r="Z107" s="315" t="s">
        <v>548</v>
      </c>
      <c r="AA107" s="345" t="str">
        <f t="shared" si="12"/>
        <v>Part of NEEWS (Greater Springfield Reliability Project)</v>
      </c>
      <c r="AB107" s="145"/>
      <c r="AC107" s="142">
        <f t="shared" si="11"/>
        <v>0</v>
      </c>
      <c r="AD107"/>
    </row>
    <row r="108" spans="1:30" ht="30.6" x14ac:dyDescent="0.25">
      <c r="A108" s="1" t="s">
        <v>386</v>
      </c>
      <c r="B108" s="20" t="s">
        <v>387</v>
      </c>
      <c r="C108" s="4">
        <v>829</v>
      </c>
      <c r="D108" s="1" t="s">
        <v>451</v>
      </c>
      <c r="E108" s="1"/>
      <c r="F108" s="85" t="s">
        <v>684</v>
      </c>
      <c r="G108" s="111" t="s">
        <v>48</v>
      </c>
      <c r="H108" s="22" t="s">
        <v>618</v>
      </c>
      <c r="I108" s="19" t="s">
        <v>396</v>
      </c>
      <c r="J108" s="19" t="s">
        <v>510</v>
      </c>
      <c r="K108" s="96" t="s">
        <v>396</v>
      </c>
      <c r="L108" s="96" t="s">
        <v>392</v>
      </c>
      <c r="M108" s="96" t="s">
        <v>392</v>
      </c>
      <c r="N108" s="96" t="s">
        <v>392</v>
      </c>
      <c r="O108" s="96" t="s">
        <v>392</v>
      </c>
      <c r="P108" s="96" t="s">
        <v>392</v>
      </c>
      <c r="Q108" s="92">
        <v>39715</v>
      </c>
      <c r="R108" s="85" t="s">
        <v>87</v>
      </c>
      <c r="S108" s="5" t="s">
        <v>92</v>
      </c>
      <c r="T108" s="5" t="s">
        <v>92</v>
      </c>
      <c r="U108" s="101" t="s">
        <v>548</v>
      </c>
      <c r="V108" s="130" t="s">
        <v>548</v>
      </c>
      <c r="W108" s="315" t="s">
        <v>548</v>
      </c>
      <c r="X108" s="315" t="s">
        <v>548</v>
      </c>
      <c r="Y108" s="315" t="s">
        <v>548</v>
      </c>
      <c r="Z108" s="315" t="s">
        <v>548</v>
      </c>
      <c r="AA108" s="345" t="str">
        <f t="shared" si="12"/>
        <v>Part of NEEWS (Greater Springfield Reliability Project)</v>
      </c>
      <c r="AB108" s="145"/>
      <c r="AC108" s="142">
        <f t="shared" si="11"/>
        <v>0</v>
      </c>
      <c r="AD108"/>
    </row>
    <row r="109" spans="1:30" ht="30.6" x14ac:dyDescent="0.25">
      <c r="A109" s="1" t="s">
        <v>386</v>
      </c>
      <c r="B109" s="20" t="s">
        <v>387</v>
      </c>
      <c r="C109" s="4">
        <v>1010</v>
      </c>
      <c r="D109" s="1" t="s">
        <v>451</v>
      </c>
      <c r="E109" s="1"/>
      <c r="F109" s="85" t="s">
        <v>684</v>
      </c>
      <c r="G109" s="111" t="s">
        <v>48</v>
      </c>
      <c r="H109" s="22" t="s">
        <v>619</v>
      </c>
      <c r="I109" s="19" t="s">
        <v>396</v>
      </c>
      <c r="J109" s="19" t="s">
        <v>510</v>
      </c>
      <c r="K109" s="96" t="s">
        <v>396</v>
      </c>
      <c r="L109" s="96" t="s">
        <v>392</v>
      </c>
      <c r="M109" s="96" t="s">
        <v>392</v>
      </c>
      <c r="N109" s="96" t="s">
        <v>392</v>
      </c>
      <c r="O109" s="96" t="s">
        <v>392</v>
      </c>
      <c r="P109" s="96" t="s">
        <v>392</v>
      </c>
      <c r="Q109" s="92">
        <v>39715</v>
      </c>
      <c r="R109" s="85" t="s">
        <v>87</v>
      </c>
      <c r="S109" s="5" t="s">
        <v>92</v>
      </c>
      <c r="T109" s="5" t="s">
        <v>92</v>
      </c>
      <c r="U109" s="101" t="s">
        <v>548</v>
      </c>
      <c r="V109" s="130" t="s">
        <v>548</v>
      </c>
      <c r="W109" s="315" t="s">
        <v>548</v>
      </c>
      <c r="X109" s="315" t="s">
        <v>548</v>
      </c>
      <c r="Y109" s="315" t="s">
        <v>548</v>
      </c>
      <c r="Z109" s="315" t="s">
        <v>548</v>
      </c>
      <c r="AA109" s="345" t="str">
        <f t="shared" si="12"/>
        <v>Part of NEEWS (Greater Springfield Reliability Project)</v>
      </c>
      <c r="AB109" s="145"/>
      <c r="AC109" s="142">
        <f t="shared" si="11"/>
        <v>0</v>
      </c>
      <c r="AD109"/>
    </row>
    <row r="110" spans="1:30" ht="30.6" x14ac:dyDescent="0.25">
      <c r="A110" s="1" t="s">
        <v>386</v>
      </c>
      <c r="B110" s="20" t="s">
        <v>387</v>
      </c>
      <c r="C110" s="4">
        <v>259</v>
      </c>
      <c r="D110" s="1" t="s">
        <v>451</v>
      </c>
      <c r="E110" s="1"/>
      <c r="F110" s="85" t="s">
        <v>684</v>
      </c>
      <c r="G110" s="111" t="s">
        <v>48</v>
      </c>
      <c r="H110" s="111" t="s">
        <v>670</v>
      </c>
      <c r="I110" s="19" t="s">
        <v>396</v>
      </c>
      <c r="J110" s="19" t="s">
        <v>510</v>
      </c>
      <c r="K110" s="96" t="s">
        <v>396</v>
      </c>
      <c r="L110" s="96" t="s">
        <v>392</v>
      </c>
      <c r="M110" s="96" t="s">
        <v>392</v>
      </c>
      <c r="N110" s="96" t="s">
        <v>392</v>
      </c>
      <c r="O110" s="96" t="s">
        <v>392</v>
      </c>
      <c r="P110" s="96" t="s">
        <v>392</v>
      </c>
      <c r="Q110" s="92">
        <v>39715</v>
      </c>
      <c r="R110" s="85" t="s">
        <v>87</v>
      </c>
      <c r="S110" s="5" t="s">
        <v>92</v>
      </c>
      <c r="T110" s="5" t="s">
        <v>92</v>
      </c>
      <c r="U110" s="101" t="s">
        <v>548</v>
      </c>
      <c r="V110" s="130" t="s">
        <v>548</v>
      </c>
      <c r="W110" s="315" t="s">
        <v>548</v>
      </c>
      <c r="X110" s="315" t="s">
        <v>548</v>
      </c>
      <c r="Y110" s="315" t="s">
        <v>548</v>
      </c>
      <c r="Z110" s="315" t="s">
        <v>548</v>
      </c>
      <c r="AA110" s="345" t="str">
        <f t="shared" si="12"/>
        <v>Part of NEEWS (Greater Springfield Reliability Project)</v>
      </c>
      <c r="AB110" s="145"/>
      <c r="AC110" s="142">
        <f t="shared" si="11"/>
        <v>0</v>
      </c>
      <c r="AD110"/>
    </row>
    <row r="111" spans="1:30" ht="30.6" x14ac:dyDescent="0.25">
      <c r="A111" s="1" t="s">
        <v>386</v>
      </c>
      <c r="B111" s="20" t="s">
        <v>387</v>
      </c>
      <c r="C111" s="4">
        <v>688</v>
      </c>
      <c r="D111" s="1" t="s">
        <v>451</v>
      </c>
      <c r="E111" s="1"/>
      <c r="F111" s="85" t="s">
        <v>684</v>
      </c>
      <c r="G111" s="111" t="s">
        <v>48</v>
      </c>
      <c r="H111" s="22" t="s">
        <v>620</v>
      </c>
      <c r="I111" s="19" t="s">
        <v>396</v>
      </c>
      <c r="J111" s="19" t="s">
        <v>510</v>
      </c>
      <c r="K111" s="96" t="s">
        <v>396</v>
      </c>
      <c r="L111" s="96" t="s">
        <v>392</v>
      </c>
      <c r="M111" s="96" t="s">
        <v>392</v>
      </c>
      <c r="N111" s="96" t="s">
        <v>392</v>
      </c>
      <c r="O111" s="96" t="s">
        <v>392</v>
      </c>
      <c r="P111" s="96" t="s">
        <v>392</v>
      </c>
      <c r="Q111" s="92">
        <v>39715</v>
      </c>
      <c r="R111" s="85" t="s">
        <v>87</v>
      </c>
      <c r="S111" s="5" t="s">
        <v>92</v>
      </c>
      <c r="T111" s="5" t="s">
        <v>92</v>
      </c>
      <c r="U111" s="101" t="s">
        <v>548</v>
      </c>
      <c r="V111" s="130" t="s">
        <v>548</v>
      </c>
      <c r="W111" s="315" t="s">
        <v>548</v>
      </c>
      <c r="X111" s="315" t="s">
        <v>548</v>
      </c>
      <c r="Y111" s="315" t="s">
        <v>548</v>
      </c>
      <c r="Z111" s="315" t="s">
        <v>548</v>
      </c>
      <c r="AA111" s="345" t="str">
        <f t="shared" si="12"/>
        <v>Part of NEEWS (Greater Springfield Reliability Project)</v>
      </c>
      <c r="AB111" s="145"/>
      <c r="AC111" s="142">
        <f t="shared" si="11"/>
        <v>0</v>
      </c>
      <c r="AD111"/>
    </row>
    <row r="112" spans="1:30" s="93" customFormat="1" ht="44.25" customHeight="1" x14ac:dyDescent="0.25">
      <c r="A112" s="1" t="s">
        <v>386</v>
      </c>
      <c r="B112" s="20" t="s">
        <v>387</v>
      </c>
      <c r="C112" s="114">
        <v>1100</v>
      </c>
      <c r="D112" s="1" t="s">
        <v>451</v>
      </c>
      <c r="E112" s="1"/>
      <c r="F112" s="85" t="s">
        <v>684</v>
      </c>
      <c r="G112" s="111" t="s">
        <v>48</v>
      </c>
      <c r="H112" s="111" t="s">
        <v>625</v>
      </c>
      <c r="I112" s="96"/>
      <c r="J112" s="96"/>
      <c r="K112" s="96" t="s">
        <v>396</v>
      </c>
      <c r="L112" s="96" t="s">
        <v>392</v>
      </c>
      <c r="M112" s="96" t="s">
        <v>392</v>
      </c>
      <c r="N112" s="96" t="s">
        <v>392</v>
      </c>
      <c r="O112" s="96" t="s">
        <v>392</v>
      </c>
      <c r="P112" s="96" t="s">
        <v>392</v>
      </c>
      <c r="Q112" s="92">
        <v>39715</v>
      </c>
      <c r="R112" s="85" t="s">
        <v>87</v>
      </c>
      <c r="S112" s="19"/>
      <c r="T112" s="19"/>
      <c r="U112" s="101" t="s">
        <v>548</v>
      </c>
      <c r="V112" s="138" t="s">
        <v>548</v>
      </c>
      <c r="W112" s="322" t="s">
        <v>548</v>
      </c>
      <c r="X112" s="322" t="s">
        <v>548</v>
      </c>
      <c r="Y112" s="322" t="s">
        <v>548</v>
      </c>
      <c r="Z112" s="322" t="s">
        <v>548</v>
      </c>
      <c r="AA112" s="345" t="str">
        <f t="shared" si="12"/>
        <v>Part of NEEWS (Greater Springfield Reliability Project)</v>
      </c>
      <c r="AB112" s="145"/>
      <c r="AC112" s="142">
        <f t="shared" si="11"/>
        <v>0</v>
      </c>
    </row>
    <row r="113" spans="1:30" s="93" customFormat="1" ht="44.25" customHeight="1" x14ac:dyDescent="0.25">
      <c r="A113" s="1" t="s">
        <v>386</v>
      </c>
      <c r="B113" s="20" t="s">
        <v>387</v>
      </c>
      <c r="C113" s="114">
        <v>1101</v>
      </c>
      <c r="D113" s="1" t="s">
        <v>451</v>
      </c>
      <c r="E113" s="1"/>
      <c r="F113" s="85" t="s">
        <v>684</v>
      </c>
      <c r="G113" s="111" t="s">
        <v>48</v>
      </c>
      <c r="H113" s="111" t="s">
        <v>626</v>
      </c>
      <c r="I113" s="96"/>
      <c r="J113" s="96"/>
      <c r="K113" s="96" t="s">
        <v>396</v>
      </c>
      <c r="L113" s="96" t="s">
        <v>392</v>
      </c>
      <c r="M113" s="96" t="s">
        <v>392</v>
      </c>
      <c r="N113" s="96" t="s">
        <v>392</v>
      </c>
      <c r="O113" s="96" t="s">
        <v>392</v>
      </c>
      <c r="P113" s="96" t="s">
        <v>392</v>
      </c>
      <c r="Q113" s="92">
        <v>39715</v>
      </c>
      <c r="R113" s="85" t="s">
        <v>87</v>
      </c>
      <c r="S113" s="19"/>
      <c r="T113" s="19"/>
      <c r="U113" s="101" t="s">
        <v>548</v>
      </c>
      <c r="V113" s="138" t="s">
        <v>548</v>
      </c>
      <c r="W113" s="322" t="s">
        <v>548</v>
      </c>
      <c r="X113" s="322" t="s">
        <v>548</v>
      </c>
      <c r="Y113" s="322" t="s">
        <v>548</v>
      </c>
      <c r="Z113" s="322" t="s">
        <v>548</v>
      </c>
      <c r="AA113" s="345" t="str">
        <f t="shared" si="12"/>
        <v>Part of NEEWS (Greater Springfield Reliability Project)</v>
      </c>
      <c r="AB113" s="145"/>
      <c r="AC113" s="142">
        <f t="shared" si="11"/>
        <v>0</v>
      </c>
    </row>
    <row r="114" spans="1:30" s="93" customFormat="1" ht="44.25" customHeight="1" x14ac:dyDescent="0.25">
      <c r="A114" s="1" t="s">
        <v>386</v>
      </c>
      <c r="B114" s="20" t="s">
        <v>387</v>
      </c>
      <c r="C114" s="114">
        <v>1102</v>
      </c>
      <c r="D114" s="1" t="s">
        <v>451</v>
      </c>
      <c r="E114" s="1"/>
      <c r="F114" s="85" t="s">
        <v>684</v>
      </c>
      <c r="G114" s="111" t="s">
        <v>48</v>
      </c>
      <c r="H114" s="111" t="s">
        <v>627</v>
      </c>
      <c r="I114" s="96"/>
      <c r="J114" s="96"/>
      <c r="K114" s="96" t="s">
        <v>396</v>
      </c>
      <c r="L114" s="96" t="s">
        <v>392</v>
      </c>
      <c r="M114" s="96" t="s">
        <v>392</v>
      </c>
      <c r="N114" s="96" t="s">
        <v>392</v>
      </c>
      <c r="O114" s="96" t="s">
        <v>392</v>
      </c>
      <c r="P114" s="96" t="s">
        <v>392</v>
      </c>
      <c r="Q114" s="92">
        <v>39715</v>
      </c>
      <c r="R114" s="85" t="s">
        <v>87</v>
      </c>
      <c r="S114" s="19"/>
      <c r="T114" s="19"/>
      <c r="U114" s="101" t="s">
        <v>548</v>
      </c>
      <c r="V114" s="138" t="s">
        <v>548</v>
      </c>
      <c r="W114" s="322" t="s">
        <v>548</v>
      </c>
      <c r="X114" s="322" t="s">
        <v>548</v>
      </c>
      <c r="Y114" s="322" t="s">
        <v>548</v>
      </c>
      <c r="Z114" s="322" t="s">
        <v>548</v>
      </c>
      <c r="AA114" s="345" t="str">
        <f t="shared" si="12"/>
        <v>Part of NEEWS (Greater Springfield Reliability Project)</v>
      </c>
      <c r="AB114" s="145"/>
      <c r="AC114" s="142">
        <f t="shared" si="11"/>
        <v>0</v>
      </c>
    </row>
    <row r="115" spans="1:30" s="93" customFormat="1" ht="44.25" customHeight="1" x14ac:dyDescent="0.25">
      <c r="A115" s="1" t="s">
        <v>386</v>
      </c>
      <c r="B115" s="20" t="s">
        <v>387</v>
      </c>
      <c r="C115" s="114">
        <v>1103</v>
      </c>
      <c r="D115" s="1" t="s">
        <v>451</v>
      </c>
      <c r="E115" s="1"/>
      <c r="F115" s="85" t="s">
        <v>684</v>
      </c>
      <c r="G115" s="111" t="s">
        <v>48</v>
      </c>
      <c r="H115" s="111" t="s">
        <v>628</v>
      </c>
      <c r="I115" s="96"/>
      <c r="J115" s="96"/>
      <c r="K115" s="96" t="s">
        <v>396</v>
      </c>
      <c r="L115" s="96" t="s">
        <v>392</v>
      </c>
      <c r="M115" s="96" t="s">
        <v>392</v>
      </c>
      <c r="N115" s="96" t="s">
        <v>392</v>
      </c>
      <c r="O115" s="96" t="s">
        <v>392</v>
      </c>
      <c r="P115" s="96" t="s">
        <v>392</v>
      </c>
      <c r="Q115" s="92">
        <v>39715</v>
      </c>
      <c r="R115" s="85" t="s">
        <v>87</v>
      </c>
      <c r="S115" s="19"/>
      <c r="T115" s="19"/>
      <c r="U115" s="101" t="s">
        <v>548</v>
      </c>
      <c r="V115" s="138" t="s">
        <v>548</v>
      </c>
      <c r="W115" s="322" t="s">
        <v>548</v>
      </c>
      <c r="X115" s="322" t="s">
        <v>548</v>
      </c>
      <c r="Y115" s="322" t="s">
        <v>548</v>
      </c>
      <c r="Z115" s="322" t="s">
        <v>548</v>
      </c>
      <c r="AA115" s="345" t="str">
        <f t="shared" si="12"/>
        <v>Part of NEEWS (Greater Springfield Reliability Project)</v>
      </c>
      <c r="AB115" s="145"/>
      <c r="AC115" s="142">
        <f t="shared" si="11"/>
        <v>0</v>
      </c>
    </row>
    <row r="116" spans="1:30" s="93" customFormat="1" ht="44.25" customHeight="1" x14ac:dyDescent="0.25">
      <c r="A116" s="1" t="s">
        <v>386</v>
      </c>
      <c r="B116" s="20" t="s">
        <v>387</v>
      </c>
      <c r="C116" s="114">
        <v>1104</v>
      </c>
      <c r="D116" s="1" t="s">
        <v>451</v>
      </c>
      <c r="E116" s="1"/>
      <c r="F116" s="85" t="s">
        <v>684</v>
      </c>
      <c r="G116" s="111" t="s">
        <v>48</v>
      </c>
      <c r="H116" s="111" t="s">
        <v>629</v>
      </c>
      <c r="I116" s="96"/>
      <c r="J116" s="96"/>
      <c r="K116" s="96" t="s">
        <v>396</v>
      </c>
      <c r="L116" s="96" t="s">
        <v>392</v>
      </c>
      <c r="M116" s="96" t="s">
        <v>392</v>
      </c>
      <c r="N116" s="96" t="s">
        <v>392</v>
      </c>
      <c r="O116" s="96" t="s">
        <v>392</v>
      </c>
      <c r="P116" s="96" t="s">
        <v>392</v>
      </c>
      <c r="Q116" s="92">
        <v>39715</v>
      </c>
      <c r="R116" s="85" t="s">
        <v>87</v>
      </c>
      <c r="S116" s="19"/>
      <c r="T116" s="19"/>
      <c r="U116" s="101" t="s">
        <v>548</v>
      </c>
      <c r="V116" s="138" t="s">
        <v>548</v>
      </c>
      <c r="W116" s="322" t="s">
        <v>548</v>
      </c>
      <c r="X116" s="322" t="s">
        <v>548</v>
      </c>
      <c r="Y116" s="322" t="s">
        <v>548</v>
      </c>
      <c r="Z116" s="322" t="s">
        <v>548</v>
      </c>
      <c r="AA116" s="345" t="str">
        <f t="shared" si="12"/>
        <v>Part of NEEWS (Greater Springfield Reliability Project)</v>
      </c>
      <c r="AB116" s="145"/>
      <c r="AC116" s="142">
        <f t="shared" si="11"/>
        <v>0</v>
      </c>
    </row>
    <row r="117" spans="1:30" ht="45" customHeight="1" x14ac:dyDescent="0.25">
      <c r="A117" s="1" t="s">
        <v>386</v>
      </c>
      <c r="B117" s="20" t="s">
        <v>387</v>
      </c>
      <c r="C117" s="114">
        <v>1105</v>
      </c>
      <c r="D117" s="1" t="s">
        <v>451</v>
      </c>
      <c r="E117" s="1"/>
      <c r="F117" s="85" t="s">
        <v>684</v>
      </c>
      <c r="G117" s="111" t="s">
        <v>48</v>
      </c>
      <c r="H117" s="111" t="s">
        <v>630</v>
      </c>
      <c r="I117" s="96"/>
      <c r="J117" s="96"/>
      <c r="K117" s="96" t="s">
        <v>396</v>
      </c>
      <c r="L117" s="96" t="s">
        <v>392</v>
      </c>
      <c r="M117" s="96" t="s">
        <v>392</v>
      </c>
      <c r="N117" s="96" t="s">
        <v>392</v>
      </c>
      <c r="O117" s="96" t="s">
        <v>392</v>
      </c>
      <c r="P117" s="96" t="s">
        <v>392</v>
      </c>
      <c r="Q117" s="92">
        <v>39715</v>
      </c>
      <c r="R117" s="85" t="s">
        <v>87</v>
      </c>
      <c r="S117" s="19"/>
      <c r="T117" s="19"/>
      <c r="U117" s="101" t="s">
        <v>548</v>
      </c>
      <c r="V117" s="138" t="s">
        <v>548</v>
      </c>
      <c r="W117" s="322" t="s">
        <v>548</v>
      </c>
      <c r="X117" s="322" t="s">
        <v>548</v>
      </c>
      <c r="Y117" s="322" t="s">
        <v>548</v>
      </c>
      <c r="Z117" s="322" t="s">
        <v>548</v>
      </c>
      <c r="AA117" s="345" t="str">
        <f t="shared" si="12"/>
        <v>Part of NEEWS (Greater Springfield Reliability Project)</v>
      </c>
      <c r="AB117" s="145"/>
      <c r="AC117" s="142">
        <f t="shared" si="11"/>
        <v>0</v>
      </c>
      <c r="AD117"/>
    </row>
    <row r="118" spans="1:30" ht="30.6" x14ac:dyDescent="0.25">
      <c r="A118" s="1" t="s">
        <v>386</v>
      </c>
      <c r="B118" s="20" t="s">
        <v>387</v>
      </c>
      <c r="C118" s="21">
        <v>1070</v>
      </c>
      <c r="D118" s="1" t="s">
        <v>451</v>
      </c>
      <c r="E118" s="1"/>
      <c r="F118" s="85" t="s">
        <v>684</v>
      </c>
      <c r="G118" s="111" t="s">
        <v>48</v>
      </c>
      <c r="H118" s="111" t="s">
        <v>631</v>
      </c>
      <c r="I118" s="96"/>
      <c r="J118" s="96"/>
      <c r="K118" s="96" t="s">
        <v>396</v>
      </c>
      <c r="L118" s="96" t="s">
        <v>392</v>
      </c>
      <c r="M118" s="96" t="s">
        <v>392</v>
      </c>
      <c r="N118" s="96" t="s">
        <v>392</v>
      </c>
      <c r="O118" s="96" t="s">
        <v>392</v>
      </c>
      <c r="P118" s="96" t="s">
        <v>392</v>
      </c>
      <c r="Q118" s="92">
        <v>39715</v>
      </c>
      <c r="R118" s="85" t="s">
        <v>87</v>
      </c>
      <c r="S118" s="19"/>
      <c r="T118" s="19"/>
      <c r="U118" s="101" t="s">
        <v>548</v>
      </c>
      <c r="V118" s="138" t="s">
        <v>548</v>
      </c>
      <c r="W118" s="322" t="s">
        <v>548</v>
      </c>
      <c r="X118" s="322" t="s">
        <v>548</v>
      </c>
      <c r="Y118" s="322" t="s">
        <v>548</v>
      </c>
      <c r="Z118" s="322" t="s">
        <v>548</v>
      </c>
      <c r="AA118" s="345" t="str">
        <f t="shared" si="12"/>
        <v>Part of NEEWS (Greater Springfield Reliability Project)</v>
      </c>
      <c r="AB118" s="145"/>
      <c r="AC118" s="142">
        <f t="shared" si="11"/>
        <v>0</v>
      </c>
      <c r="AD118"/>
    </row>
    <row r="119" spans="1:30" ht="30.6" x14ac:dyDescent="0.25">
      <c r="A119" s="1" t="s">
        <v>386</v>
      </c>
      <c r="B119" s="20" t="s">
        <v>387</v>
      </c>
      <c r="C119" s="21">
        <v>1071</v>
      </c>
      <c r="D119" s="1" t="s">
        <v>451</v>
      </c>
      <c r="E119" s="1"/>
      <c r="F119" s="85" t="s">
        <v>684</v>
      </c>
      <c r="G119" s="111" t="s">
        <v>48</v>
      </c>
      <c r="H119" s="111" t="s">
        <v>632</v>
      </c>
      <c r="I119" s="96"/>
      <c r="J119" s="96"/>
      <c r="K119" s="96" t="s">
        <v>396</v>
      </c>
      <c r="L119" s="96" t="s">
        <v>392</v>
      </c>
      <c r="M119" s="96" t="s">
        <v>392</v>
      </c>
      <c r="N119" s="96" t="s">
        <v>392</v>
      </c>
      <c r="O119" s="96" t="s">
        <v>392</v>
      </c>
      <c r="P119" s="96" t="s">
        <v>392</v>
      </c>
      <c r="Q119" s="92">
        <v>39715</v>
      </c>
      <c r="R119" s="85" t="s">
        <v>87</v>
      </c>
      <c r="S119" s="19"/>
      <c r="T119" s="19"/>
      <c r="U119" s="101" t="s">
        <v>548</v>
      </c>
      <c r="V119" s="138" t="s">
        <v>548</v>
      </c>
      <c r="W119" s="322" t="s">
        <v>548</v>
      </c>
      <c r="X119" s="322" t="s">
        <v>548</v>
      </c>
      <c r="Y119" s="322" t="s">
        <v>548</v>
      </c>
      <c r="Z119" s="322" t="s">
        <v>548</v>
      </c>
      <c r="AA119" s="345" t="str">
        <f t="shared" si="12"/>
        <v>Part of NEEWS (Greater Springfield Reliability Project)</v>
      </c>
      <c r="AB119" s="145"/>
      <c r="AC119" s="142">
        <f t="shared" si="11"/>
        <v>0</v>
      </c>
      <c r="AD119"/>
    </row>
    <row r="120" spans="1:30" ht="44.25" customHeight="1" x14ac:dyDescent="0.25">
      <c r="A120" s="1" t="s">
        <v>386</v>
      </c>
      <c r="B120" s="20" t="s">
        <v>387</v>
      </c>
      <c r="C120" s="21">
        <v>1072</v>
      </c>
      <c r="D120" s="1" t="s">
        <v>451</v>
      </c>
      <c r="E120" s="1"/>
      <c r="F120" s="85" t="s">
        <v>684</v>
      </c>
      <c r="G120" s="111" t="s">
        <v>48</v>
      </c>
      <c r="H120" s="111" t="s">
        <v>633</v>
      </c>
      <c r="I120" s="96"/>
      <c r="J120" s="96"/>
      <c r="K120" s="96" t="s">
        <v>396</v>
      </c>
      <c r="L120" s="96" t="s">
        <v>392</v>
      </c>
      <c r="M120" s="96" t="s">
        <v>392</v>
      </c>
      <c r="N120" s="96" t="s">
        <v>392</v>
      </c>
      <c r="O120" s="96" t="s">
        <v>392</v>
      </c>
      <c r="P120" s="96" t="s">
        <v>392</v>
      </c>
      <c r="Q120" s="92">
        <v>39715</v>
      </c>
      <c r="R120" s="85" t="s">
        <v>87</v>
      </c>
      <c r="S120" s="19"/>
      <c r="T120" s="19"/>
      <c r="U120" s="101" t="s">
        <v>548</v>
      </c>
      <c r="V120" s="138" t="s">
        <v>548</v>
      </c>
      <c r="W120" s="322" t="s">
        <v>548</v>
      </c>
      <c r="X120" s="322" t="s">
        <v>548</v>
      </c>
      <c r="Y120" s="322" t="s">
        <v>548</v>
      </c>
      <c r="Z120" s="322" t="s">
        <v>548</v>
      </c>
      <c r="AA120" s="345" t="str">
        <f t="shared" si="12"/>
        <v>Part of NEEWS (Greater Springfield Reliability Project)</v>
      </c>
      <c r="AB120" s="145"/>
      <c r="AC120" s="142">
        <f t="shared" si="11"/>
        <v>0</v>
      </c>
      <c r="AD120"/>
    </row>
    <row r="121" spans="1:30" ht="38.25" customHeight="1" x14ac:dyDescent="0.25">
      <c r="A121" s="1" t="s">
        <v>386</v>
      </c>
      <c r="B121" s="20" t="s">
        <v>387</v>
      </c>
      <c r="C121" s="21">
        <v>1073</v>
      </c>
      <c r="D121" s="1" t="s">
        <v>451</v>
      </c>
      <c r="E121" s="1"/>
      <c r="F121" s="85" t="s">
        <v>684</v>
      </c>
      <c r="G121" s="111" t="s">
        <v>48</v>
      </c>
      <c r="H121" s="111" t="s">
        <v>634</v>
      </c>
      <c r="I121" s="96"/>
      <c r="J121" s="96"/>
      <c r="K121" s="96" t="s">
        <v>396</v>
      </c>
      <c r="L121" s="96" t="s">
        <v>392</v>
      </c>
      <c r="M121" s="96" t="s">
        <v>392</v>
      </c>
      <c r="N121" s="96" t="s">
        <v>392</v>
      </c>
      <c r="O121" s="96" t="s">
        <v>392</v>
      </c>
      <c r="P121" s="96" t="s">
        <v>392</v>
      </c>
      <c r="Q121" s="92">
        <v>39715</v>
      </c>
      <c r="R121" s="85" t="s">
        <v>87</v>
      </c>
      <c r="S121" s="19"/>
      <c r="T121" s="19"/>
      <c r="U121" s="101" t="s">
        <v>548</v>
      </c>
      <c r="V121" s="138" t="s">
        <v>548</v>
      </c>
      <c r="W121" s="322" t="s">
        <v>548</v>
      </c>
      <c r="X121" s="322" t="s">
        <v>548</v>
      </c>
      <c r="Y121" s="322" t="s">
        <v>548</v>
      </c>
      <c r="Z121" s="322" t="s">
        <v>548</v>
      </c>
      <c r="AA121" s="345" t="str">
        <f t="shared" si="12"/>
        <v>Part of NEEWS (Greater Springfield Reliability Project)</v>
      </c>
      <c r="AB121" s="145"/>
      <c r="AC121" s="142">
        <f t="shared" si="11"/>
        <v>0</v>
      </c>
    </row>
    <row r="122" spans="1:30" ht="44.25" customHeight="1" x14ac:dyDescent="0.25">
      <c r="A122" s="1" t="s">
        <v>386</v>
      </c>
      <c r="B122" s="20" t="s">
        <v>387</v>
      </c>
      <c r="C122" s="21">
        <v>1074</v>
      </c>
      <c r="D122" s="1" t="s">
        <v>451</v>
      </c>
      <c r="E122" s="1"/>
      <c r="F122" s="85" t="s">
        <v>684</v>
      </c>
      <c r="G122" s="111" t="s">
        <v>48</v>
      </c>
      <c r="H122" s="111" t="s">
        <v>635</v>
      </c>
      <c r="I122" s="96"/>
      <c r="J122" s="96"/>
      <c r="K122" s="96" t="s">
        <v>396</v>
      </c>
      <c r="L122" s="96" t="s">
        <v>392</v>
      </c>
      <c r="M122" s="96" t="s">
        <v>392</v>
      </c>
      <c r="N122" s="96" t="s">
        <v>392</v>
      </c>
      <c r="O122" s="96" t="s">
        <v>392</v>
      </c>
      <c r="P122" s="96" t="s">
        <v>392</v>
      </c>
      <c r="Q122" s="92">
        <v>39715</v>
      </c>
      <c r="R122" s="85" t="s">
        <v>87</v>
      </c>
      <c r="S122" s="19"/>
      <c r="T122" s="19"/>
      <c r="U122" s="101" t="s">
        <v>548</v>
      </c>
      <c r="V122" s="138" t="s">
        <v>548</v>
      </c>
      <c r="W122" s="322" t="s">
        <v>548</v>
      </c>
      <c r="X122" s="322" t="s">
        <v>548</v>
      </c>
      <c r="Y122" s="322" t="s">
        <v>548</v>
      </c>
      <c r="Z122" s="322" t="s">
        <v>548</v>
      </c>
      <c r="AA122" s="345" t="str">
        <f t="shared" si="12"/>
        <v>Part of NEEWS (Greater Springfield Reliability Project)</v>
      </c>
      <c r="AB122" s="145"/>
      <c r="AC122" s="142">
        <f t="shared" si="11"/>
        <v>0</v>
      </c>
    </row>
    <row r="123" spans="1:30" ht="49.5" customHeight="1" x14ac:dyDescent="0.25">
      <c r="A123" s="1" t="s">
        <v>386</v>
      </c>
      <c r="B123" s="20" t="s">
        <v>387</v>
      </c>
      <c r="C123" s="21">
        <v>1075</v>
      </c>
      <c r="D123" s="1" t="s">
        <v>451</v>
      </c>
      <c r="E123" s="1"/>
      <c r="F123" s="85" t="s">
        <v>684</v>
      </c>
      <c r="G123" s="111" t="s">
        <v>48</v>
      </c>
      <c r="H123" s="111" t="s">
        <v>636</v>
      </c>
      <c r="I123" s="96"/>
      <c r="J123" s="96"/>
      <c r="K123" s="96" t="s">
        <v>396</v>
      </c>
      <c r="L123" s="96" t="s">
        <v>392</v>
      </c>
      <c r="M123" s="96" t="s">
        <v>392</v>
      </c>
      <c r="N123" s="96" t="s">
        <v>392</v>
      </c>
      <c r="O123" s="96" t="s">
        <v>392</v>
      </c>
      <c r="P123" s="96" t="s">
        <v>392</v>
      </c>
      <c r="Q123" s="92">
        <v>39715</v>
      </c>
      <c r="R123" s="85" t="s">
        <v>87</v>
      </c>
      <c r="S123" s="19"/>
      <c r="T123" s="19"/>
      <c r="U123" s="101" t="s">
        <v>548</v>
      </c>
      <c r="V123" s="138" t="s">
        <v>548</v>
      </c>
      <c r="W123" s="322" t="s">
        <v>548</v>
      </c>
      <c r="X123" s="322" t="s">
        <v>548</v>
      </c>
      <c r="Y123" s="322" t="s">
        <v>548</v>
      </c>
      <c r="Z123" s="322" t="s">
        <v>548</v>
      </c>
      <c r="AA123" s="345" t="str">
        <f t="shared" si="12"/>
        <v>Part of NEEWS (Greater Springfield Reliability Project)</v>
      </c>
      <c r="AB123" s="145"/>
      <c r="AC123" s="142">
        <f t="shared" si="11"/>
        <v>0</v>
      </c>
    </row>
    <row r="124" spans="1:30" ht="44.25" customHeight="1" x14ac:dyDescent="0.25">
      <c r="A124" s="1" t="s">
        <v>386</v>
      </c>
      <c r="B124" s="20" t="s">
        <v>387</v>
      </c>
      <c r="C124" s="21">
        <v>1078</v>
      </c>
      <c r="D124" s="1" t="s">
        <v>451</v>
      </c>
      <c r="E124" s="1"/>
      <c r="F124" s="85" t="s">
        <v>684</v>
      </c>
      <c r="G124" s="111" t="s">
        <v>48</v>
      </c>
      <c r="H124" s="111" t="s">
        <v>639</v>
      </c>
      <c r="I124" s="96"/>
      <c r="J124" s="96"/>
      <c r="K124" s="96" t="s">
        <v>396</v>
      </c>
      <c r="L124" s="96" t="s">
        <v>392</v>
      </c>
      <c r="M124" s="96" t="s">
        <v>392</v>
      </c>
      <c r="N124" s="96" t="s">
        <v>392</v>
      </c>
      <c r="O124" s="96" t="s">
        <v>392</v>
      </c>
      <c r="P124" s="96" t="s">
        <v>392</v>
      </c>
      <c r="Q124" s="92">
        <v>39715</v>
      </c>
      <c r="R124" s="85" t="s">
        <v>87</v>
      </c>
      <c r="S124" s="19"/>
      <c r="T124" s="19"/>
      <c r="U124" s="101" t="s">
        <v>548</v>
      </c>
      <c r="V124" s="138" t="s">
        <v>548</v>
      </c>
      <c r="W124" s="322" t="s">
        <v>548</v>
      </c>
      <c r="X124" s="322" t="s">
        <v>548</v>
      </c>
      <c r="Y124" s="322" t="s">
        <v>548</v>
      </c>
      <c r="Z124" s="322" t="s">
        <v>548</v>
      </c>
      <c r="AA124" s="345" t="str">
        <f t="shared" si="12"/>
        <v>Part of NEEWS (Greater Springfield Reliability Project)</v>
      </c>
      <c r="AB124" s="145"/>
      <c r="AC124" s="142">
        <f t="shared" si="11"/>
        <v>0</v>
      </c>
    </row>
    <row r="125" spans="1:30" ht="30.6" x14ac:dyDescent="0.25">
      <c r="A125" s="1" t="s">
        <v>386</v>
      </c>
      <c r="B125" s="20" t="s">
        <v>387</v>
      </c>
      <c r="C125" s="21">
        <v>1079</v>
      </c>
      <c r="D125" s="1" t="s">
        <v>451</v>
      </c>
      <c r="E125" s="1"/>
      <c r="F125" s="85" t="s">
        <v>684</v>
      </c>
      <c r="G125" s="111" t="s">
        <v>48</v>
      </c>
      <c r="H125" s="111" t="s">
        <v>640</v>
      </c>
      <c r="I125" s="96"/>
      <c r="J125" s="96"/>
      <c r="K125" s="96" t="s">
        <v>396</v>
      </c>
      <c r="L125" s="96" t="s">
        <v>392</v>
      </c>
      <c r="M125" s="96" t="s">
        <v>392</v>
      </c>
      <c r="N125" s="96" t="s">
        <v>392</v>
      </c>
      <c r="O125" s="96" t="s">
        <v>392</v>
      </c>
      <c r="P125" s="96" t="s">
        <v>392</v>
      </c>
      <c r="Q125" s="92">
        <v>39715</v>
      </c>
      <c r="R125" s="85" t="s">
        <v>87</v>
      </c>
      <c r="S125" s="19"/>
      <c r="T125" s="19"/>
      <c r="U125" s="101" t="s">
        <v>548</v>
      </c>
      <c r="V125" s="138" t="s">
        <v>548</v>
      </c>
      <c r="W125" s="322" t="s">
        <v>548</v>
      </c>
      <c r="X125" s="322" t="s">
        <v>548</v>
      </c>
      <c r="Y125" s="322" t="s">
        <v>548</v>
      </c>
      <c r="Z125" s="322" t="s">
        <v>548</v>
      </c>
      <c r="AA125" s="345" t="str">
        <f t="shared" si="12"/>
        <v>Part of NEEWS (Greater Springfield Reliability Project)</v>
      </c>
      <c r="AB125" s="145"/>
      <c r="AC125" s="142">
        <f t="shared" si="11"/>
        <v>0</v>
      </c>
    </row>
    <row r="126" spans="1:30" ht="44.25" customHeight="1" x14ac:dyDescent="0.25">
      <c r="A126" s="1" t="s">
        <v>386</v>
      </c>
      <c r="B126" s="20" t="s">
        <v>387</v>
      </c>
      <c r="C126" s="21">
        <v>1080</v>
      </c>
      <c r="D126" s="1" t="s">
        <v>451</v>
      </c>
      <c r="E126" s="1"/>
      <c r="F126" s="85" t="s">
        <v>684</v>
      </c>
      <c r="G126" s="111" t="s">
        <v>48</v>
      </c>
      <c r="H126" s="111" t="s">
        <v>641</v>
      </c>
      <c r="I126" s="96"/>
      <c r="J126" s="96"/>
      <c r="K126" s="96" t="s">
        <v>396</v>
      </c>
      <c r="L126" s="96" t="s">
        <v>392</v>
      </c>
      <c r="M126" s="96" t="s">
        <v>392</v>
      </c>
      <c r="N126" s="96" t="s">
        <v>392</v>
      </c>
      <c r="O126" s="96" t="s">
        <v>392</v>
      </c>
      <c r="P126" s="96" t="s">
        <v>392</v>
      </c>
      <c r="Q126" s="92">
        <v>39715</v>
      </c>
      <c r="R126" s="85" t="s">
        <v>87</v>
      </c>
      <c r="S126" s="19"/>
      <c r="T126" s="19"/>
      <c r="U126" s="101" t="s">
        <v>548</v>
      </c>
      <c r="V126" s="138" t="s">
        <v>548</v>
      </c>
      <c r="W126" s="322" t="s">
        <v>548</v>
      </c>
      <c r="X126" s="322" t="s">
        <v>548</v>
      </c>
      <c r="Y126" s="322" t="s">
        <v>548</v>
      </c>
      <c r="Z126" s="322" t="s">
        <v>548</v>
      </c>
      <c r="AA126" s="345" t="str">
        <f t="shared" si="12"/>
        <v>Part of NEEWS (Greater Springfield Reliability Project)</v>
      </c>
      <c r="AB126" s="145"/>
      <c r="AC126" s="142">
        <f t="shared" si="11"/>
        <v>0</v>
      </c>
    </row>
    <row r="127" spans="1:30" ht="30.6" x14ac:dyDescent="0.25">
      <c r="A127" s="1" t="s">
        <v>386</v>
      </c>
      <c r="B127" s="20" t="s">
        <v>387</v>
      </c>
      <c r="C127" s="21">
        <v>1076</v>
      </c>
      <c r="D127" s="1" t="s">
        <v>451</v>
      </c>
      <c r="E127" s="1"/>
      <c r="F127" s="85" t="s">
        <v>1</v>
      </c>
      <c r="G127" s="111" t="s">
        <v>760</v>
      </c>
      <c r="H127" s="111" t="s">
        <v>637</v>
      </c>
      <c r="I127" s="96"/>
      <c r="J127" s="96"/>
      <c r="K127" s="96" t="s">
        <v>396</v>
      </c>
      <c r="L127" s="96" t="s">
        <v>392</v>
      </c>
      <c r="M127" s="96" t="s">
        <v>392</v>
      </c>
      <c r="N127" s="96" t="s">
        <v>392</v>
      </c>
      <c r="O127" s="96" t="s">
        <v>392</v>
      </c>
      <c r="P127" s="96" t="s">
        <v>392</v>
      </c>
      <c r="Q127" s="92">
        <v>39715</v>
      </c>
      <c r="R127" s="85" t="s">
        <v>87</v>
      </c>
      <c r="S127" s="19"/>
      <c r="T127" s="19"/>
      <c r="U127" s="101" t="s">
        <v>548</v>
      </c>
      <c r="V127" s="138" t="s">
        <v>548</v>
      </c>
      <c r="W127" s="315" t="s">
        <v>761</v>
      </c>
      <c r="X127" s="315" t="s">
        <v>761</v>
      </c>
      <c r="Y127" s="315" t="s">
        <v>761</v>
      </c>
      <c r="Z127" s="315" t="s">
        <v>761</v>
      </c>
      <c r="AA127" s="345" t="str">
        <f>Z127</f>
        <v>Part of Agawam-West Springfield Project</v>
      </c>
      <c r="AB127" s="145"/>
      <c r="AC127" s="142">
        <f>IF(M127=N127,0,1)</f>
        <v>0</v>
      </c>
    </row>
    <row r="128" spans="1:30" ht="30.6" x14ac:dyDescent="0.25">
      <c r="A128" s="1" t="s">
        <v>386</v>
      </c>
      <c r="B128" s="20" t="s">
        <v>387</v>
      </c>
      <c r="C128" s="21">
        <v>1077</v>
      </c>
      <c r="D128" s="1" t="s">
        <v>451</v>
      </c>
      <c r="E128" s="1"/>
      <c r="F128" s="85" t="s">
        <v>1</v>
      </c>
      <c r="G128" s="111" t="s">
        <v>760</v>
      </c>
      <c r="H128" s="111" t="s">
        <v>638</v>
      </c>
      <c r="I128" s="96"/>
      <c r="J128" s="96"/>
      <c r="K128" s="96" t="s">
        <v>396</v>
      </c>
      <c r="L128" s="96" t="s">
        <v>392</v>
      </c>
      <c r="M128" s="96" t="s">
        <v>392</v>
      </c>
      <c r="N128" s="96" t="s">
        <v>392</v>
      </c>
      <c r="O128" s="96" t="s">
        <v>392</v>
      </c>
      <c r="P128" s="96" t="s">
        <v>392</v>
      </c>
      <c r="Q128" s="92">
        <v>39715</v>
      </c>
      <c r="R128" s="85" t="s">
        <v>87</v>
      </c>
      <c r="S128" s="19"/>
      <c r="T128" s="19"/>
      <c r="U128" s="101" t="s">
        <v>548</v>
      </c>
      <c r="V128" s="138" t="s">
        <v>548</v>
      </c>
      <c r="W128" s="315" t="s">
        <v>761</v>
      </c>
      <c r="X128" s="315" t="s">
        <v>761</v>
      </c>
      <c r="Y128" s="315" t="s">
        <v>761</v>
      </c>
      <c r="Z128" s="315" t="s">
        <v>761</v>
      </c>
      <c r="AA128" s="345" t="str">
        <f>Z128</f>
        <v>Part of Agawam-West Springfield Project</v>
      </c>
      <c r="AB128" s="145"/>
      <c r="AC128" s="142">
        <f>IF(M128=N128,0,1)</f>
        <v>0</v>
      </c>
    </row>
    <row r="129" spans="1:59" ht="20.399999999999999" x14ac:dyDescent="0.25">
      <c r="A129" s="1" t="s">
        <v>386</v>
      </c>
      <c r="B129" s="85" t="s">
        <v>387</v>
      </c>
      <c r="C129" s="4">
        <v>673</v>
      </c>
      <c r="D129" s="1" t="s">
        <v>429</v>
      </c>
      <c r="E129" s="2"/>
      <c r="F129" s="85" t="s">
        <v>389</v>
      </c>
      <c r="G129" s="22" t="s">
        <v>348</v>
      </c>
      <c r="H129" s="111" t="s">
        <v>918</v>
      </c>
      <c r="I129" s="19" t="s">
        <v>396</v>
      </c>
      <c r="J129" s="19" t="s">
        <v>510</v>
      </c>
      <c r="K129" s="96" t="s">
        <v>510</v>
      </c>
      <c r="L129" s="96" t="s">
        <v>510</v>
      </c>
      <c r="M129" s="96" t="s">
        <v>392</v>
      </c>
      <c r="N129" s="96" t="s">
        <v>392</v>
      </c>
      <c r="O129" s="96" t="s">
        <v>392</v>
      </c>
      <c r="P129" s="96" t="s">
        <v>392</v>
      </c>
      <c r="Q129" s="92">
        <v>39871</v>
      </c>
      <c r="R129" s="85" t="s">
        <v>87</v>
      </c>
      <c r="S129" s="5">
        <v>525000</v>
      </c>
      <c r="T129" s="5">
        <v>525000</v>
      </c>
      <c r="U129" s="15">
        <v>525000</v>
      </c>
      <c r="V129" s="129">
        <v>2200000</v>
      </c>
      <c r="W129" s="314">
        <v>2200000</v>
      </c>
      <c r="X129" s="314">
        <v>2200000</v>
      </c>
      <c r="Y129" s="314">
        <v>2200000</v>
      </c>
      <c r="Z129" s="314">
        <v>2200000</v>
      </c>
      <c r="AA129" s="338">
        <f>Z129</f>
        <v>2200000</v>
      </c>
      <c r="AB129" s="331">
        <f>Z129-Y129</f>
        <v>0</v>
      </c>
      <c r="AC129" s="142">
        <f t="shared" si="11"/>
        <v>0</v>
      </c>
    </row>
    <row r="130" spans="1:59" ht="20.399999999999999" x14ac:dyDescent="0.25">
      <c r="A130" s="1" t="s">
        <v>386</v>
      </c>
      <c r="B130" s="85" t="s">
        <v>387</v>
      </c>
      <c r="C130" s="4">
        <v>676</v>
      </c>
      <c r="D130" s="1" t="s">
        <v>429</v>
      </c>
      <c r="E130" s="2"/>
      <c r="F130" s="85" t="s">
        <v>389</v>
      </c>
      <c r="G130" s="22" t="s">
        <v>348</v>
      </c>
      <c r="H130" s="111" t="s">
        <v>919</v>
      </c>
      <c r="I130" s="19" t="s">
        <v>396</v>
      </c>
      <c r="J130" s="19" t="s">
        <v>510</v>
      </c>
      <c r="K130" s="96" t="s">
        <v>510</v>
      </c>
      <c r="L130" s="96" t="s">
        <v>510</v>
      </c>
      <c r="M130" s="96" t="s">
        <v>392</v>
      </c>
      <c r="N130" s="96" t="s">
        <v>392</v>
      </c>
      <c r="O130" s="96" t="s">
        <v>392</v>
      </c>
      <c r="P130" s="96" t="s">
        <v>392</v>
      </c>
      <c r="Q130" s="92">
        <v>39871</v>
      </c>
      <c r="R130" s="85" t="s">
        <v>87</v>
      </c>
      <c r="S130" s="5">
        <v>6800000</v>
      </c>
      <c r="T130" s="5">
        <v>6800000</v>
      </c>
      <c r="U130" s="15">
        <v>6800000</v>
      </c>
      <c r="V130" s="129">
        <v>30000000</v>
      </c>
      <c r="W130" s="314">
        <v>30000000</v>
      </c>
      <c r="X130" s="314">
        <v>30000000</v>
      </c>
      <c r="Y130" s="314">
        <v>30000000</v>
      </c>
      <c r="Z130" s="314">
        <v>30000000</v>
      </c>
      <c r="AA130" s="338">
        <f t="shared" ref="AA130:AA151" si="13">Z130</f>
        <v>30000000</v>
      </c>
      <c r="AB130" s="331">
        <f>Z130-Y130</f>
        <v>0</v>
      </c>
      <c r="AC130" s="142">
        <f t="shared" si="11"/>
        <v>0</v>
      </c>
    </row>
    <row r="131" spans="1:59" ht="34.5" customHeight="1" x14ac:dyDescent="0.25">
      <c r="A131" s="96" t="s">
        <v>386</v>
      </c>
      <c r="B131" s="592" t="s">
        <v>387</v>
      </c>
      <c r="C131" s="114">
        <v>1067</v>
      </c>
      <c r="D131" s="96" t="s">
        <v>402</v>
      </c>
      <c r="E131" s="1"/>
      <c r="F131" s="90" t="s">
        <v>412</v>
      </c>
      <c r="G131" s="111" t="s">
        <v>609</v>
      </c>
      <c r="H131" s="111" t="s">
        <v>612</v>
      </c>
      <c r="I131" s="96"/>
      <c r="J131" s="96"/>
      <c r="K131" s="96"/>
      <c r="L131" s="96" t="s">
        <v>396</v>
      </c>
      <c r="M131" s="96" t="s">
        <v>396</v>
      </c>
      <c r="N131" s="96" t="s">
        <v>396</v>
      </c>
      <c r="O131" s="96" t="s">
        <v>396</v>
      </c>
      <c r="P131" s="597" t="s">
        <v>392</v>
      </c>
      <c r="Q131" s="592" t="s">
        <v>410</v>
      </c>
      <c r="R131" s="85" t="s">
        <v>87</v>
      </c>
      <c r="S131" s="15"/>
      <c r="T131" s="15"/>
      <c r="U131" s="15"/>
      <c r="V131" s="129">
        <v>7100000</v>
      </c>
      <c r="W131" s="314">
        <v>11200000</v>
      </c>
      <c r="X131" s="133">
        <v>11200000</v>
      </c>
      <c r="Y131" s="133">
        <v>12800000</v>
      </c>
      <c r="Z131" s="651">
        <v>12370000</v>
      </c>
      <c r="AA131" s="338">
        <f>Z131</f>
        <v>12370000</v>
      </c>
      <c r="AB131" s="331">
        <f>Z131-Y131</f>
        <v>-430000</v>
      </c>
      <c r="AC131" s="142">
        <f>IF(M131=N131,0,1)</f>
        <v>0</v>
      </c>
    </row>
    <row r="132" spans="1:59" ht="32.25" customHeight="1" x14ac:dyDescent="0.25">
      <c r="A132" s="96" t="s">
        <v>386</v>
      </c>
      <c r="B132" s="592" t="s">
        <v>387</v>
      </c>
      <c r="C132" s="114">
        <v>1066</v>
      </c>
      <c r="D132" s="96" t="s">
        <v>402</v>
      </c>
      <c r="E132" s="1"/>
      <c r="F132" s="85" t="s">
        <v>654</v>
      </c>
      <c r="G132" s="111" t="s">
        <v>609</v>
      </c>
      <c r="H132" s="111" t="s">
        <v>611</v>
      </c>
      <c r="I132" s="96"/>
      <c r="J132" s="96"/>
      <c r="K132" s="96"/>
      <c r="L132" s="96" t="s">
        <v>396</v>
      </c>
      <c r="M132" s="96" t="s">
        <v>396</v>
      </c>
      <c r="N132" s="96" t="s">
        <v>510</v>
      </c>
      <c r="O132" s="96" t="s">
        <v>510</v>
      </c>
      <c r="P132" s="597" t="s">
        <v>392</v>
      </c>
      <c r="Q132" s="592" t="s">
        <v>410</v>
      </c>
      <c r="R132" s="85" t="s">
        <v>87</v>
      </c>
      <c r="S132" s="15"/>
      <c r="T132" s="15"/>
      <c r="U132" s="15"/>
      <c r="V132" s="129">
        <v>7500000</v>
      </c>
      <c r="W132" s="314">
        <v>9300000</v>
      </c>
      <c r="X132" s="314">
        <v>9300000</v>
      </c>
      <c r="Y132" s="314">
        <v>9300000</v>
      </c>
      <c r="Z132" s="606">
        <v>10531000</v>
      </c>
      <c r="AA132" s="338">
        <f>Z132</f>
        <v>10531000</v>
      </c>
      <c r="AB132" s="331">
        <f>Z132-Y132</f>
        <v>1231000</v>
      </c>
      <c r="AC132" s="142">
        <f>IF(M132=N132,0,1)</f>
        <v>1</v>
      </c>
    </row>
    <row r="133" spans="1:59" ht="34.5" customHeight="1" x14ac:dyDescent="0.25">
      <c r="A133" s="96" t="s">
        <v>386</v>
      </c>
      <c r="B133" s="592" t="s">
        <v>387</v>
      </c>
      <c r="C133" s="114">
        <v>1065</v>
      </c>
      <c r="D133" s="96" t="s">
        <v>402</v>
      </c>
      <c r="E133" s="1"/>
      <c r="F133" s="85" t="s">
        <v>12</v>
      </c>
      <c r="G133" s="111" t="s">
        <v>609</v>
      </c>
      <c r="H133" s="111" t="s">
        <v>610</v>
      </c>
      <c r="I133" s="96"/>
      <c r="J133" s="96"/>
      <c r="K133" s="96"/>
      <c r="L133" s="96" t="s">
        <v>396</v>
      </c>
      <c r="M133" s="96" t="s">
        <v>396</v>
      </c>
      <c r="N133" s="96" t="s">
        <v>510</v>
      </c>
      <c r="O133" s="96" t="s">
        <v>396</v>
      </c>
      <c r="P133" s="597" t="s">
        <v>392</v>
      </c>
      <c r="Q133" s="592" t="s">
        <v>410</v>
      </c>
      <c r="R133" s="85" t="s">
        <v>87</v>
      </c>
      <c r="S133" s="15"/>
      <c r="T133" s="15"/>
      <c r="U133" s="15"/>
      <c r="V133" s="129">
        <v>22000000</v>
      </c>
      <c r="W133" s="314">
        <v>24300000</v>
      </c>
      <c r="X133" s="314">
        <v>24300000</v>
      </c>
      <c r="Y133" s="314">
        <v>26600000</v>
      </c>
      <c r="Z133" s="606">
        <v>23190000</v>
      </c>
      <c r="AA133" s="338">
        <f>Z133</f>
        <v>23190000</v>
      </c>
      <c r="AB133" s="331">
        <f>Z133-Y133</f>
        <v>-3410000</v>
      </c>
      <c r="AC133" s="142">
        <f>IF(M133=N133,0,1)</f>
        <v>1</v>
      </c>
    </row>
    <row r="134" spans="1:59" s="118" customFormat="1" ht="30.6" x14ac:dyDescent="0.25">
      <c r="A134" s="19" t="s">
        <v>58</v>
      </c>
      <c r="B134" s="20" t="s">
        <v>59</v>
      </c>
      <c r="C134" s="21">
        <v>1045</v>
      </c>
      <c r="D134" s="19" t="s">
        <v>429</v>
      </c>
      <c r="E134" s="88"/>
      <c r="F134" s="85" t="s">
        <v>6</v>
      </c>
      <c r="G134" s="22" t="s">
        <v>189</v>
      </c>
      <c r="H134" s="22" t="s">
        <v>181</v>
      </c>
      <c r="I134" s="19"/>
      <c r="J134" s="19" t="s">
        <v>392</v>
      </c>
      <c r="K134" s="96" t="s">
        <v>392</v>
      </c>
      <c r="L134" s="96" t="s">
        <v>392</v>
      </c>
      <c r="M134" s="96" t="s">
        <v>392</v>
      </c>
      <c r="N134" s="96" t="s">
        <v>392</v>
      </c>
      <c r="O134" s="96" t="s">
        <v>392</v>
      </c>
      <c r="P134" s="96" t="s">
        <v>392</v>
      </c>
      <c r="Q134" s="24">
        <v>38923</v>
      </c>
      <c r="R134" s="85" t="s">
        <v>410</v>
      </c>
      <c r="S134" s="23" t="s">
        <v>410</v>
      </c>
      <c r="T134" s="23" t="s">
        <v>410</v>
      </c>
      <c r="U134" s="15" t="s">
        <v>410</v>
      </c>
      <c r="V134" s="129" t="s">
        <v>410</v>
      </c>
      <c r="W134" s="314" t="s">
        <v>410</v>
      </c>
      <c r="X134" s="314" t="s">
        <v>410</v>
      </c>
      <c r="Y134" s="314" t="s">
        <v>410</v>
      </c>
      <c r="Z134" s="314" t="s">
        <v>410</v>
      </c>
      <c r="AA134" s="338" t="str">
        <f t="shared" si="13"/>
        <v>NR</v>
      </c>
      <c r="AB134" s="145"/>
      <c r="AC134" s="142">
        <f t="shared" ref="AC134:AC204" si="14">IF(M134=N134,0,1)</f>
        <v>0</v>
      </c>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row>
    <row r="135" spans="1:59" s="118" customFormat="1" ht="40.799999999999997" x14ac:dyDescent="0.25">
      <c r="A135" s="36" t="s">
        <v>58</v>
      </c>
      <c r="B135" s="37" t="s">
        <v>59</v>
      </c>
      <c r="C135" s="38">
        <v>505</v>
      </c>
      <c r="D135" s="36" t="s">
        <v>429</v>
      </c>
      <c r="E135" s="88"/>
      <c r="F135" s="592" t="s">
        <v>412</v>
      </c>
      <c r="G135" s="50" t="s">
        <v>98</v>
      </c>
      <c r="H135" s="50" t="s">
        <v>64</v>
      </c>
      <c r="I135" s="43" t="s">
        <v>396</v>
      </c>
      <c r="J135" s="43" t="s">
        <v>392</v>
      </c>
      <c r="K135" s="95" t="s">
        <v>392</v>
      </c>
      <c r="L135" s="95" t="s">
        <v>392</v>
      </c>
      <c r="M135" s="95" t="s">
        <v>392</v>
      </c>
      <c r="N135" s="95" t="s">
        <v>392</v>
      </c>
      <c r="O135" s="95" t="s">
        <v>392</v>
      </c>
      <c r="P135" s="95" t="s">
        <v>392</v>
      </c>
      <c r="Q135" s="37" t="s">
        <v>421</v>
      </c>
      <c r="R135" s="88" t="s">
        <v>410</v>
      </c>
      <c r="S135" s="41" t="s">
        <v>410</v>
      </c>
      <c r="T135" s="41" t="s">
        <v>410</v>
      </c>
      <c r="U135" s="104" t="s">
        <v>410</v>
      </c>
      <c r="V135" s="134" t="s">
        <v>410</v>
      </c>
      <c r="W135" s="317" t="s">
        <v>410</v>
      </c>
      <c r="X135" s="317" t="s">
        <v>410</v>
      </c>
      <c r="Y135" s="317" t="s">
        <v>410</v>
      </c>
      <c r="Z135" s="317" t="s">
        <v>410</v>
      </c>
      <c r="AA135" s="338" t="str">
        <f t="shared" si="13"/>
        <v>NR</v>
      </c>
      <c r="AB135" s="145"/>
      <c r="AC135" s="142">
        <f t="shared" si="14"/>
        <v>0</v>
      </c>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row>
    <row r="136" spans="1:59" ht="30.6" x14ac:dyDescent="0.25">
      <c r="A136" s="1" t="s">
        <v>58</v>
      </c>
      <c r="B136" s="2" t="s">
        <v>59</v>
      </c>
      <c r="C136" s="4">
        <v>595</v>
      </c>
      <c r="D136" s="1" t="s">
        <v>402</v>
      </c>
      <c r="E136" s="1"/>
      <c r="F136" s="592" t="s">
        <v>519</v>
      </c>
      <c r="G136" s="6" t="s">
        <v>61</v>
      </c>
      <c r="H136" s="3" t="s">
        <v>341</v>
      </c>
      <c r="I136" s="1" t="s">
        <v>392</v>
      </c>
      <c r="J136" s="1" t="s">
        <v>392</v>
      </c>
      <c r="K136" s="96" t="s">
        <v>392</v>
      </c>
      <c r="L136" s="96" t="s">
        <v>392</v>
      </c>
      <c r="M136" s="96" t="s">
        <v>392</v>
      </c>
      <c r="N136" s="96" t="s">
        <v>392</v>
      </c>
      <c r="O136" s="96" t="s">
        <v>392</v>
      </c>
      <c r="P136" s="96" t="s">
        <v>392</v>
      </c>
      <c r="Q136" s="13">
        <v>38631</v>
      </c>
      <c r="R136" s="85" t="s">
        <v>410</v>
      </c>
      <c r="S136" s="5" t="s">
        <v>410</v>
      </c>
      <c r="T136" s="5" t="s">
        <v>410</v>
      </c>
      <c r="U136" s="15" t="s">
        <v>410</v>
      </c>
      <c r="V136" s="129" t="s">
        <v>410</v>
      </c>
      <c r="W136" s="314" t="s">
        <v>410</v>
      </c>
      <c r="X136" s="314" t="s">
        <v>410</v>
      </c>
      <c r="Y136" s="314" t="s">
        <v>410</v>
      </c>
      <c r="Z136" s="314" t="s">
        <v>410</v>
      </c>
      <c r="AA136" s="338" t="str">
        <f t="shared" si="13"/>
        <v>NR</v>
      </c>
      <c r="AB136" s="145"/>
      <c r="AC136" s="142">
        <f t="shared" si="14"/>
        <v>0</v>
      </c>
    </row>
    <row r="137" spans="1:59" ht="30.6" x14ac:dyDescent="0.25">
      <c r="A137" s="1" t="s">
        <v>58</v>
      </c>
      <c r="B137" s="2" t="s">
        <v>59</v>
      </c>
      <c r="C137" s="4">
        <v>596</v>
      </c>
      <c r="D137" s="1" t="s">
        <v>402</v>
      </c>
      <c r="E137" s="1"/>
      <c r="F137" s="592" t="s">
        <v>519</v>
      </c>
      <c r="G137" s="6" t="s">
        <v>61</v>
      </c>
      <c r="H137" s="3" t="s">
        <v>340</v>
      </c>
      <c r="I137" s="1" t="s">
        <v>392</v>
      </c>
      <c r="J137" s="1" t="s">
        <v>392</v>
      </c>
      <c r="K137" s="96" t="s">
        <v>392</v>
      </c>
      <c r="L137" s="96" t="s">
        <v>392</v>
      </c>
      <c r="M137" s="96" t="s">
        <v>392</v>
      </c>
      <c r="N137" s="96" t="s">
        <v>392</v>
      </c>
      <c r="O137" s="96" t="s">
        <v>392</v>
      </c>
      <c r="P137" s="96" t="s">
        <v>392</v>
      </c>
      <c r="Q137" s="13">
        <v>38631</v>
      </c>
      <c r="R137" s="85" t="s">
        <v>410</v>
      </c>
      <c r="S137" s="5" t="s">
        <v>410</v>
      </c>
      <c r="T137" s="5" t="s">
        <v>410</v>
      </c>
      <c r="U137" s="15" t="s">
        <v>410</v>
      </c>
      <c r="V137" s="129" t="s">
        <v>410</v>
      </c>
      <c r="W137" s="314" t="s">
        <v>410</v>
      </c>
      <c r="X137" s="314" t="s">
        <v>410</v>
      </c>
      <c r="Y137" s="314" t="s">
        <v>410</v>
      </c>
      <c r="Z137" s="314" t="s">
        <v>410</v>
      </c>
      <c r="AA137" s="338" t="str">
        <f t="shared" si="13"/>
        <v>NR</v>
      </c>
      <c r="AB137" s="145"/>
      <c r="AC137" s="142">
        <f t="shared" si="14"/>
        <v>0</v>
      </c>
    </row>
    <row r="138" spans="1:59" ht="30.6" x14ac:dyDescent="0.25">
      <c r="A138" s="1" t="s">
        <v>58</v>
      </c>
      <c r="B138" s="2" t="s">
        <v>59</v>
      </c>
      <c r="C138" s="4">
        <v>598</v>
      </c>
      <c r="D138" s="1" t="s">
        <v>402</v>
      </c>
      <c r="E138" s="1"/>
      <c r="F138" s="592" t="s">
        <v>519</v>
      </c>
      <c r="G138" s="6" t="s">
        <v>61</v>
      </c>
      <c r="H138" s="3" t="s">
        <v>339</v>
      </c>
      <c r="I138" s="1" t="s">
        <v>392</v>
      </c>
      <c r="J138" s="1" t="s">
        <v>392</v>
      </c>
      <c r="K138" s="96" t="s">
        <v>392</v>
      </c>
      <c r="L138" s="96" t="s">
        <v>392</v>
      </c>
      <c r="M138" s="96" t="s">
        <v>392</v>
      </c>
      <c r="N138" s="96" t="s">
        <v>392</v>
      </c>
      <c r="O138" s="96" t="s">
        <v>392</v>
      </c>
      <c r="P138" s="96" t="s">
        <v>392</v>
      </c>
      <c r="Q138" s="13">
        <v>38631</v>
      </c>
      <c r="R138" s="85" t="s">
        <v>410</v>
      </c>
      <c r="S138" s="5" t="s">
        <v>410</v>
      </c>
      <c r="T138" s="5" t="s">
        <v>410</v>
      </c>
      <c r="U138" s="15" t="s">
        <v>410</v>
      </c>
      <c r="V138" s="129" t="s">
        <v>410</v>
      </c>
      <c r="W138" s="314" t="s">
        <v>410</v>
      </c>
      <c r="X138" s="314" t="s">
        <v>410</v>
      </c>
      <c r="Y138" s="314" t="s">
        <v>410</v>
      </c>
      <c r="Z138" s="314" t="s">
        <v>410</v>
      </c>
      <c r="AA138" s="338" t="str">
        <f t="shared" si="13"/>
        <v>NR</v>
      </c>
      <c r="AB138" s="145"/>
      <c r="AC138" s="142">
        <f t="shared" si="14"/>
        <v>0</v>
      </c>
    </row>
    <row r="139" spans="1:59" ht="30.6" x14ac:dyDescent="0.25">
      <c r="A139" s="1" t="s">
        <v>58</v>
      </c>
      <c r="B139" s="2" t="s">
        <v>59</v>
      </c>
      <c r="C139" s="4">
        <v>599</v>
      </c>
      <c r="D139" s="1" t="s">
        <v>402</v>
      </c>
      <c r="E139" s="1"/>
      <c r="F139" s="592" t="s">
        <v>519</v>
      </c>
      <c r="G139" s="6" t="s">
        <v>61</v>
      </c>
      <c r="H139" s="3" t="s">
        <v>337</v>
      </c>
      <c r="I139" s="1" t="s">
        <v>392</v>
      </c>
      <c r="J139" s="1" t="s">
        <v>392</v>
      </c>
      <c r="K139" s="96" t="s">
        <v>392</v>
      </c>
      <c r="L139" s="96" t="s">
        <v>392</v>
      </c>
      <c r="M139" s="96" t="s">
        <v>392</v>
      </c>
      <c r="N139" s="96" t="s">
        <v>392</v>
      </c>
      <c r="O139" s="96" t="s">
        <v>392</v>
      </c>
      <c r="P139" s="96" t="s">
        <v>392</v>
      </c>
      <c r="Q139" s="13">
        <v>38631</v>
      </c>
      <c r="R139" s="85" t="s">
        <v>410</v>
      </c>
      <c r="S139" s="5" t="s">
        <v>410</v>
      </c>
      <c r="T139" s="5" t="s">
        <v>410</v>
      </c>
      <c r="U139" s="15" t="s">
        <v>410</v>
      </c>
      <c r="V139" s="129" t="s">
        <v>410</v>
      </c>
      <c r="W139" s="314" t="s">
        <v>410</v>
      </c>
      <c r="X139" s="314" t="s">
        <v>410</v>
      </c>
      <c r="Y139" s="314" t="s">
        <v>410</v>
      </c>
      <c r="Z139" s="314" t="s">
        <v>410</v>
      </c>
      <c r="AA139" s="338" t="str">
        <f t="shared" si="13"/>
        <v>NR</v>
      </c>
      <c r="AB139" s="145"/>
      <c r="AC139" s="142">
        <f t="shared" si="14"/>
        <v>0</v>
      </c>
    </row>
    <row r="140" spans="1:59" ht="30.6" x14ac:dyDescent="0.25">
      <c r="A140" s="1" t="s">
        <v>58</v>
      </c>
      <c r="B140" s="2" t="s">
        <v>59</v>
      </c>
      <c r="C140" s="4">
        <v>600</v>
      </c>
      <c r="D140" s="1" t="s">
        <v>402</v>
      </c>
      <c r="E140" s="1"/>
      <c r="F140" s="592" t="s">
        <v>519</v>
      </c>
      <c r="G140" s="6" t="s">
        <v>61</v>
      </c>
      <c r="H140" s="3" t="s">
        <v>338</v>
      </c>
      <c r="I140" s="1" t="s">
        <v>392</v>
      </c>
      <c r="J140" s="1" t="s">
        <v>392</v>
      </c>
      <c r="K140" s="96" t="s">
        <v>392</v>
      </c>
      <c r="L140" s="96" t="s">
        <v>392</v>
      </c>
      <c r="M140" s="96" t="s">
        <v>392</v>
      </c>
      <c r="N140" s="96" t="s">
        <v>392</v>
      </c>
      <c r="O140" s="96" t="s">
        <v>392</v>
      </c>
      <c r="P140" s="96" t="s">
        <v>392</v>
      </c>
      <c r="Q140" s="13">
        <v>38631</v>
      </c>
      <c r="R140" s="85" t="s">
        <v>410</v>
      </c>
      <c r="S140" s="5" t="s">
        <v>410</v>
      </c>
      <c r="T140" s="5" t="s">
        <v>410</v>
      </c>
      <c r="U140" s="15" t="s">
        <v>410</v>
      </c>
      <c r="V140" s="129" t="s">
        <v>410</v>
      </c>
      <c r="W140" s="314" t="s">
        <v>410</v>
      </c>
      <c r="X140" s="314" t="s">
        <v>410</v>
      </c>
      <c r="Y140" s="314" t="s">
        <v>410</v>
      </c>
      <c r="Z140" s="314" t="s">
        <v>410</v>
      </c>
      <c r="AA140" s="338" t="str">
        <f t="shared" si="13"/>
        <v>NR</v>
      </c>
      <c r="AB140" s="145"/>
      <c r="AC140" s="142">
        <f t="shared" si="14"/>
        <v>0</v>
      </c>
      <c r="AD140"/>
    </row>
    <row r="141" spans="1:59" ht="30.6" x14ac:dyDescent="0.25">
      <c r="A141" s="28" t="s">
        <v>58</v>
      </c>
      <c r="B141" s="29" t="s">
        <v>59</v>
      </c>
      <c r="C141" s="51">
        <v>1048</v>
      </c>
      <c r="D141" s="28" t="s">
        <v>402</v>
      </c>
      <c r="E141" s="28"/>
      <c r="F141" s="592" t="s">
        <v>519</v>
      </c>
      <c r="G141" s="31" t="s">
        <v>61</v>
      </c>
      <c r="H141" s="48" t="s">
        <v>160</v>
      </c>
      <c r="I141" s="28" t="s">
        <v>392</v>
      </c>
      <c r="J141" s="28" t="s">
        <v>392</v>
      </c>
      <c r="K141" s="97" t="s">
        <v>392</v>
      </c>
      <c r="L141" s="97" t="s">
        <v>392</v>
      </c>
      <c r="M141" s="97" t="s">
        <v>392</v>
      </c>
      <c r="N141" s="97" t="s">
        <v>392</v>
      </c>
      <c r="O141" s="97" t="s">
        <v>392</v>
      </c>
      <c r="P141" s="97" t="s">
        <v>392</v>
      </c>
      <c r="Q141" s="52">
        <v>38631</v>
      </c>
      <c r="R141" s="87" t="s">
        <v>410</v>
      </c>
      <c r="S141" s="34" t="s">
        <v>410</v>
      </c>
      <c r="T141" s="34" t="s">
        <v>410</v>
      </c>
      <c r="U141" s="102" t="s">
        <v>410</v>
      </c>
      <c r="V141" s="135" t="s">
        <v>410</v>
      </c>
      <c r="W141" s="318" t="s">
        <v>410</v>
      </c>
      <c r="X141" s="318" t="s">
        <v>410</v>
      </c>
      <c r="Y141" s="318" t="s">
        <v>410</v>
      </c>
      <c r="Z141" s="318" t="s">
        <v>410</v>
      </c>
      <c r="AA141" s="338" t="str">
        <f t="shared" si="13"/>
        <v>NR</v>
      </c>
      <c r="AB141" s="145"/>
      <c r="AC141" s="142">
        <f t="shared" si="14"/>
        <v>0</v>
      </c>
      <c r="AD141"/>
    </row>
    <row r="142" spans="1:59" ht="30.6" x14ac:dyDescent="0.25">
      <c r="A142" s="96" t="s">
        <v>58</v>
      </c>
      <c r="B142" s="85" t="s">
        <v>59</v>
      </c>
      <c r="C142" s="114">
        <v>1046</v>
      </c>
      <c r="D142" s="96" t="s">
        <v>429</v>
      </c>
      <c r="E142" s="96"/>
      <c r="F142" s="85" t="s">
        <v>4</v>
      </c>
      <c r="G142" s="111" t="s">
        <v>174</v>
      </c>
      <c r="H142" s="111" t="s">
        <v>175</v>
      </c>
      <c r="I142" s="96"/>
      <c r="J142" s="96" t="s">
        <v>396</v>
      </c>
      <c r="K142" s="96" t="s">
        <v>396</v>
      </c>
      <c r="L142" s="96" t="s">
        <v>396</v>
      </c>
      <c r="M142" s="96" t="s">
        <v>396</v>
      </c>
      <c r="N142" s="96" t="s">
        <v>396</v>
      </c>
      <c r="O142" s="96" t="s">
        <v>396</v>
      </c>
      <c r="P142" s="96" t="s">
        <v>396</v>
      </c>
      <c r="Q142" s="92">
        <v>39517</v>
      </c>
      <c r="R142" s="85" t="s">
        <v>410</v>
      </c>
      <c r="S142" s="15" t="s">
        <v>410</v>
      </c>
      <c r="T142" s="15" t="s">
        <v>410</v>
      </c>
      <c r="U142" s="15" t="s">
        <v>410</v>
      </c>
      <c r="V142" s="129" t="s">
        <v>410</v>
      </c>
      <c r="W142" s="314" t="s">
        <v>410</v>
      </c>
      <c r="X142" s="314" t="s">
        <v>410</v>
      </c>
      <c r="Y142" s="314" t="s">
        <v>410</v>
      </c>
      <c r="Z142" s="314" t="s">
        <v>410</v>
      </c>
      <c r="AA142" s="354" t="str">
        <f t="shared" si="13"/>
        <v>NR</v>
      </c>
      <c r="AB142" s="171"/>
      <c r="AC142" s="368">
        <f t="shared" si="14"/>
        <v>0</v>
      </c>
      <c r="AD142"/>
    </row>
    <row r="143" spans="1:59" ht="30.6" x14ac:dyDescent="0.25">
      <c r="A143" s="96" t="s">
        <v>58</v>
      </c>
      <c r="B143" s="85" t="s">
        <v>59</v>
      </c>
      <c r="C143" s="114">
        <v>1047</v>
      </c>
      <c r="D143" s="96" t="s">
        <v>429</v>
      </c>
      <c r="E143" s="96"/>
      <c r="F143" s="85" t="s">
        <v>4</v>
      </c>
      <c r="G143" s="111" t="s">
        <v>174</v>
      </c>
      <c r="H143" s="111" t="s">
        <v>176</v>
      </c>
      <c r="I143" s="96"/>
      <c r="J143" s="96" t="s">
        <v>396</v>
      </c>
      <c r="K143" s="96" t="s">
        <v>396</v>
      </c>
      <c r="L143" s="96" t="s">
        <v>396</v>
      </c>
      <c r="M143" s="96" t="s">
        <v>396</v>
      </c>
      <c r="N143" s="96" t="s">
        <v>396</v>
      </c>
      <c r="O143" s="96" t="s">
        <v>396</v>
      </c>
      <c r="P143" s="96" t="s">
        <v>396</v>
      </c>
      <c r="Q143" s="92">
        <v>39517</v>
      </c>
      <c r="R143" s="85" t="s">
        <v>410</v>
      </c>
      <c r="S143" s="15" t="s">
        <v>410</v>
      </c>
      <c r="T143" s="15" t="s">
        <v>410</v>
      </c>
      <c r="U143" s="15" t="s">
        <v>410</v>
      </c>
      <c r="V143" s="129" t="s">
        <v>410</v>
      </c>
      <c r="W143" s="314" t="s">
        <v>410</v>
      </c>
      <c r="X143" s="314" t="s">
        <v>410</v>
      </c>
      <c r="Y143" s="314" t="s">
        <v>410</v>
      </c>
      <c r="Z143" s="314" t="s">
        <v>410</v>
      </c>
      <c r="AA143" s="354" t="str">
        <f t="shared" si="13"/>
        <v>NR</v>
      </c>
      <c r="AB143" s="171"/>
      <c r="AC143" s="368">
        <f t="shared" si="14"/>
        <v>0</v>
      </c>
      <c r="AD143"/>
    </row>
    <row r="144" spans="1:59" ht="30.6" x14ac:dyDescent="0.25">
      <c r="A144" s="11" t="s">
        <v>58</v>
      </c>
      <c r="B144" s="10" t="s">
        <v>59</v>
      </c>
      <c r="C144" s="14">
        <v>622</v>
      </c>
      <c r="D144" s="11" t="s">
        <v>451</v>
      </c>
      <c r="E144" s="85"/>
      <c r="F144" s="85" t="s">
        <v>4</v>
      </c>
      <c r="G144" s="6" t="s">
        <v>177</v>
      </c>
      <c r="H144" s="6" t="s">
        <v>762</v>
      </c>
      <c r="I144" s="11" t="s">
        <v>396</v>
      </c>
      <c r="J144" s="11" t="s">
        <v>396</v>
      </c>
      <c r="K144" s="96" t="s">
        <v>396</v>
      </c>
      <c r="L144" s="96" t="s">
        <v>396</v>
      </c>
      <c r="M144" s="96" t="s">
        <v>396</v>
      </c>
      <c r="N144" s="96" t="s">
        <v>396</v>
      </c>
      <c r="O144" s="96" t="s">
        <v>396</v>
      </c>
      <c r="P144" s="96" t="s">
        <v>396</v>
      </c>
      <c r="Q144" s="10" t="s">
        <v>435</v>
      </c>
      <c r="R144" s="85" t="s">
        <v>410</v>
      </c>
      <c r="S144" s="10" t="s">
        <v>410</v>
      </c>
      <c r="T144" s="10" t="s">
        <v>410</v>
      </c>
      <c r="U144" s="85" t="s">
        <v>410</v>
      </c>
      <c r="V144" s="132" t="s">
        <v>410</v>
      </c>
      <c r="W144" s="316" t="s">
        <v>410</v>
      </c>
      <c r="X144" s="316" t="s">
        <v>410</v>
      </c>
      <c r="Y144" s="316" t="s">
        <v>410</v>
      </c>
      <c r="Z144" s="316" t="s">
        <v>410</v>
      </c>
      <c r="AA144" s="354" t="str">
        <f t="shared" si="13"/>
        <v>NR</v>
      </c>
      <c r="AB144" s="171"/>
      <c r="AC144" s="368">
        <f t="shared" si="14"/>
        <v>0</v>
      </c>
      <c r="AD144"/>
    </row>
    <row r="145" spans="1:30" ht="30.6" x14ac:dyDescent="0.25">
      <c r="A145" s="96" t="s">
        <v>58</v>
      </c>
      <c r="B145" s="85" t="s">
        <v>59</v>
      </c>
      <c r="C145" s="114">
        <v>1043</v>
      </c>
      <c r="D145" s="96" t="s">
        <v>451</v>
      </c>
      <c r="E145" s="85"/>
      <c r="F145" s="85" t="s">
        <v>4</v>
      </c>
      <c r="G145" s="111" t="s">
        <v>177</v>
      </c>
      <c r="H145" s="111" t="s">
        <v>161</v>
      </c>
      <c r="I145" s="96" t="s">
        <v>396</v>
      </c>
      <c r="J145" s="96" t="s">
        <v>396</v>
      </c>
      <c r="K145" s="96" t="s">
        <v>396</v>
      </c>
      <c r="L145" s="96" t="s">
        <v>396</v>
      </c>
      <c r="M145" s="96" t="s">
        <v>396</v>
      </c>
      <c r="N145" s="96" t="s">
        <v>396</v>
      </c>
      <c r="O145" s="96" t="s">
        <v>396</v>
      </c>
      <c r="P145" s="96" t="s">
        <v>396</v>
      </c>
      <c r="Q145" s="85" t="s">
        <v>435</v>
      </c>
      <c r="R145" s="85" t="s">
        <v>410</v>
      </c>
      <c r="S145" s="85" t="s">
        <v>410</v>
      </c>
      <c r="T145" s="85" t="s">
        <v>410</v>
      </c>
      <c r="U145" s="85" t="s">
        <v>410</v>
      </c>
      <c r="V145" s="132" t="s">
        <v>410</v>
      </c>
      <c r="W145" s="316" t="s">
        <v>410</v>
      </c>
      <c r="X145" s="316" t="s">
        <v>410</v>
      </c>
      <c r="Y145" s="316" t="s">
        <v>410</v>
      </c>
      <c r="Z145" s="316" t="s">
        <v>410</v>
      </c>
      <c r="AA145" s="354" t="str">
        <f t="shared" si="13"/>
        <v>NR</v>
      </c>
      <c r="AB145" s="171"/>
      <c r="AC145" s="368">
        <f t="shared" si="14"/>
        <v>0</v>
      </c>
      <c r="AD145"/>
    </row>
    <row r="146" spans="1:30" ht="30.6" x14ac:dyDescent="0.25">
      <c r="A146" s="96" t="s">
        <v>58</v>
      </c>
      <c r="B146" s="85" t="s">
        <v>59</v>
      </c>
      <c r="C146" s="114">
        <v>1044</v>
      </c>
      <c r="D146" s="96" t="s">
        <v>451</v>
      </c>
      <c r="E146" s="85"/>
      <c r="F146" s="85" t="s">
        <v>4</v>
      </c>
      <c r="G146" s="111" t="s">
        <v>177</v>
      </c>
      <c r="H146" s="111" t="s">
        <v>173</v>
      </c>
      <c r="I146" s="96" t="s">
        <v>396</v>
      </c>
      <c r="J146" s="96" t="s">
        <v>396</v>
      </c>
      <c r="K146" s="96" t="s">
        <v>396</v>
      </c>
      <c r="L146" s="96" t="s">
        <v>396</v>
      </c>
      <c r="M146" s="96" t="s">
        <v>396</v>
      </c>
      <c r="N146" s="96" t="s">
        <v>396</v>
      </c>
      <c r="O146" s="96" t="s">
        <v>396</v>
      </c>
      <c r="P146" s="96" t="s">
        <v>396</v>
      </c>
      <c r="Q146" s="85" t="s">
        <v>435</v>
      </c>
      <c r="R146" s="85" t="s">
        <v>410</v>
      </c>
      <c r="S146" s="85" t="s">
        <v>410</v>
      </c>
      <c r="T146" s="85" t="s">
        <v>410</v>
      </c>
      <c r="U146" s="85" t="s">
        <v>410</v>
      </c>
      <c r="V146" s="132" t="s">
        <v>410</v>
      </c>
      <c r="W146" s="316" t="s">
        <v>410</v>
      </c>
      <c r="X146" s="316" t="s">
        <v>410</v>
      </c>
      <c r="Y146" s="316" t="s">
        <v>410</v>
      </c>
      <c r="Z146" s="316" t="s">
        <v>410</v>
      </c>
      <c r="AA146" s="354" t="str">
        <f t="shared" si="13"/>
        <v>NR</v>
      </c>
      <c r="AB146" s="171"/>
      <c r="AC146" s="368">
        <f t="shared" si="14"/>
        <v>0</v>
      </c>
      <c r="AD146"/>
    </row>
    <row r="147" spans="1:30" ht="30.6" x14ac:dyDescent="0.25">
      <c r="A147" s="97" t="s">
        <v>58</v>
      </c>
      <c r="B147" s="87" t="s">
        <v>59</v>
      </c>
      <c r="C147" s="51">
        <v>1058</v>
      </c>
      <c r="D147" s="96" t="s">
        <v>429</v>
      </c>
      <c r="E147" s="85"/>
      <c r="F147" s="85" t="s">
        <v>4</v>
      </c>
      <c r="G147" s="110" t="s">
        <v>661</v>
      </c>
      <c r="H147" s="110" t="s">
        <v>568</v>
      </c>
      <c r="I147" s="97"/>
      <c r="J147" s="97"/>
      <c r="K147" s="97" t="s">
        <v>396</v>
      </c>
      <c r="L147" s="97" t="s">
        <v>392</v>
      </c>
      <c r="M147" s="97" t="s">
        <v>392</v>
      </c>
      <c r="N147" s="97" t="s">
        <v>392</v>
      </c>
      <c r="O147" s="97" t="s">
        <v>392</v>
      </c>
      <c r="P147" s="97" t="s">
        <v>392</v>
      </c>
      <c r="Q147" s="108">
        <v>39637</v>
      </c>
      <c r="R147" s="87" t="s">
        <v>410</v>
      </c>
      <c r="S147" s="102" t="s">
        <v>410</v>
      </c>
      <c r="T147" s="102" t="s">
        <v>410</v>
      </c>
      <c r="U147" s="102" t="s">
        <v>410</v>
      </c>
      <c r="V147" s="135" t="s">
        <v>410</v>
      </c>
      <c r="W147" s="318" t="s">
        <v>410</v>
      </c>
      <c r="X147" s="318" t="s">
        <v>410</v>
      </c>
      <c r="Y147" s="318" t="s">
        <v>410</v>
      </c>
      <c r="Z147" s="318" t="s">
        <v>410</v>
      </c>
      <c r="AA147" s="338" t="str">
        <f t="shared" si="13"/>
        <v>NR</v>
      </c>
      <c r="AB147" s="145"/>
      <c r="AC147" s="142">
        <f t="shared" si="14"/>
        <v>0</v>
      </c>
      <c r="AD147"/>
    </row>
    <row r="148" spans="1:30" ht="30.6" x14ac:dyDescent="0.25">
      <c r="A148" s="97" t="s">
        <v>58</v>
      </c>
      <c r="B148" s="87" t="s">
        <v>59</v>
      </c>
      <c r="C148" s="51">
        <v>1059</v>
      </c>
      <c r="D148" s="96" t="s">
        <v>429</v>
      </c>
      <c r="E148" s="85"/>
      <c r="F148" s="85" t="s">
        <v>4</v>
      </c>
      <c r="G148" s="110" t="s">
        <v>661</v>
      </c>
      <c r="H148" s="110" t="s">
        <v>569</v>
      </c>
      <c r="I148" s="97"/>
      <c r="J148" s="97"/>
      <c r="K148" s="97" t="s">
        <v>396</v>
      </c>
      <c r="L148" s="97" t="s">
        <v>392</v>
      </c>
      <c r="M148" s="97" t="s">
        <v>392</v>
      </c>
      <c r="N148" s="97" t="s">
        <v>392</v>
      </c>
      <c r="O148" s="97" t="s">
        <v>392</v>
      </c>
      <c r="P148" s="97" t="s">
        <v>392</v>
      </c>
      <c r="Q148" s="108">
        <v>39637</v>
      </c>
      <c r="R148" s="87" t="s">
        <v>410</v>
      </c>
      <c r="S148" s="102" t="s">
        <v>410</v>
      </c>
      <c r="T148" s="102" t="s">
        <v>410</v>
      </c>
      <c r="U148" s="102" t="s">
        <v>410</v>
      </c>
      <c r="V148" s="135" t="s">
        <v>410</v>
      </c>
      <c r="W148" s="318" t="s">
        <v>410</v>
      </c>
      <c r="X148" s="318" t="s">
        <v>410</v>
      </c>
      <c r="Y148" s="318" t="s">
        <v>410</v>
      </c>
      <c r="Z148" s="318" t="s">
        <v>410</v>
      </c>
      <c r="AA148" s="338" t="str">
        <f t="shared" si="13"/>
        <v>NR</v>
      </c>
      <c r="AB148" s="145"/>
      <c r="AC148" s="142">
        <f t="shared" si="14"/>
        <v>0</v>
      </c>
      <c r="AD148"/>
    </row>
    <row r="149" spans="1:30" ht="30.6" x14ac:dyDescent="0.25">
      <c r="A149" s="97" t="s">
        <v>58</v>
      </c>
      <c r="B149" s="87" t="s">
        <v>59</v>
      </c>
      <c r="C149" s="51">
        <v>1060</v>
      </c>
      <c r="D149" s="96" t="s">
        <v>429</v>
      </c>
      <c r="E149" s="97"/>
      <c r="F149" s="85" t="s">
        <v>4</v>
      </c>
      <c r="G149" s="110" t="s">
        <v>661</v>
      </c>
      <c r="H149" s="110" t="s">
        <v>570</v>
      </c>
      <c r="I149" s="97"/>
      <c r="J149" s="97"/>
      <c r="K149" s="97" t="s">
        <v>396</v>
      </c>
      <c r="L149" s="97" t="s">
        <v>392</v>
      </c>
      <c r="M149" s="97" t="s">
        <v>392</v>
      </c>
      <c r="N149" s="97" t="s">
        <v>392</v>
      </c>
      <c r="O149" s="97" t="s">
        <v>392</v>
      </c>
      <c r="P149" s="97" t="s">
        <v>392</v>
      </c>
      <c r="Q149" s="108">
        <v>39637</v>
      </c>
      <c r="R149" s="87" t="s">
        <v>410</v>
      </c>
      <c r="S149" s="102" t="s">
        <v>410</v>
      </c>
      <c r="T149" s="102" t="s">
        <v>410</v>
      </c>
      <c r="U149" s="102" t="s">
        <v>410</v>
      </c>
      <c r="V149" s="135" t="s">
        <v>410</v>
      </c>
      <c r="W149" s="318" t="s">
        <v>410</v>
      </c>
      <c r="X149" s="318" t="s">
        <v>410</v>
      </c>
      <c r="Y149" s="318" t="s">
        <v>410</v>
      </c>
      <c r="Z149" s="318" t="s">
        <v>410</v>
      </c>
      <c r="AA149" s="338" t="str">
        <f t="shared" si="13"/>
        <v>NR</v>
      </c>
      <c r="AB149" s="145"/>
      <c r="AC149" s="142">
        <f t="shared" si="14"/>
        <v>0</v>
      </c>
      <c r="AD149"/>
    </row>
    <row r="150" spans="1:30" ht="53.25" customHeight="1" x14ac:dyDescent="0.25">
      <c r="A150" s="97" t="s">
        <v>58</v>
      </c>
      <c r="B150" s="87" t="s">
        <v>59</v>
      </c>
      <c r="C150" s="51">
        <v>1061</v>
      </c>
      <c r="D150" s="96" t="s">
        <v>429</v>
      </c>
      <c r="E150" s="97"/>
      <c r="F150" s="85" t="s">
        <v>4</v>
      </c>
      <c r="G150" s="110" t="s">
        <v>661</v>
      </c>
      <c r="H150" s="110" t="s">
        <v>571</v>
      </c>
      <c r="I150" s="97"/>
      <c r="J150" s="97"/>
      <c r="K150" s="97" t="s">
        <v>396</v>
      </c>
      <c r="L150" s="97" t="s">
        <v>392</v>
      </c>
      <c r="M150" s="97" t="s">
        <v>392</v>
      </c>
      <c r="N150" s="97" t="s">
        <v>392</v>
      </c>
      <c r="O150" s="97" t="s">
        <v>392</v>
      </c>
      <c r="P150" s="97" t="s">
        <v>392</v>
      </c>
      <c r="Q150" s="108">
        <v>39637</v>
      </c>
      <c r="R150" s="87" t="s">
        <v>410</v>
      </c>
      <c r="S150" s="102" t="s">
        <v>410</v>
      </c>
      <c r="T150" s="102" t="s">
        <v>410</v>
      </c>
      <c r="U150" s="102" t="s">
        <v>410</v>
      </c>
      <c r="V150" s="135" t="s">
        <v>410</v>
      </c>
      <c r="W150" s="318" t="s">
        <v>410</v>
      </c>
      <c r="X150" s="318" t="s">
        <v>410</v>
      </c>
      <c r="Y150" s="318" t="s">
        <v>410</v>
      </c>
      <c r="Z150" s="318" t="s">
        <v>410</v>
      </c>
      <c r="AA150" s="338" t="str">
        <f t="shared" si="13"/>
        <v>NR</v>
      </c>
      <c r="AB150" s="145"/>
      <c r="AC150" s="142">
        <f t="shared" si="14"/>
        <v>0</v>
      </c>
      <c r="AD150"/>
    </row>
    <row r="151" spans="1:30" ht="30.6" x14ac:dyDescent="0.25">
      <c r="A151" s="97" t="s">
        <v>58</v>
      </c>
      <c r="B151" s="87" t="s">
        <v>59</v>
      </c>
      <c r="C151" s="51">
        <v>1062</v>
      </c>
      <c r="D151" s="96" t="s">
        <v>429</v>
      </c>
      <c r="E151" s="97"/>
      <c r="F151" s="85" t="s">
        <v>4</v>
      </c>
      <c r="G151" s="110" t="s">
        <v>661</v>
      </c>
      <c r="H151" s="110" t="s">
        <v>572</v>
      </c>
      <c r="I151" s="97"/>
      <c r="J151" s="97"/>
      <c r="K151" s="97" t="s">
        <v>396</v>
      </c>
      <c r="L151" s="97" t="s">
        <v>392</v>
      </c>
      <c r="M151" s="97" t="s">
        <v>392</v>
      </c>
      <c r="N151" s="97" t="s">
        <v>392</v>
      </c>
      <c r="O151" s="97" t="s">
        <v>392</v>
      </c>
      <c r="P151" s="97" t="s">
        <v>392</v>
      </c>
      <c r="Q151" s="108">
        <v>39637</v>
      </c>
      <c r="R151" s="87" t="s">
        <v>410</v>
      </c>
      <c r="S151" s="102" t="s">
        <v>410</v>
      </c>
      <c r="T151" s="102" t="s">
        <v>410</v>
      </c>
      <c r="U151" s="102" t="s">
        <v>410</v>
      </c>
      <c r="V151" s="135" t="s">
        <v>410</v>
      </c>
      <c r="W151" s="318" t="s">
        <v>410</v>
      </c>
      <c r="X151" s="318" t="s">
        <v>410</v>
      </c>
      <c r="Y151" s="318" t="s">
        <v>410</v>
      </c>
      <c r="Z151" s="318" t="s">
        <v>410</v>
      </c>
      <c r="AA151" s="338" t="str">
        <f t="shared" si="13"/>
        <v>NR</v>
      </c>
      <c r="AB151" s="145"/>
      <c r="AC151" s="142">
        <f t="shared" si="14"/>
        <v>0</v>
      </c>
      <c r="AD151"/>
    </row>
    <row r="152" spans="1:30" s="93" customFormat="1" ht="51.75" customHeight="1" x14ac:dyDescent="0.25">
      <c r="A152" s="1" t="s">
        <v>58</v>
      </c>
      <c r="B152" s="599" t="s">
        <v>59</v>
      </c>
      <c r="C152" s="4">
        <v>1014</v>
      </c>
      <c r="D152" s="1" t="s">
        <v>451</v>
      </c>
      <c r="E152" s="85"/>
      <c r="F152" s="592">
        <v>2014</v>
      </c>
      <c r="G152" s="6" t="s">
        <v>192</v>
      </c>
      <c r="H152" s="3" t="s">
        <v>1000</v>
      </c>
      <c r="I152" s="1" t="s">
        <v>510</v>
      </c>
      <c r="J152" s="19" t="s">
        <v>510</v>
      </c>
      <c r="K152" s="96" t="s">
        <v>510</v>
      </c>
      <c r="L152" s="96" t="s">
        <v>510</v>
      </c>
      <c r="M152" s="96" t="s">
        <v>510</v>
      </c>
      <c r="N152" s="96" t="s">
        <v>510</v>
      </c>
      <c r="O152" s="96" t="s">
        <v>510</v>
      </c>
      <c r="P152" s="597" t="s">
        <v>406</v>
      </c>
      <c r="Q152" s="600">
        <v>39993</v>
      </c>
      <c r="R152" s="85" t="s">
        <v>410</v>
      </c>
      <c r="S152" s="2" t="s">
        <v>410</v>
      </c>
      <c r="T152" s="2" t="s">
        <v>410</v>
      </c>
      <c r="U152" s="85" t="s">
        <v>410</v>
      </c>
      <c r="V152" s="132" t="s">
        <v>410</v>
      </c>
      <c r="W152" s="316" t="s">
        <v>410</v>
      </c>
      <c r="X152" s="316" t="s">
        <v>410</v>
      </c>
      <c r="Y152" s="316" t="s">
        <v>410</v>
      </c>
      <c r="Z152" s="316" t="s">
        <v>410</v>
      </c>
      <c r="AA152" s="338" t="str">
        <f>Z152</f>
        <v>NR</v>
      </c>
      <c r="AB152" s="145"/>
      <c r="AC152" s="142">
        <f>IF(M152=N152,0,1)</f>
        <v>0</v>
      </c>
    </row>
    <row r="153" spans="1:30" ht="37.5" customHeight="1" x14ac:dyDescent="0.25">
      <c r="A153" s="98" t="s">
        <v>104</v>
      </c>
      <c r="B153" s="89" t="s">
        <v>531</v>
      </c>
      <c r="C153" s="113">
        <v>1057</v>
      </c>
      <c r="D153" s="98" t="s">
        <v>532</v>
      </c>
      <c r="E153" s="64"/>
      <c r="F153" s="89" t="s">
        <v>6</v>
      </c>
      <c r="G153" s="65"/>
      <c r="H153" s="18" t="s">
        <v>563</v>
      </c>
      <c r="I153" s="64"/>
      <c r="J153" s="64"/>
      <c r="K153" s="98" t="s">
        <v>392</v>
      </c>
      <c r="L153" s="98" t="s">
        <v>392</v>
      </c>
      <c r="M153" s="98" t="s">
        <v>392</v>
      </c>
      <c r="N153" s="98" t="s">
        <v>392</v>
      </c>
      <c r="O153" s="98" t="s">
        <v>392</v>
      </c>
      <c r="P153" s="98" t="s">
        <v>392</v>
      </c>
      <c r="Q153" s="109">
        <v>39555</v>
      </c>
      <c r="R153" s="89" t="s">
        <v>87</v>
      </c>
      <c r="S153" s="66"/>
      <c r="T153" s="66"/>
      <c r="U153" s="103" t="s">
        <v>92</v>
      </c>
      <c r="V153" s="133" t="s">
        <v>92</v>
      </c>
      <c r="W153" s="103" t="s">
        <v>92</v>
      </c>
      <c r="X153" s="103" t="s">
        <v>92</v>
      </c>
      <c r="Y153" s="620" t="s">
        <v>410</v>
      </c>
      <c r="Z153" s="103" t="s">
        <v>92</v>
      </c>
      <c r="AA153" s="338" t="str">
        <f>Z153</f>
        <v>TBD</v>
      </c>
      <c r="AB153" s="145"/>
      <c r="AC153" s="142">
        <f t="shared" si="14"/>
        <v>0</v>
      </c>
      <c r="AD153"/>
    </row>
    <row r="154" spans="1:30" ht="20.25" customHeight="1" x14ac:dyDescent="0.4">
      <c r="A154" s="1115" t="s">
        <v>301</v>
      </c>
      <c r="B154" s="1116"/>
      <c r="C154" s="1116"/>
      <c r="D154" s="1116"/>
      <c r="E154" s="1116"/>
      <c r="F154" s="1116"/>
      <c r="G154" s="1116"/>
      <c r="H154" s="1116"/>
      <c r="I154" s="1116"/>
      <c r="J154" s="1116"/>
      <c r="K154" s="1116"/>
      <c r="L154" s="1116"/>
      <c r="M154" s="1116"/>
      <c r="N154" s="1116"/>
      <c r="O154" s="1116"/>
      <c r="P154" s="1116"/>
      <c r="Q154" s="1116"/>
      <c r="R154" s="1116"/>
      <c r="S154" s="1116"/>
      <c r="T154" s="1116"/>
      <c r="U154" s="1116"/>
      <c r="V154" s="1116"/>
      <c r="W154" s="1116"/>
      <c r="X154" s="1116"/>
      <c r="Y154" s="1116"/>
      <c r="Z154" s="1117"/>
      <c r="AA154" s="338">
        <f>Z154</f>
        <v>0</v>
      </c>
      <c r="AB154" s="331">
        <f t="shared" ref="AB154:AB176" si="15">Z154-Y154</f>
        <v>0</v>
      </c>
      <c r="AC154" s="142">
        <f t="shared" si="14"/>
        <v>0</v>
      </c>
      <c r="AD154"/>
    </row>
    <row r="155" spans="1:30" ht="31.8" x14ac:dyDescent="0.25">
      <c r="A155" s="1" t="s">
        <v>386</v>
      </c>
      <c r="B155" s="2" t="s">
        <v>387</v>
      </c>
      <c r="C155" s="14">
        <v>484</v>
      </c>
      <c r="D155" s="1" t="s">
        <v>429</v>
      </c>
      <c r="E155" s="1"/>
      <c r="F155" s="85" t="s">
        <v>347</v>
      </c>
      <c r="G155" s="22" t="s">
        <v>668</v>
      </c>
      <c r="H155" s="22" t="s">
        <v>136</v>
      </c>
      <c r="I155" s="19" t="s">
        <v>396</v>
      </c>
      <c r="J155" s="19" t="s">
        <v>510</v>
      </c>
      <c r="K155" s="95" t="s">
        <v>392</v>
      </c>
      <c r="L155" s="43" t="s">
        <v>392</v>
      </c>
      <c r="M155" s="19" t="s">
        <v>392</v>
      </c>
      <c r="N155" s="19" t="s">
        <v>392</v>
      </c>
      <c r="O155" s="19" t="s">
        <v>392</v>
      </c>
      <c r="P155" s="19" t="s">
        <v>392</v>
      </c>
      <c r="Q155" s="24">
        <v>39563</v>
      </c>
      <c r="R155" s="85" t="s">
        <v>87</v>
      </c>
      <c r="S155" s="15">
        <v>690000</v>
      </c>
      <c r="T155" s="15">
        <v>690000</v>
      </c>
      <c r="U155" s="15">
        <v>690000</v>
      </c>
      <c r="V155" s="129">
        <v>690000</v>
      </c>
      <c r="W155" s="314">
        <v>690000</v>
      </c>
      <c r="X155" s="314">
        <v>690000</v>
      </c>
      <c r="Y155" s="314">
        <v>690000</v>
      </c>
      <c r="Z155" s="606">
        <v>580000</v>
      </c>
      <c r="AA155" s="346">
        <f>Z155</f>
        <v>580000</v>
      </c>
      <c r="AB155" s="331">
        <f t="shared" si="15"/>
        <v>-110000</v>
      </c>
      <c r="AC155" s="142">
        <f t="shared" si="14"/>
        <v>0</v>
      </c>
      <c r="AD155"/>
    </row>
    <row r="156" spans="1:30" ht="31.8" x14ac:dyDescent="0.25">
      <c r="A156" s="1" t="s">
        <v>386</v>
      </c>
      <c r="B156" s="2" t="s">
        <v>387</v>
      </c>
      <c r="C156" s="4">
        <v>791</v>
      </c>
      <c r="D156" s="1" t="s">
        <v>429</v>
      </c>
      <c r="E156" s="1"/>
      <c r="F156" s="85" t="s">
        <v>759</v>
      </c>
      <c r="G156" s="22" t="s">
        <v>668</v>
      </c>
      <c r="H156" s="22" t="s">
        <v>660</v>
      </c>
      <c r="I156" s="19" t="s">
        <v>396</v>
      </c>
      <c r="J156" s="19" t="s">
        <v>510</v>
      </c>
      <c r="K156" s="95" t="s">
        <v>392</v>
      </c>
      <c r="L156" s="43" t="s">
        <v>392</v>
      </c>
      <c r="M156" s="43" t="s">
        <v>392</v>
      </c>
      <c r="N156" s="43" t="s">
        <v>392</v>
      </c>
      <c r="O156" s="43" t="s">
        <v>392</v>
      </c>
      <c r="P156" s="43" t="s">
        <v>392</v>
      </c>
      <c r="Q156" s="24">
        <v>39563</v>
      </c>
      <c r="R156" s="85" t="s">
        <v>87</v>
      </c>
      <c r="S156" s="5">
        <v>11560000</v>
      </c>
      <c r="T156" s="5">
        <v>11560000</v>
      </c>
      <c r="U156" s="15">
        <v>11560000</v>
      </c>
      <c r="V156" s="129">
        <v>11560000</v>
      </c>
      <c r="W156" s="314">
        <v>11560000</v>
      </c>
      <c r="X156" s="314">
        <v>11560000</v>
      </c>
      <c r="Y156" s="314">
        <v>11560000</v>
      </c>
      <c r="Z156" s="314">
        <v>11560000</v>
      </c>
      <c r="AA156" s="346">
        <f t="shared" ref="AA156:AA169" si="16">Z156</f>
        <v>11560000</v>
      </c>
      <c r="AB156" s="331">
        <f t="shared" si="15"/>
        <v>0</v>
      </c>
      <c r="AC156" s="142">
        <f t="shared" si="14"/>
        <v>0</v>
      </c>
      <c r="AD156"/>
    </row>
    <row r="157" spans="1:30" ht="31.8" x14ac:dyDescent="0.25">
      <c r="A157" s="1" t="s">
        <v>386</v>
      </c>
      <c r="B157" s="2" t="s">
        <v>387</v>
      </c>
      <c r="C157" s="4">
        <v>913</v>
      </c>
      <c r="D157" s="1" t="s">
        <v>429</v>
      </c>
      <c r="E157" s="1"/>
      <c r="F157" s="85" t="s">
        <v>759</v>
      </c>
      <c r="G157" s="22" t="s">
        <v>668</v>
      </c>
      <c r="H157" s="22" t="s">
        <v>236</v>
      </c>
      <c r="I157" s="19" t="s">
        <v>396</v>
      </c>
      <c r="J157" s="19" t="s">
        <v>510</v>
      </c>
      <c r="K157" s="95" t="s">
        <v>392</v>
      </c>
      <c r="L157" s="43" t="s">
        <v>392</v>
      </c>
      <c r="M157" s="43" t="s">
        <v>392</v>
      </c>
      <c r="N157" s="43" t="s">
        <v>392</v>
      </c>
      <c r="O157" s="43" t="s">
        <v>392</v>
      </c>
      <c r="P157" s="43" t="s">
        <v>392</v>
      </c>
      <c r="Q157" s="24">
        <v>39563</v>
      </c>
      <c r="R157" s="85" t="s">
        <v>87</v>
      </c>
      <c r="S157" s="5">
        <v>3250000</v>
      </c>
      <c r="T157" s="5">
        <v>3250000</v>
      </c>
      <c r="U157" s="15">
        <v>3250000</v>
      </c>
      <c r="V157" s="129">
        <v>3250000</v>
      </c>
      <c r="W157" s="314">
        <v>3250000</v>
      </c>
      <c r="X157" s="314">
        <v>3250000</v>
      </c>
      <c r="Y157" s="314">
        <v>3250000</v>
      </c>
      <c r="Z157" s="314">
        <v>3250000</v>
      </c>
      <c r="AA157" s="346">
        <f t="shared" si="16"/>
        <v>3250000</v>
      </c>
      <c r="AB157" s="331">
        <f t="shared" si="15"/>
        <v>0</v>
      </c>
      <c r="AC157" s="142">
        <f t="shared" si="14"/>
        <v>0</v>
      </c>
      <c r="AD157"/>
    </row>
    <row r="158" spans="1:30" ht="34.5" customHeight="1" x14ac:dyDescent="0.25">
      <c r="A158" s="1" t="s">
        <v>386</v>
      </c>
      <c r="B158" s="2" t="s">
        <v>387</v>
      </c>
      <c r="C158" s="4">
        <v>914</v>
      </c>
      <c r="D158" s="1" t="s">
        <v>429</v>
      </c>
      <c r="E158" s="1"/>
      <c r="F158" s="85" t="s">
        <v>759</v>
      </c>
      <c r="G158" s="22" t="s">
        <v>668</v>
      </c>
      <c r="H158" s="22" t="s">
        <v>18</v>
      </c>
      <c r="I158" s="19" t="s">
        <v>396</v>
      </c>
      <c r="J158" s="19" t="s">
        <v>510</v>
      </c>
      <c r="K158" s="95" t="s">
        <v>392</v>
      </c>
      <c r="L158" s="43" t="s">
        <v>392</v>
      </c>
      <c r="M158" s="43" t="s">
        <v>392</v>
      </c>
      <c r="N158" s="43" t="s">
        <v>392</v>
      </c>
      <c r="O158" s="43" t="s">
        <v>392</v>
      </c>
      <c r="P158" s="43" t="s">
        <v>392</v>
      </c>
      <c r="Q158" s="24">
        <v>39563</v>
      </c>
      <c r="R158" s="85" t="s">
        <v>87</v>
      </c>
      <c r="S158" s="5">
        <v>28150000</v>
      </c>
      <c r="T158" s="5">
        <v>28150000</v>
      </c>
      <c r="U158" s="15">
        <v>28150000</v>
      </c>
      <c r="V158" s="129">
        <v>28150000</v>
      </c>
      <c r="W158" s="314">
        <v>28150000</v>
      </c>
      <c r="X158" s="314">
        <v>28150000</v>
      </c>
      <c r="Y158" s="314">
        <v>28150000</v>
      </c>
      <c r="Z158" s="314">
        <v>28150000</v>
      </c>
      <c r="AA158" s="346">
        <f t="shared" si="16"/>
        <v>28150000</v>
      </c>
      <c r="AB158" s="331">
        <f t="shared" si="15"/>
        <v>0</v>
      </c>
      <c r="AC158" s="142">
        <f t="shared" si="14"/>
        <v>0</v>
      </c>
      <c r="AD158"/>
    </row>
    <row r="159" spans="1:30" ht="31.8" x14ac:dyDescent="0.25">
      <c r="A159" s="1" t="s">
        <v>386</v>
      </c>
      <c r="B159" s="2" t="s">
        <v>387</v>
      </c>
      <c r="C159" s="4">
        <v>915</v>
      </c>
      <c r="D159" s="1" t="s">
        <v>429</v>
      </c>
      <c r="E159" s="1"/>
      <c r="F159" s="85" t="s">
        <v>759</v>
      </c>
      <c r="G159" s="22" t="s">
        <v>668</v>
      </c>
      <c r="H159" s="22" t="s">
        <v>237</v>
      </c>
      <c r="I159" s="19" t="s">
        <v>396</v>
      </c>
      <c r="J159" s="19" t="s">
        <v>510</v>
      </c>
      <c r="K159" s="95" t="s">
        <v>392</v>
      </c>
      <c r="L159" s="43" t="s">
        <v>392</v>
      </c>
      <c r="M159" s="43" t="s">
        <v>392</v>
      </c>
      <c r="N159" s="43" t="s">
        <v>392</v>
      </c>
      <c r="O159" s="43" t="s">
        <v>392</v>
      </c>
      <c r="P159" s="43" t="s">
        <v>392</v>
      </c>
      <c r="Q159" s="24">
        <v>39563</v>
      </c>
      <c r="R159" s="85" t="s">
        <v>87</v>
      </c>
      <c r="S159" s="5">
        <v>19450000</v>
      </c>
      <c r="T159" s="5">
        <v>19450000</v>
      </c>
      <c r="U159" s="15">
        <v>19450000</v>
      </c>
      <c r="V159" s="129">
        <v>19450000</v>
      </c>
      <c r="W159" s="314">
        <v>19450000</v>
      </c>
      <c r="X159" s="314">
        <v>19450000</v>
      </c>
      <c r="Y159" s="314">
        <v>19450000</v>
      </c>
      <c r="Z159" s="314">
        <v>19450000</v>
      </c>
      <c r="AA159" s="346">
        <f t="shared" si="16"/>
        <v>19450000</v>
      </c>
      <c r="AB159" s="331">
        <f t="shared" si="15"/>
        <v>0</v>
      </c>
      <c r="AC159" s="142">
        <f t="shared" si="14"/>
        <v>0</v>
      </c>
      <c r="AD159"/>
    </row>
    <row r="160" spans="1:30" ht="36" customHeight="1" x14ac:dyDescent="0.25">
      <c r="A160" s="1" t="s">
        <v>386</v>
      </c>
      <c r="B160" s="2" t="s">
        <v>387</v>
      </c>
      <c r="C160" s="4">
        <v>916</v>
      </c>
      <c r="D160" s="1" t="s">
        <v>429</v>
      </c>
      <c r="E160" s="1"/>
      <c r="F160" s="85" t="s">
        <v>759</v>
      </c>
      <c r="G160" s="22" t="s">
        <v>668</v>
      </c>
      <c r="H160" s="22" t="s">
        <v>21</v>
      </c>
      <c r="I160" s="19" t="s">
        <v>396</v>
      </c>
      <c r="J160" s="19" t="s">
        <v>510</v>
      </c>
      <c r="K160" s="95" t="s">
        <v>392</v>
      </c>
      <c r="L160" s="43" t="s">
        <v>392</v>
      </c>
      <c r="M160" s="43" t="s">
        <v>392</v>
      </c>
      <c r="N160" s="43" t="s">
        <v>392</v>
      </c>
      <c r="O160" s="43" t="s">
        <v>392</v>
      </c>
      <c r="P160" s="43" t="s">
        <v>392</v>
      </c>
      <c r="Q160" s="24">
        <v>39563</v>
      </c>
      <c r="R160" s="85" t="s">
        <v>87</v>
      </c>
      <c r="S160" s="5">
        <v>11800000</v>
      </c>
      <c r="T160" s="5">
        <v>11800000</v>
      </c>
      <c r="U160" s="15">
        <v>11800000</v>
      </c>
      <c r="V160" s="129">
        <v>11800000</v>
      </c>
      <c r="W160" s="314">
        <v>11800000</v>
      </c>
      <c r="X160" s="314">
        <v>11800000</v>
      </c>
      <c r="Y160" s="314">
        <v>11800000</v>
      </c>
      <c r="Z160" s="314">
        <v>11800000</v>
      </c>
      <c r="AA160" s="346">
        <f t="shared" si="16"/>
        <v>11800000</v>
      </c>
      <c r="AB160" s="331">
        <f t="shared" si="15"/>
        <v>0</v>
      </c>
      <c r="AC160" s="142">
        <f t="shared" si="14"/>
        <v>0</v>
      </c>
      <c r="AD160"/>
    </row>
    <row r="161" spans="1:30" ht="39.75" customHeight="1" x14ac:dyDescent="0.25">
      <c r="A161" s="1" t="s">
        <v>386</v>
      </c>
      <c r="B161" s="2" t="s">
        <v>387</v>
      </c>
      <c r="C161" s="4">
        <v>917</v>
      </c>
      <c r="D161" s="1" t="s">
        <v>429</v>
      </c>
      <c r="E161" s="1"/>
      <c r="F161" s="85" t="s">
        <v>759</v>
      </c>
      <c r="G161" s="22" t="s">
        <v>668</v>
      </c>
      <c r="H161" s="22" t="s">
        <v>20</v>
      </c>
      <c r="I161" s="19" t="s">
        <v>396</v>
      </c>
      <c r="J161" s="19" t="s">
        <v>510</v>
      </c>
      <c r="K161" s="95" t="s">
        <v>392</v>
      </c>
      <c r="L161" s="43" t="s">
        <v>392</v>
      </c>
      <c r="M161" s="43" t="s">
        <v>392</v>
      </c>
      <c r="N161" s="43" t="s">
        <v>392</v>
      </c>
      <c r="O161" s="43" t="s">
        <v>392</v>
      </c>
      <c r="P161" s="43" t="s">
        <v>392</v>
      </c>
      <c r="Q161" s="24">
        <v>39563</v>
      </c>
      <c r="R161" s="85" t="s">
        <v>87</v>
      </c>
      <c r="S161" s="5">
        <v>7000000</v>
      </c>
      <c r="T161" s="5">
        <v>7000000</v>
      </c>
      <c r="U161" s="15">
        <v>7000000</v>
      </c>
      <c r="V161" s="129">
        <v>7000000</v>
      </c>
      <c r="W161" s="314">
        <v>7000000</v>
      </c>
      <c r="X161" s="314">
        <v>7000000</v>
      </c>
      <c r="Y161" s="314">
        <v>7000000</v>
      </c>
      <c r="Z161" s="314">
        <v>7000000</v>
      </c>
      <c r="AA161" s="346">
        <f t="shared" si="16"/>
        <v>7000000</v>
      </c>
      <c r="AB161" s="331">
        <f t="shared" si="15"/>
        <v>0</v>
      </c>
      <c r="AC161" s="142">
        <f t="shared" si="14"/>
        <v>0</v>
      </c>
      <c r="AD161"/>
    </row>
    <row r="162" spans="1:30" ht="31.8" x14ac:dyDescent="0.25">
      <c r="A162" s="1" t="s">
        <v>386</v>
      </c>
      <c r="B162" s="2" t="s">
        <v>387</v>
      </c>
      <c r="C162" s="4">
        <v>918</v>
      </c>
      <c r="D162" s="1" t="s">
        <v>429</v>
      </c>
      <c r="E162" s="1"/>
      <c r="F162" s="85" t="s">
        <v>759</v>
      </c>
      <c r="G162" s="22" t="s">
        <v>668</v>
      </c>
      <c r="H162" s="22" t="s">
        <v>19</v>
      </c>
      <c r="I162" s="19" t="s">
        <v>396</v>
      </c>
      <c r="J162" s="19" t="s">
        <v>510</v>
      </c>
      <c r="K162" s="95" t="s">
        <v>392</v>
      </c>
      <c r="L162" s="43" t="s">
        <v>392</v>
      </c>
      <c r="M162" s="43" t="s">
        <v>392</v>
      </c>
      <c r="N162" s="43" t="s">
        <v>392</v>
      </c>
      <c r="O162" s="43" t="s">
        <v>392</v>
      </c>
      <c r="P162" s="43" t="s">
        <v>392</v>
      </c>
      <c r="Q162" s="24">
        <v>39563</v>
      </c>
      <c r="R162" s="85" t="s">
        <v>87</v>
      </c>
      <c r="S162" s="5">
        <v>3180000</v>
      </c>
      <c r="T162" s="5">
        <v>3180000</v>
      </c>
      <c r="U162" s="15">
        <v>3180000</v>
      </c>
      <c r="V162" s="129">
        <v>3180000</v>
      </c>
      <c r="W162" s="314">
        <v>3180000</v>
      </c>
      <c r="X162" s="314">
        <v>3180000</v>
      </c>
      <c r="Y162" s="314">
        <v>3180000</v>
      </c>
      <c r="Z162" s="314">
        <v>3180000</v>
      </c>
      <c r="AA162" s="346">
        <f t="shared" si="16"/>
        <v>3180000</v>
      </c>
      <c r="AB162" s="331">
        <f t="shared" si="15"/>
        <v>0</v>
      </c>
      <c r="AC162" s="142">
        <f t="shared" si="14"/>
        <v>0</v>
      </c>
      <c r="AD162"/>
    </row>
    <row r="163" spans="1:30" ht="33.75" customHeight="1" x14ac:dyDescent="0.25">
      <c r="A163" s="1" t="s">
        <v>386</v>
      </c>
      <c r="B163" s="2" t="s">
        <v>387</v>
      </c>
      <c r="C163" s="4">
        <v>792</v>
      </c>
      <c r="D163" s="1" t="s">
        <v>429</v>
      </c>
      <c r="E163" s="1"/>
      <c r="F163" s="85" t="s">
        <v>759</v>
      </c>
      <c r="G163" s="22" t="s">
        <v>668</v>
      </c>
      <c r="H163" s="22" t="s">
        <v>323</v>
      </c>
      <c r="I163" s="19" t="s">
        <v>396</v>
      </c>
      <c r="J163" s="19" t="s">
        <v>510</v>
      </c>
      <c r="K163" s="95" t="s">
        <v>392</v>
      </c>
      <c r="L163" s="43" t="s">
        <v>392</v>
      </c>
      <c r="M163" s="43" t="s">
        <v>392</v>
      </c>
      <c r="N163" s="43" t="s">
        <v>392</v>
      </c>
      <c r="O163" s="43" t="s">
        <v>392</v>
      </c>
      <c r="P163" s="43" t="s">
        <v>392</v>
      </c>
      <c r="Q163" s="24">
        <v>39563</v>
      </c>
      <c r="R163" s="85" t="s">
        <v>87</v>
      </c>
      <c r="S163" s="5">
        <v>22500000</v>
      </c>
      <c r="T163" s="5">
        <v>22500000</v>
      </c>
      <c r="U163" s="15">
        <v>22500000</v>
      </c>
      <c r="V163" s="129">
        <v>22500000</v>
      </c>
      <c r="W163" s="314">
        <v>39200000</v>
      </c>
      <c r="X163" s="314">
        <v>39200000</v>
      </c>
      <c r="Y163" s="314">
        <v>39200000</v>
      </c>
      <c r="Z163" s="314">
        <v>39200000</v>
      </c>
      <c r="AA163" s="346">
        <f t="shared" si="16"/>
        <v>39200000</v>
      </c>
      <c r="AB163" s="331">
        <f t="shared" si="15"/>
        <v>0</v>
      </c>
      <c r="AC163" s="142">
        <f t="shared" si="14"/>
        <v>0</v>
      </c>
      <c r="AD163"/>
    </row>
    <row r="164" spans="1:30" ht="31.8" x14ac:dyDescent="0.25">
      <c r="A164" s="1" t="s">
        <v>386</v>
      </c>
      <c r="B164" s="2" t="s">
        <v>387</v>
      </c>
      <c r="C164" s="4">
        <v>793</v>
      </c>
      <c r="D164" s="1" t="s">
        <v>429</v>
      </c>
      <c r="E164" s="1"/>
      <c r="F164" s="85" t="s">
        <v>759</v>
      </c>
      <c r="G164" s="22" t="s">
        <v>668</v>
      </c>
      <c r="H164" s="22" t="s">
        <v>322</v>
      </c>
      <c r="I164" s="19" t="s">
        <v>396</v>
      </c>
      <c r="J164" s="19" t="s">
        <v>510</v>
      </c>
      <c r="K164" s="95" t="s">
        <v>392</v>
      </c>
      <c r="L164" s="43" t="s">
        <v>392</v>
      </c>
      <c r="M164" s="43" t="s">
        <v>392</v>
      </c>
      <c r="N164" s="43" t="s">
        <v>392</v>
      </c>
      <c r="O164" s="43" t="s">
        <v>392</v>
      </c>
      <c r="P164" s="43" t="s">
        <v>392</v>
      </c>
      <c r="Q164" s="24">
        <v>39563</v>
      </c>
      <c r="R164" s="85" t="s">
        <v>87</v>
      </c>
      <c r="S164" s="5">
        <v>6400000</v>
      </c>
      <c r="T164" s="5">
        <v>6400000</v>
      </c>
      <c r="U164" s="15">
        <v>6400000</v>
      </c>
      <c r="V164" s="129">
        <v>6400000</v>
      </c>
      <c r="W164" s="314">
        <v>6400000</v>
      </c>
      <c r="X164" s="314">
        <v>6400000</v>
      </c>
      <c r="Y164" s="314">
        <v>6400000</v>
      </c>
      <c r="Z164" s="314">
        <v>6400000</v>
      </c>
      <c r="AA164" s="346">
        <f t="shared" si="16"/>
        <v>6400000</v>
      </c>
      <c r="AB164" s="331">
        <f t="shared" si="15"/>
        <v>0</v>
      </c>
      <c r="AC164" s="142">
        <f t="shared" si="14"/>
        <v>0</v>
      </c>
      <c r="AD164"/>
    </row>
    <row r="165" spans="1:30" ht="46.5" customHeight="1" x14ac:dyDescent="0.25">
      <c r="A165" s="1" t="s">
        <v>386</v>
      </c>
      <c r="B165" s="2" t="s">
        <v>387</v>
      </c>
      <c r="C165" s="4">
        <v>786</v>
      </c>
      <c r="D165" s="1" t="s">
        <v>429</v>
      </c>
      <c r="E165" s="1"/>
      <c r="F165" s="87" t="s">
        <v>347</v>
      </c>
      <c r="G165" s="22" t="s">
        <v>604</v>
      </c>
      <c r="H165" s="22" t="s">
        <v>14</v>
      </c>
      <c r="I165" s="19" t="s">
        <v>396</v>
      </c>
      <c r="J165" s="19" t="s">
        <v>510</v>
      </c>
      <c r="K165" s="95" t="s">
        <v>392</v>
      </c>
      <c r="L165" s="95" t="s">
        <v>392</v>
      </c>
      <c r="M165" s="95" t="s">
        <v>392</v>
      </c>
      <c r="N165" s="95" t="s">
        <v>392</v>
      </c>
      <c r="O165" s="95" t="s">
        <v>392</v>
      </c>
      <c r="P165" s="612" t="s">
        <v>406</v>
      </c>
      <c r="Q165" s="24">
        <v>39563</v>
      </c>
      <c r="R165" s="85" t="s">
        <v>87</v>
      </c>
      <c r="S165" s="5">
        <v>2000000</v>
      </c>
      <c r="T165" s="5">
        <v>2000000</v>
      </c>
      <c r="U165" s="15">
        <v>2000000</v>
      </c>
      <c r="V165" s="129">
        <v>565000</v>
      </c>
      <c r="W165" s="314">
        <v>565000</v>
      </c>
      <c r="X165" s="314">
        <v>565000</v>
      </c>
      <c r="Y165" s="314">
        <v>1000000</v>
      </c>
      <c r="Z165" s="314">
        <v>1000000</v>
      </c>
      <c r="AA165" s="346">
        <f t="shared" si="16"/>
        <v>1000000</v>
      </c>
      <c r="AB165" s="331">
        <f t="shared" si="15"/>
        <v>0</v>
      </c>
      <c r="AC165" s="142">
        <f t="shared" si="14"/>
        <v>0</v>
      </c>
      <c r="AD165"/>
    </row>
    <row r="166" spans="1:30" ht="40.799999999999997" x14ac:dyDescent="0.25">
      <c r="A166" s="1" t="s">
        <v>386</v>
      </c>
      <c r="B166" s="2" t="s">
        <v>387</v>
      </c>
      <c r="C166" s="4">
        <v>787</v>
      </c>
      <c r="D166" s="1" t="s">
        <v>429</v>
      </c>
      <c r="E166" s="1"/>
      <c r="F166" s="594" t="s">
        <v>6</v>
      </c>
      <c r="G166" s="22" t="s">
        <v>604</v>
      </c>
      <c r="H166" s="22" t="s">
        <v>23</v>
      </c>
      <c r="I166" s="19" t="s">
        <v>396</v>
      </c>
      <c r="J166" s="19" t="s">
        <v>510</v>
      </c>
      <c r="K166" s="95" t="s">
        <v>392</v>
      </c>
      <c r="L166" s="95" t="s">
        <v>392</v>
      </c>
      <c r="M166" s="95" t="s">
        <v>392</v>
      </c>
      <c r="N166" s="95" t="s">
        <v>392</v>
      </c>
      <c r="O166" s="95" t="s">
        <v>392</v>
      </c>
      <c r="P166" s="612" t="s">
        <v>406</v>
      </c>
      <c r="Q166" s="24">
        <v>39563</v>
      </c>
      <c r="R166" s="85" t="s">
        <v>87</v>
      </c>
      <c r="S166" s="5">
        <v>6500000</v>
      </c>
      <c r="T166" s="5">
        <v>6500000</v>
      </c>
      <c r="U166" s="15">
        <v>6500000</v>
      </c>
      <c r="V166" s="129">
        <v>7600000</v>
      </c>
      <c r="W166" s="314">
        <v>7631000</v>
      </c>
      <c r="X166" s="314">
        <v>7631000</v>
      </c>
      <c r="Y166" s="314">
        <v>7631000</v>
      </c>
      <c r="Z166" s="314">
        <v>7631000</v>
      </c>
      <c r="AA166" s="346">
        <f t="shared" si="16"/>
        <v>7631000</v>
      </c>
      <c r="AB166" s="331">
        <f t="shared" si="15"/>
        <v>0</v>
      </c>
      <c r="AC166" s="142">
        <f t="shared" si="14"/>
        <v>0</v>
      </c>
      <c r="AD166"/>
    </row>
    <row r="167" spans="1:30" ht="40.799999999999997" x14ac:dyDescent="0.25">
      <c r="A167" s="1" t="s">
        <v>386</v>
      </c>
      <c r="B167" s="2" t="s">
        <v>387</v>
      </c>
      <c r="C167" s="4">
        <v>788</v>
      </c>
      <c r="D167" s="1" t="s">
        <v>429</v>
      </c>
      <c r="E167" s="1"/>
      <c r="F167" s="88" t="s">
        <v>4</v>
      </c>
      <c r="G167" s="22" t="s">
        <v>604</v>
      </c>
      <c r="H167" s="22" t="s">
        <v>24</v>
      </c>
      <c r="I167" s="19" t="s">
        <v>396</v>
      </c>
      <c r="J167" s="19" t="s">
        <v>510</v>
      </c>
      <c r="K167" s="95" t="s">
        <v>392</v>
      </c>
      <c r="L167" s="95" t="s">
        <v>392</v>
      </c>
      <c r="M167" s="95" t="s">
        <v>392</v>
      </c>
      <c r="N167" s="95" t="s">
        <v>392</v>
      </c>
      <c r="O167" s="95" t="s">
        <v>392</v>
      </c>
      <c r="P167" s="612" t="s">
        <v>406</v>
      </c>
      <c r="Q167" s="24">
        <v>39563</v>
      </c>
      <c r="R167" s="85" t="s">
        <v>87</v>
      </c>
      <c r="S167" s="5">
        <v>25000000</v>
      </c>
      <c r="T167" s="5">
        <v>25000000</v>
      </c>
      <c r="U167" s="15">
        <v>25000000</v>
      </c>
      <c r="V167" s="129">
        <v>42300000</v>
      </c>
      <c r="W167" s="314">
        <v>42300000</v>
      </c>
      <c r="X167" s="314">
        <v>42300000</v>
      </c>
      <c r="Y167" s="314">
        <v>42300000</v>
      </c>
      <c r="Z167" s="314">
        <v>42300000</v>
      </c>
      <c r="AA167" s="346">
        <f t="shared" si="16"/>
        <v>42300000</v>
      </c>
      <c r="AB167" s="331">
        <f t="shared" si="15"/>
        <v>0</v>
      </c>
      <c r="AC167" s="142">
        <f t="shared" si="14"/>
        <v>0</v>
      </c>
      <c r="AD167"/>
    </row>
    <row r="168" spans="1:30" ht="45" customHeight="1" x14ac:dyDescent="0.25">
      <c r="A168" s="1" t="s">
        <v>386</v>
      </c>
      <c r="B168" s="2" t="s">
        <v>387</v>
      </c>
      <c r="C168" s="4">
        <v>790</v>
      </c>
      <c r="D168" s="1" t="s">
        <v>429</v>
      </c>
      <c r="E168" s="1"/>
      <c r="F168" s="85" t="s">
        <v>1</v>
      </c>
      <c r="G168" s="22" t="s">
        <v>604</v>
      </c>
      <c r="H168" s="22" t="s">
        <v>17</v>
      </c>
      <c r="I168" s="19" t="s">
        <v>396</v>
      </c>
      <c r="J168" s="19" t="s">
        <v>510</v>
      </c>
      <c r="K168" s="95" t="s">
        <v>392</v>
      </c>
      <c r="L168" s="95" t="s">
        <v>392</v>
      </c>
      <c r="M168" s="95" t="s">
        <v>392</v>
      </c>
      <c r="N168" s="95" t="s">
        <v>392</v>
      </c>
      <c r="O168" s="95" t="s">
        <v>392</v>
      </c>
      <c r="P168" s="612" t="s">
        <v>406</v>
      </c>
      <c r="Q168" s="24">
        <v>39563</v>
      </c>
      <c r="R168" s="85" t="s">
        <v>87</v>
      </c>
      <c r="S168" s="5">
        <v>24000000</v>
      </c>
      <c r="T168" s="5">
        <v>24000000</v>
      </c>
      <c r="U168" s="15">
        <v>24000000</v>
      </c>
      <c r="V168" s="129">
        <v>50600000</v>
      </c>
      <c r="W168" s="314">
        <v>50600000</v>
      </c>
      <c r="X168" s="314">
        <v>50600000</v>
      </c>
      <c r="Y168" s="314">
        <v>50600000</v>
      </c>
      <c r="Z168" s="314">
        <v>50600000</v>
      </c>
      <c r="AA168" s="346">
        <f t="shared" si="16"/>
        <v>50600000</v>
      </c>
      <c r="AB168" s="331">
        <f t="shared" si="15"/>
        <v>0</v>
      </c>
      <c r="AC168" s="142">
        <f t="shared" si="14"/>
        <v>0</v>
      </c>
      <c r="AD168"/>
    </row>
    <row r="169" spans="1:30" ht="40.799999999999997" x14ac:dyDescent="0.25">
      <c r="A169" s="78" t="s">
        <v>386</v>
      </c>
      <c r="B169" s="79" t="s">
        <v>387</v>
      </c>
      <c r="C169" s="63">
        <v>1098</v>
      </c>
      <c r="D169" s="78" t="s">
        <v>429</v>
      </c>
      <c r="E169" s="123"/>
      <c r="F169" s="85" t="s">
        <v>1</v>
      </c>
      <c r="G169" s="22" t="s">
        <v>604</v>
      </c>
      <c r="H169" s="111" t="s">
        <v>652</v>
      </c>
      <c r="I169" s="123"/>
      <c r="J169" s="123"/>
      <c r="K169" s="95" t="s">
        <v>392</v>
      </c>
      <c r="L169" s="95" t="s">
        <v>392</v>
      </c>
      <c r="M169" s="95" t="s">
        <v>392</v>
      </c>
      <c r="N169" s="95" t="s">
        <v>392</v>
      </c>
      <c r="O169" s="95" t="s">
        <v>392</v>
      </c>
      <c r="P169" s="612" t="s">
        <v>406</v>
      </c>
      <c r="Q169" s="24">
        <v>39563</v>
      </c>
      <c r="R169" s="85" t="s">
        <v>87</v>
      </c>
      <c r="S169" s="123"/>
      <c r="T169" s="123"/>
      <c r="U169" s="23" t="s">
        <v>92</v>
      </c>
      <c r="V169" s="129">
        <v>23000000</v>
      </c>
      <c r="W169" s="314">
        <v>37529000</v>
      </c>
      <c r="X169" s="314">
        <v>37529000</v>
      </c>
      <c r="Y169" s="314">
        <v>37529000</v>
      </c>
      <c r="Z169" s="314">
        <v>37529000</v>
      </c>
      <c r="AA169" s="346">
        <f t="shared" si="16"/>
        <v>37529000</v>
      </c>
      <c r="AB169" s="331">
        <f t="shared" si="15"/>
        <v>0</v>
      </c>
      <c r="AC169" s="142">
        <f t="shared" si="14"/>
        <v>0</v>
      </c>
      <c r="AD169"/>
    </row>
    <row r="170" spans="1:30" ht="32.25" customHeight="1" x14ac:dyDescent="0.25">
      <c r="A170" s="1" t="s">
        <v>386</v>
      </c>
      <c r="B170" s="127" t="s">
        <v>387</v>
      </c>
      <c r="C170" s="4">
        <v>190</v>
      </c>
      <c r="D170" s="1" t="s">
        <v>429</v>
      </c>
      <c r="E170" s="85"/>
      <c r="F170" s="85" t="s">
        <v>684</v>
      </c>
      <c r="G170" s="22" t="s">
        <v>91</v>
      </c>
      <c r="H170" s="111" t="s">
        <v>676</v>
      </c>
      <c r="I170" s="19" t="s">
        <v>396</v>
      </c>
      <c r="J170" s="19" t="s">
        <v>510</v>
      </c>
      <c r="K170" s="96" t="s">
        <v>396</v>
      </c>
      <c r="L170" s="96" t="s">
        <v>392</v>
      </c>
      <c r="M170" s="96" t="s">
        <v>392</v>
      </c>
      <c r="N170" s="96" t="s">
        <v>392</v>
      </c>
      <c r="O170" s="96" t="s">
        <v>392</v>
      </c>
      <c r="P170" s="96" t="s">
        <v>392</v>
      </c>
      <c r="Q170" s="92">
        <v>39715</v>
      </c>
      <c r="R170" s="85" t="s">
        <v>87</v>
      </c>
      <c r="S170" s="5">
        <v>53000000</v>
      </c>
      <c r="T170" s="12">
        <v>53000000</v>
      </c>
      <c r="U170" s="15">
        <v>53000000</v>
      </c>
      <c r="V170" s="129">
        <v>69600000</v>
      </c>
      <c r="W170" s="314">
        <v>69600000</v>
      </c>
      <c r="X170" s="314">
        <v>69600000</v>
      </c>
      <c r="Y170" s="314">
        <v>69600000</v>
      </c>
      <c r="Z170" s="314">
        <v>69600000</v>
      </c>
      <c r="AA170" s="345">
        <f>Z170</f>
        <v>69600000</v>
      </c>
      <c r="AB170" s="331">
        <f t="shared" si="15"/>
        <v>0</v>
      </c>
      <c r="AC170" s="142">
        <f t="shared" si="14"/>
        <v>0</v>
      </c>
      <c r="AD170"/>
    </row>
    <row r="171" spans="1:30" ht="26.25" customHeight="1" x14ac:dyDescent="0.25">
      <c r="A171" s="19" t="s">
        <v>386</v>
      </c>
      <c r="B171" s="127" t="s">
        <v>387</v>
      </c>
      <c r="C171" s="21">
        <v>1094</v>
      </c>
      <c r="D171" s="19" t="s">
        <v>429</v>
      </c>
      <c r="E171" s="85"/>
      <c r="F171" s="85" t="s">
        <v>684</v>
      </c>
      <c r="G171" s="111" t="s">
        <v>91</v>
      </c>
      <c r="H171" s="111" t="s">
        <v>648</v>
      </c>
      <c r="I171" s="19"/>
      <c r="J171" s="19"/>
      <c r="K171" s="96" t="s">
        <v>396</v>
      </c>
      <c r="L171" s="96" t="s">
        <v>392</v>
      </c>
      <c r="M171" s="96" t="s">
        <v>392</v>
      </c>
      <c r="N171" s="96" t="s">
        <v>392</v>
      </c>
      <c r="O171" s="96" t="s">
        <v>392</v>
      </c>
      <c r="P171" s="96" t="s">
        <v>392</v>
      </c>
      <c r="Q171" s="92">
        <v>39715</v>
      </c>
      <c r="R171" s="85" t="s">
        <v>87</v>
      </c>
      <c r="S171" s="19"/>
      <c r="T171" s="19"/>
      <c r="U171" s="23" t="s">
        <v>92</v>
      </c>
      <c r="V171" s="129">
        <v>20800000</v>
      </c>
      <c r="W171" s="314">
        <v>20800000</v>
      </c>
      <c r="X171" s="314">
        <v>20800000</v>
      </c>
      <c r="Y171" s="314">
        <v>25000000</v>
      </c>
      <c r="Z171" s="314">
        <v>25000000</v>
      </c>
      <c r="AA171" s="345">
        <f t="shared" ref="AA171:AA184" si="17">Z171</f>
        <v>25000000</v>
      </c>
      <c r="AB171" s="331">
        <f t="shared" si="15"/>
        <v>0</v>
      </c>
      <c r="AC171" s="142">
        <f t="shared" si="14"/>
        <v>0</v>
      </c>
      <c r="AD171"/>
    </row>
    <row r="172" spans="1:30" ht="33.75" customHeight="1" x14ac:dyDescent="0.25">
      <c r="A172" s="19" t="s">
        <v>386</v>
      </c>
      <c r="B172" s="127" t="s">
        <v>387</v>
      </c>
      <c r="C172" s="21">
        <v>1095</v>
      </c>
      <c r="D172" s="19" t="s">
        <v>429</v>
      </c>
      <c r="E172" s="85"/>
      <c r="F172" s="85" t="s">
        <v>128</v>
      </c>
      <c r="G172" s="111" t="s">
        <v>91</v>
      </c>
      <c r="H172" s="111" t="s">
        <v>649</v>
      </c>
      <c r="I172" s="19"/>
      <c r="J172" s="19"/>
      <c r="K172" s="96" t="s">
        <v>396</v>
      </c>
      <c r="L172" s="96" t="s">
        <v>392</v>
      </c>
      <c r="M172" s="96" t="s">
        <v>392</v>
      </c>
      <c r="N172" s="96" t="s">
        <v>392</v>
      </c>
      <c r="O172" s="96" t="s">
        <v>392</v>
      </c>
      <c r="P172" s="96" t="s">
        <v>392</v>
      </c>
      <c r="Q172" s="92">
        <v>39715</v>
      </c>
      <c r="R172" s="85" t="s">
        <v>87</v>
      </c>
      <c r="S172" s="19"/>
      <c r="T172" s="19"/>
      <c r="U172" s="23" t="s">
        <v>92</v>
      </c>
      <c r="V172" s="129">
        <v>73800000</v>
      </c>
      <c r="W172" s="314">
        <v>73800000</v>
      </c>
      <c r="X172" s="314">
        <v>73800000</v>
      </c>
      <c r="Y172" s="314">
        <v>73800000</v>
      </c>
      <c r="Z172" s="314">
        <v>73800000</v>
      </c>
      <c r="AA172" s="345">
        <f t="shared" si="17"/>
        <v>73800000</v>
      </c>
      <c r="AB172" s="331">
        <f t="shared" si="15"/>
        <v>0</v>
      </c>
      <c r="AC172" s="142">
        <f t="shared" si="14"/>
        <v>0</v>
      </c>
    </row>
    <row r="173" spans="1:30" ht="29.25" customHeight="1" x14ac:dyDescent="0.25">
      <c r="A173" s="19" t="s">
        <v>386</v>
      </c>
      <c r="B173" s="127" t="s">
        <v>387</v>
      </c>
      <c r="C173" s="21">
        <v>794</v>
      </c>
      <c r="D173" s="19" t="s">
        <v>429</v>
      </c>
      <c r="E173" s="78"/>
      <c r="F173" s="85" t="s">
        <v>684</v>
      </c>
      <c r="G173" s="22" t="s">
        <v>91</v>
      </c>
      <c r="H173" s="111" t="s">
        <v>677</v>
      </c>
      <c r="I173" s="19" t="s">
        <v>396</v>
      </c>
      <c r="J173" s="19" t="s">
        <v>510</v>
      </c>
      <c r="K173" s="96" t="s">
        <v>396</v>
      </c>
      <c r="L173" s="96" t="s">
        <v>392</v>
      </c>
      <c r="M173" s="96" t="s">
        <v>392</v>
      </c>
      <c r="N173" s="96" t="s">
        <v>392</v>
      </c>
      <c r="O173" s="96" t="s">
        <v>392</v>
      </c>
      <c r="P173" s="96" t="s">
        <v>392</v>
      </c>
      <c r="Q173" s="92">
        <v>39715</v>
      </c>
      <c r="R173" s="85" t="s">
        <v>87</v>
      </c>
      <c r="S173" s="5">
        <v>50000000</v>
      </c>
      <c r="T173" s="12">
        <v>50000000</v>
      </c>
      <c r="U173" s="15">
        <v>50000000</v>
      </c>
      <c r="V173" s="129">
        <v>55800000</v>
      </c>
      <c r="W173" s="314">
        <v>55800000</v>
      </c>
      <c r="X173" s="314">
        <v>55800000</v>
      </c>
      <c r="Y173" s="314">
        <v>55800000</v>
      </c>
      <c r="Z173" s="314">
        <v>55800000</v>
      </c>
      <c r="AA173" s="345">
        <f t="shared" si="17"/>
        <v>55800000</v>
      </c>
      <c r="AB173" s="331">
        <f t="shared" si="15"/>
        <v>0</v>
      </c>
      <c r="AC173" s="142">
        <f t="shared" si="14"/>
        <v>0</v>
      </c>
    </row>
    <row r="174" spans="1:30" ht="33" customHeight="1" x14ac:dyDescent="0.25">
      <c r="A174" s="19" t="s">
        <v>386</v>
      </c>
      <c r="B174" s="127" t="s">
        <v>387</v>
      </c>
      <c r="C174" s="21">
        <v>796</v>
      </c>
      <c r="D174" s="19" t="s">
        <v>429</v>
      </c>
      <c r="E174" s="78"/>
      <c r="F174" s="85" t="s">
        <v>684</v>
      </c>
      <c r="G174" s="111" t="s">
        <v>91</v>
      </c>
      <c r="H174" s="22" t="s">
        <v>319</v>
      </c>
      <c r="I174" s="19" t="s">
        <v>396</v>
      </c>
      <c r="J174" s="19" t="s">
        <v>510</v>
      </c>
      <c r="K174" s="96" t="s">
        <v>396</v>
      </c>
      <c r="L174" s="96" t="s">
        <v>392</v>
      </c>
      <c r="M174" s="96" t="s">
        <v>392</v>
      </c>
      <c r="N174" s="96" t="s">
        <v>392</v>
      </c>
      <c r="O174" s="96" t="s">
        <v>392</v>
      </c>
      <c r="P174" s="96" t="s">
        <v>392</v>
      </c>
      <c r="Q174" s="92">
        <v>39715</v>
      </c>
      <c r="R174" s="85" t="s">
        <v>87</v>
      </c>
      <c r="S174" s="5">
        <v>10000000</v>
      </c>
      <c r="T174" s="12">
        <v>10000000</v>
      </c>
      <c r="U174" s="15">
        <v>10000000</v>
      </c>
      <c r="V174" s="129">
        <v>16400000</v>
      </c>
      <c r="W174" s="314">
        <v>16400000</v>
      </c>
      <c r="X174" s="314">
        <v>16400000</v>
      </c>
      <c r="Y174" s="314">
        <v>16400000</v>
      </c>
      <c r="Z174" s="314">
        <v>16400000</v>
      </c>
      <c r="AA174" s="345">
        <f t="shared" si="17"/>
        <v>16400000</v>
      </c>
      <c r="AB174" s="331">
        <f t="shared" si="15"/>
        <v>0</v>
      </c>
      <c r="AC174" s="142">
        <f t="shared" si="14"/>
        <v>0</v>
      </c>
    </row>
    <row r="175" spans="1:30" ht="29.25" customHeight="1" x14ac:dyDescent="0.25">
      <c r="A175" s="19" t="s">
        <v>386</v>
      </c>
      <c r="B175" s="127" t="s">
        <v>387</v>
      </c>
      <c r="C175" s="21">
        <v>797</v>
      </c>
      <c r="D175" s="19" t="s">
        <v>429</v>
      </c>
      <c r="E175" s="78"/>
      <c r="F175" s="592" t="s">
        <v>684</v>
      </c>
      <c r="G175" s="111" t="s">
        <v>91</v>
      </c>
      <c r="H175" s="22" t="s">
        <v>39</v>
      </c>
      <c r="I175" s="19" t="s">
        <v>396</v>
      </c>
      <c r="J175" s="19" t="s">
        <v>510</v>
      </c>
      <c r="K175" s="96" t="s">
        <v>396</v>
      </c>
      <c r="L175" s="96" t="s">
        <v>392</v>
      </c>
      <c r="M175" s="96" t="s">
        <v>392</v>
      </c>
      <c r="N175" s="96" t="s">
        <v>392</v>
      </c>
      <c r="O175" s="96" t="s">
        <v>392</v>
      </c>
      <c r="P175" s="96" t="s">
        <v>392</v>
      </c>
      <c r="Q175" s="92">
        <v>39715</v>
      </c>
      <c r="R175" s="85" t="s">
        <v>87</v>
      </c>
      <c r="S175" s="5">
        <v>3000000</v>
      </c>
      <c r="T175" s="12">
        <v>3000000</v>
      </c>
      <c r="U175" s="15">
        <v>3000000</v>
      </c>
      <c r="V175" s="129">
        <v>8300000</v>
      </c>
      <c r="W175" s="314">
        <v>8300000</v>
      </c>
      <c r="X175" s="314">
        <v>8300000</v>
      </c>
      <c r="Y175" s="314">
        <v>8300000</v>
      </c>
      <c r="Z175" s="314">
        <v>8300000</v>
      </c>
      <c r="AA175" s="345">
        <f t="shared" si="17"/>
        <v>8300000</v>
      </c>
      <c r="AB175" s="331">
        <f t="shared" si="15"/>
        <v>0</v>
      </c>
      <c r="AC175" s="142">
        <f t="shared" si="14"/>
        <v>0</v>
      </c>
    </row>
    <row r="176" spans="1:30" ht="30" customHeight="1" x14ac:dyDescent="0.25">
      <c r="A176" s="19" t="s">
        <v>386</v>
      </c>
      <c r="B176" s="127" t="s">
        <v>387</v>
      </c>
      <c r="C176" s="21">
        <v>795</v>
      </c>
      <c r="D176" s="19" t="s">
        <v>429</v>
      </c>
      <c r="E176" s="78"/>
      <c r="F176" s="85" t="s">
        <v>128</v>
      </c>
      <c r="G176" s="22" t="s">
        <v>90</v>
      </c>
      <c r="H176" s="111" t="s">
        <v>681</v>
      </c>
      <c r="I176" s="19" t="s">
        <v>396</v>
      </c>
      <c r="J176" s="19" t="s">
        <v>510</v>
      </c>
      <c r="K176" s="96" t="s">
        <v>396</v>
      </c>
      <c r="L176" s="96" t="s">
        <v>392</v>
      </c>
      <c r="M176" s="96" t="s">
        <v>392</v>
      </c>
      <c r="N176" s="96" t="s">
        <v>392</v>
      </c>
      <c r="O176" s="96" t="s">
        <v>392</v>
      </c>
      <c r="P176" s="96" t="s">
        <v>392</v>
      </c>
      <c r="Q176" s="92">
        <v>39715</v>
      </c>
      <c r="R176" s="85" t="s">
        <v>87</v>
      </c>
      <c r="S176" s="5">
        <v>92000000</v>
      </c>
      <c r="T176" s="12">
        <v>92000000</v>
      </c>
      <c r="U176" s="15">
        <v>92000000</v>
      </c>
      <c r="V176" s="129">
        <v>99900000</v>
      </c>
      <c r="W176" s="314">
        <v>99900000</v>
      </c>
      <c r="X176" s="314">
        <v>99900000</v>
      </c>
      <c r="Y176" s="314">
        <v>99900000</v>
      </c>
      <c r="Z176" s="314">
        <v>99900000</v>
      </c>
      <c r="AA176" s="345">
        <f t="shared" si="17"/>
        <v>99900000</v>
      </c>
      <c r="AB176" s="331">
        <f t="shared" si="15"/>
        <v>0</v>
      </c>
      <c r="AC176" s="142">
        <f t="shared" si="14"/>
        <v>0</v>
      </c>
    </row>
    <row r="177" spans="1:59" ht="31.5" customHeight="1" x14ac:dyDescent="0.25">
      <c r="A177" s="19" t="s">
        <v>386</v>
      </c>
      <c r="B177" s="127" t="s">
        <v>387</v>
      </c>
      <c r="C177" s="114">
        <v>1106</v>
      </c>
      <c r="D177" s="19" t="s">
        <v>429</v>
      </c>
      <c r="E177" s="78"/>
      <c r="F177" s="592" t="s">
        <v>128</v>
      </c>
      <c r="G177" s="22" t="s">
        <v>90</v>
      </c>
      <c r="H177" s="111" t="s">
        <v>680</v>
      </c>
      <c r="I177" s="19" t="s">
        <v>396</v>
      </c>
      <c r="J177" s="19" t="s">
        <v>510</v>
      </c>
      <c r="K177" s="96" t="s">
        <v>396</v>
      </c>
      <c r="L177" s="96" t="s">
        <v>392</v>
      </c>
      <c r="M177" s="96" t="s">
        <v>392</v>
      </c>
      <c r="N177" s="96" t="s">
        <v>392</v>
      </c>
      <c r="O177" s="96" t="s">
        <v>392</v>
      </c>
      <c r="P177" s="96" t="s">
        <v>392</v>
      </c>
      <c r="Q177" s="92">
        <v>39715</v>
      </c>
      <c r="R177" s="85" t="s">
        <v>87</v>
      </c>
      <c r="S177" s="101" t="s">
        <v>678</v>
      </c>
      <c r="T177" s="101" t="s">
        <v>678</v>
      </c>
      <c r="U177" s="101" t="s">
        <v>678</v>
      </c>
      <c r="V177" s="101" t="s">
        <v>679</v>
      </c>
      <c r="W177" s="315" t="s">
        <v>679</v>
      </c>
      <c r="X177" s="315" t="s">
        <v>679</v>
      </c>
      <c r="Y177" s="315" t="s">
        <v>679</v>
      </c>
      <c r="Z177" s="315" t="s">
        <v>679</v>
      </c>
      <c r="AA177" s="345" t="str">
        <f t="shared" si="17"/>
        <v>Part of $99,900,000 
above</v>
      </c>
      <c r="AB177" s="145"/>
      <c r="AC177" s="142">
        <f t="shared" si="14"/>
        <v>0</v>
      </c>
    </row>
    <row r="178" spans="1:59" ht="29.25" customHeight="1" x14ac:dyDescent="0.25">
      <c r="A178" s="19" t="s">
        <v>386</v>
      </c>
      <c r="B178" s="127" t="s">
        <v>387</v>
      </c>
      <c r="C178" s="21">
        <v>798</v>
      </c>
      <c r="D178" s="19" t="s">
        <v>429</v>
      </c>
      <c r="E178" s="78"/>
      <c r="F178" s="85" t="s">
        <v>128</v>
      </c>
      <c r="G178" s="22" t="s">
        <v>90</v>
      </c>
      <c r="H178" s="111" t="s">
        <v>902</v>
      </c>
      <c r="I178" s="19" t="s">
        <v>396</v>
      </c>
      <c r="J178" s="19" t="s">
        <v>510</v>
      </c>
      <c r="K178" s="96" t="s">
        <v>396</v>
      </c>
      <c r="L178" s="96" t="s">
        <v>392</v>
      </c>
      <c r="M178" s="96" t="s">
        <v>392</v>
      </c>
      <c r="N178" s="96" t="s">
        <v>392</v>
      </c>
      <c r="O178" s="96" t="s">
        <v>392</v>
      </c>
      <c r="P178" s="96" t="s">
        <v>392</v>
      </c>
      <c r="Q178" s="92">
        <v>39715</v>
      </c>
      <c r="R178" s="85" t="s">
        <v>87</v>
      </c>
      <c r="S178" s="5">
        <v>500000</v>
      </c>
      <c r="T178" s="12">
        <v>500000</v>
      </c>
      <c r="U178" s="15">
        <v>500000</v>
      </c>
      <c r="V178" s="129">
        <v>4900000</v>
      </c>
      <c r="W178" s="314">
        <v>4900000</v>
      </c>
      <c r="X178" s="314">
        <v>4900000</v>
      </c>
      <c r="Y178" s="314">
        <v>4900000</v>
      </c>
      <c r="Z178" s="314">
        <v>4900000</v>
      </c>
      <c r="AA178" s="345">
        <f t="shared" si="17"/>
        <v>4900000</v>
      </c>
      <c r="AB178" s="331">
        <f t="shared" ref="AB178:AB184" si="18">Z178-Y178</f>
        <v>0</v>
      </c>
      <c r="AC178" s="142">
        <f t="shared" si="14"/>
        <v>0</v>
      </c>
    </row>
    <row r="179" spans="1:59" ht="25.5" customHeight="1" x14ac:dyDescent="0.25">
      <c r="A179" s="19" t="s">
        <v>386</v>
      </c>
      <c r="B179" s="127" t="s">
        <v>387</v>
      </c>
      <c r="C179" s="21">
        <v>799</v>
      </c>
      <c r="D179" s="19" t="s">
        <v>429</v>
      </c>
      <c r="E179" s="78"/>
      <c r="F179" s="85" t="s">
        <v>128</v>
      </c>
      <c r="G179" s="22" t="s">
        <v>90</v>
      </c>
      <c r="H179" s="22" t="s">
        <v>320</v>
      </c>
      <c r="I179" s="19" t="s">
        <v>396</v>
      </c>
      <c r="J179" s="19" t="s">
        <v>510</v>
      </c>
      <c r="K179" s="96" t="s">
        <v>396</v>
      </c>
      <c r="L179" s="96" t="s">
        <v>392</v>
      </c>
      <c r="M179" s="96" t="s">
        <v>392</v>
      </c>
      <c r="N179" s="96" t="s">
        <v>392</v>
      </c>
      <c r="O179" s="96" t="s">
        <v>392</v>
      </c>
      <c r="P179" s="96" t="s">
        <v>392</v>
      </c>
      <c r="Q179" s="92">
        <v>39715</v>
      </c>
      <c r="R179" s="85" t="s">
        <v>87</v>
      </c>
      <c r="S179" s="5">
        <v>2200000</v>
      </c>
      <c r="T179" s="12">
        <v>2200000</v>
      </c>
      <c r="U179" s="15">
        <v>2200000</v>
      </c>
      <c r="V179" s="129">
        <v>4500000</v>
      </c>
      <c r="W179" s="314">
        <v>4500000</v>
      </c>
      <c r="X179" s="314">
        <v>4500000</v>
      </c>
      <c r="Y179" s="314">
        <v>4500000</v>
      </c>
      <c r="Z179" s="314">
        <v>4500000</v>
      </c>
      <c r="AA179" s="345">
        <f t="shared" si="17"/>
        <v>4500000</v>
      </c>
      <c r="AB179" s="331">
        <f t="shared" si="18"/>
        <v>0</v>
      </c>
      <c r="AC179" s="142">
        <f t="shared" si="14"/>
        <v>0</v>
      </c>
    </row>
    <row r="180" spans="1:59" ht="39.75" customHeight="1" x14ac:dyDescent="0.25">
      <c r="A180" s="19" t="s">
        <v>386</v>
      </c>
      <c r="B180" s="127" t="s">
        <v>387</v>
      </c>
      <c r="C180" s="21">
        <v>1096</v>
      </c>
      <c r="D180" s="19" t="s">
        <v>429</v>
      </c>
      <c r="E180" s="87"/>
      <c r="F180" s="85" t="s">
        <v>732</v>
      </c>
      <c r="G180" s="22" t="s">
        <v>90</v>
      </c>
      <c r="H180" s="111" t="s">
        <v>650</v>
      </c>
      <c r="I180" s="19"/>
      <c r="J180" s="19"/>
      <c r="K180" s="96" t="s">
        <v>396</v>
      </c>
      <c r="L180" s="96" t="s">
        <v>392</v>
      </c>
      <c r="M180" s="96" t="s">
        <v>392</v>
      </c>
      <c r="N180" s="96" t="s">
        <v>392</v>
      </c>
      <c r="O180" s="96" t="s">
        <v>392</v>
      </c>
      <c r="P180" s="96" t="s">
        <v>392</v>
      </c>
      <c r="Q180" s="92">
        <v>39715</v>
      </c>
      <c r="R180" s="85" t="s">
        <v>87</v>
      </c>
      <c r="S180" s="19"/>
      <c r="T180" s="19"/>
      <c r="U180" s="23" t="s">
        <v>92</v>
      </c>
      <c r="V180" s="129">
        <v>5800000</v>
      </c>
      <c r="W180" s="314">
        <v>5800000</v>
      </c>
      <c r="X180" s="314">
        <v>5800000</v>
      </c>
      <c r="Y180" s="314">
        <v>12000000</v>
      </c>
      <c r="Z180" s="314">
        <v>12000000</v>
      </c>
      <c r="AA180" s="345">
        <f t="shared" si="17"/>
        <v>12000000</v>
      </c>
      <c r="AB180" s="331">
        <f t="shared" si="18"/>
        <v>0</v>
      </c>
      <c r="AC180" s="142">
        <f t="shared" si="14"/>
        <v>0</v>
      </c>
    </row>
    <row r="181" spans="1:59" ht="20.399999999999999" x14ac:dyDescent="0.25">
      <c r="A181" s="33" t="s">
        <v>386</v>
      </c>
      <c r="B181" s="127" t="s">
        <v>387</v>
      </c>
      <c r="C181" s="47">
        <v>800</v>
      </c>
      <c r="D181" s="33" t="s">
        <v>429</v>
      </c>
      <c r="E181" s="87"/>
      <c r="F181" s="85" t="s">
        <v>128</v>
      </c>
      <c r="G181" s="48" t="s">
        <v>90</v>
      </c>
      <c r="H181" s="48" t="s">
        <v>317</v>
      </c>
      <c r="I181" s="33" t="s">
        <v>396</v>
      </c>
      <c r="J181" s="33" t="s">
        <v>510</v>
      </c>
      <c r="K181" s="96" t="s">
        <v>396</v>
      </c>
      <c r="L181" s="96" t="s">
        <v>392</v>
      </c>
      <c r="M181" s="96" t="s">
        <v>392</v>
      </c>
      <c r="N181" s="96" t="s">
        <v>392</v>
      </c>
      <c r="O181" s="96" t="s">
        <v>392</v>
      </c>
      <c r="P181" s="96" t="s">
        <v>392</v>
      </c>
      <c r="Q181" s="601">
        <v>40122</v>
      </c>
      <c r="R181" s="85" t="s">
        <v>87</v>
      </c>
      <c r="S181" s="34">
        <v>62000000</v>
      </c>
      <c r="T181" s="54">
        <v>62000000</v>
      </c>
      <c r="U181" s="102">
        <v>62000000</v>
      </c>
      <c r="V181" s="135">
        <v>7300000</v>
      </c>
      <c r="W181" s="318">
        <v>7300000</v>
      </c>
      <c r="X181" s="318">
        <v>7300000</v>
      </c>
      <c r="Y181" s="318">
        <v>10000000</v>
      </c>
      <c r="Z181" s="318">
        <v>10000000</v>
      </c>
      <c r="AA181" s="345">
        <f t="shared" si="17"/>
        <v>10000000</v>
      </c>
      <c r="AB181" s="331">
        <f t="shared" si="18"/>
        <v>0</v>
      </c>
      <c r="AC181" s="142">
        <f t="shared" si="14"/>
        <v>0</v>
      </c>
    </row>
    <row r="182" spans="1:59" s="117" customFormat="1" ht="36.75" customHeight="1" x14ac:dyDescent="0.25">
      <c r="A182" s="33" t="s">
        <v>386</v>
      </c>
      <c r="B182" s="127" t="s">
        <v>387</v>
      </c>
      <c r="C182" s="47">
        <v>1097</v>
      </c>
      <c r="D182" s="33" t="s">
        <v>429</v>
      </c>
      <c r="E182" s="128"/>
      <c r="F182" s="85" t="s">
        <v>128</v>
      </c>
      <c r="G182" s="22" t="s">
        <v>90</v>
      </c>
      <c r="H182" s="110" t="s">
        <v>651</v>
      </c>
      <c r="I182" s="19"/>
      <c r="J182" s="19"/>
      <c r="K182" s="96" t="s">
        <v>396</v>
      </c>
      <c r="L182" s="96" t="s">
        <v>392</v>
      </c>
      <c r="M182" s="96" t="s">
        <v>392</v>
      </c>
      <c r="N182" s="96" t="s">
        <v>392</v>
      </c>
      <c r="O182" s="96" t="s">
        <v>392</v>
      </c>
      <c r="P182" s="96" t="s">
        <v>392</v>
      </c>
      <c r="Q182" s="92">
        <v>39715</v>
      </c>
      <c r="R182" s="85" t="s">
        <v>87</v>
      </c>
      <c r="S182" s="19"/>
      <c r="T182" s="19"/>
      <c r="U182" s="49" t="s">
        <v>92</v>
      </c>
      <c r="V182" s="135">
        <v>129800000</v>
      </c>
      <c r="W182" s="318">
        <v>129800000</v>
      </c>
      <c r="X182" s="318">
        <v>129800000</v>
      </c>
      <c r="Y182" s="318">
        <v>129800000</v>
      </c>
      <c r="Z182" s="318">
        <v>129800000</v>
      </c>
      <c r="AA182" s="345">
        <f t="shared" si="17"/>
        <v>129800000</v>
      </c>
      <c r="AB182" s="331">
        <f t="shared" si="18"/>
        <v>0</v>
      </c>
      <c r="AC182" s="142">
        <f t="shared" si="14"/>
        <v>0</v>
      </c>
      <c r="AD182" s="182"/>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row>
    <row r="183" spans="1:59" s="116" customFormat="1" ht="33.75" customHeight="1" x14ac:dyDescent="0.25">
      <c r="A183" s="78" t="s">
        <v>386</v>
      </c>
      <c r="B183" s="79" t="s">
        <v>387</v>
      </c>
      <c r="C183" s="63">
        <v>1099</v>
      </c>
      <c r="D183" s="78" t="s">
        <v>429</v>
      </c>
      <c r="E183" s="123"/>
      <c r="F183" s="592" t="s">
        <v>128</v>
      </c>
      <c r="G183" s="22" t="s">
        <v>90</v>
      </c>
      <c r="H183" s="111" t="s">
        <v>653</v>
      </c>
      <c r="I183" s="123"/>
      <c r="J183" s="123"/>
      <c r="K183" s="43" t="s">
        <v>396</v>
      </c>
      <c r="L183" s="95" t="s">
        <v>392</v>
      </c>
      <c r="M183" s="95" t="s">
        <v>392</v>
      </c>
      <c r="N183" s="95" t="s">
        <v>392</v>
      </c>
      <c r="O183" s="95" t="s">
        <v>392</v>
      </c>
      <c r="P183" s="95" t="s">
        <v>392</v>
      </c>
      <c r="Q183" s="92">
        <v>39715</v>
      </c>
      <c r="R183" s="85" t="s">
        <v>87</v>
      </c>
      <c r="S183" s="123"/>
      <c r="T183" s="123"/>
      <c r="U183" s="23" t="s">
        <v>92</v>
      </c>
      <c r="V183" s="129">
        <v>4100000</v>
      </c>
      <c r="W183" s="314">
        <v>4100000</v>
      </c>
      <c r="X183" s="314">
        <v>4100000</v>
      </c>
      <c r="Y183" s="314">
        <v>6000000</v>
      </c>
      <c r="Z183" s="314">
        <v>6000000</v>
      </c>
      <c r="AA183" s="345">
        <f t="shared" si="17"/>
        <v>6000000</v>
      </c>
      <c r="AB183" s="331">
        <f t="shared" si="18"/>
        <v>0</v>
      </c>
      <c r="AC183" s="142">
        <f t="shared" si="14"/>
        <v>0</v>
      </c>
      <c r="AD183" s="183"/>
    </row>
    <row r="184" spans="1:59" s="159" customFormat="1" ht="35.25" customHeight="1" x14ac:dyDescent="0.25">
      <c r="A184" s="78" t="s">
        <v>386</v>
      </c>
      <c r="B184" s="79" t="s">
        <v>387</v>
      </c>
      <c r="C184" s="114">
        <v>1109</v>
      </c>
      <c r="D184" s="78" t="s">
        <v>429</v>
      </c>
      <c r="E184" s="123"/>
      <c r="F184" s="85" t="s">
        <v>128</v>
      </c>
      <c r="G184" s="22" t="s">
        <v>90</v>
      </c>
      <c r="H184" s="111" t="s">
        <v>688</v>
      </c>
      <c r="I184" s="370"/>
      <c r="J184" s="371"/>
      <c r="K184" s="43" t="s">
        <v>396</v>
      </c>
      <c r="L184" s="95" t="s">
        <v>392</v>
      </c>
      <c r="M184" s="95" t="s">
        <v>392</v>
      </c>
      <c r="N184" s="95" t="s">
        <v>392</v>
      </c>
      <c r="O184" s="95" t="s">
        <v>392</v>
      </c>
      <c r="P184" s="95" t="s">
        <v>392</v>
      </c>
      <c r="Q184" s="92">
        <v>39715</v>
      </c>
      <c r="R184" s="85" t="s">
        <v>87</v>
      </c>
      <c r="S184" s="123"/>
      <c r="T184" s="123"/>
      <c r="U184" s="23" t="s">
        <v>92</v>
      </c>
      <c r="V184" s="167">
        <v>360000</v>
      </c>
      <c r="W184" s="15">
        <v>360000</v>
      </c>
      <c r="X184" s="15">
        <v>360000</v>
      </c>
      <c r="Y184" s="15">
        <v>1000000</v>
      </c>
      <c r="Z184" s="15">
        <v>1000000</v>
      </c>
      <c r="AA184" s="345">
        <f t="shared" si="17"/>
        <v>1000000</v>
      </c>
      <c r="AB184" s="331">
        <f t="shared" si="18"/>
        <v>0</v>
      </c>
      <c r="AC184" s="142">
        <f t="shared" si="14"/>
        <v>0</v>
      </c>
      <c r="AD184" s="184"/>
    </row>
    <row r="185" spans="1:59" ht="30.75" customHeight="1" x14ac:dyDescent="0.4">
      <c r="A185" s="1107" t="s">
        <v>302</v>
      </c>
      <c r="B185" s="1108"/>
      <c r="C185" s="1108"/>
      <c r="D185" s="1108"/>
      <c r="E185" s="1108"/>
      <c r="F185" s="1108"/>
      <c r="G185" s="1108"/>
      <c r="H185" s="1108"/>
      <c r="I185" s="1108"/>
      <c r="J185" s="1108"/>
      <c r="K185" s="1108"/>
      <c r="L185" s="1108"/>
      <c r="M185" s="1108"/>
      <c r="N185" s="1108"/>
      <c r="O185" s="1108"/>
      <c r="P185" s="1108"/>
      <c r="Q185" s="1108"/>
      <c r="R185" s="1108"/>
      <c r="S185" s="1108"/>
      <c r="T185" s="1108"/>
      <c r="U185" s="1108"/>
      <c r="V185" s="1108"/>
      <c r="W185" s="1108"/>
      <c r="X185" s="1108"/>
      <c r="Y185" s="1108"/>
      <c r="Z185" s="1109"/>
      <c r="AA185" s="338"/>
      <c r="AB185" s="145"/>
      <c r="AC185" s="142">
        <f t="shared" si="14"/>
        <v>0</v>
      </c>
    </row>
    <row r="186" spans="1:59" ht="28.5" customHeight="1" x14ac:dyDescent="0.25">
      <c r="A186" s="97" t="s">
        <v>386</v>
      </c>
      <c r="B186" s="596" t="s">
        <v>387</v>
      </c>
      <c r="C186" s="51">
        <v>1055</v>
      </c>
      <c r="D186" s="97" t="s">
        <v>451</v>
      </c>
      <c r="E186" s="85"/>
      <c r="F186" s="85">
        <v>2010</v>
      </c>
      <c r="G186" s="110" t="s">
        <v>558</v>
      </c>
      <c r="H186" s="110" t="s">
        <v>556</v>
      </c>
      <c r="I186" s="97"/>
      <c r="J186" s="97"/>
      <c r="K186" s="97" t="s">
        <v>510</v>
      </c>
      <c r="L186" s="97" t="s">
        <v>510</v>
      </c>
      <c r="M186" s="97" t="s">
        <v>510</v>
      </c>
      <c r="N186" s="97" t="s">
        <v>510</v>
      </c>
      <c r="O186" s="97" t="s">
        <v>510</v>
      </c>
      <c r="P186" s="608" t="s">
        <v>392</v>
      </c>
      <c r="Q186" s="602">
        <v>40085</v>
      </c>
      <c r="R186" s="609" t="s">
        <v>410</v>
      </c>
      <c r="S186" s="102"/>
      <c r="T186" s="102"/>
      <c r="U186" s="102" t="s">
        <v>92</v>
      </c>
      <c r="V186" s="135">
        <v>4107000</v>
      </c>
      <c r="W186" s="318">
        <v>4107000</v>
      </c>
      <c r="X186" s="103">
        <v>4107000</v>
      </c>
      <c r="Y186" s="103">
        <v>4107000</v>
      </c>
      <c r="Z186" s="607">
        <v>2619000</v>
      </c>
      <c r="AA186" s="338">
        <f t="shared" ref="AA186:AA194" si="19">Z186</f>
        <v>2619000</v>
      </c>
      <c r="AB186" s="331">
        <f t="shared" ref="AB186:AB191" si="20">Z186-Y186</f>
        <v>-1488000</v>
      </c>
      <c r="AC186" s="142">
        <f>IF(M186=N186,0,1)</f>
        <v>0</v>
      </c>
    </row>
    <row r="187" spans="1:59" s="93" customFormat="1" ht="30.6" x14ac:dyDescent="0.25">
      <c r="A187" s="19" t="s">
        <v>386</v>
      </c>
      <c r="B187" s="20" t="s">
        <v>387</v>
      </c>
      <c r="C187" s="21">
        <v>1049</v>
      </c>
      <c r="D187" s="19" t="s">
        <v>468</v>
      </c>
      <c r="E187" s="19"/>
      <c r="F187" s="85" t="s">
        <v>412</v>
      </c>
      <c r="G187" s="22"/>
      <c r="H187" s="22" t="s">
        <v>43</v>
      </c>
      <c r="I187" s="19"/>
      <c r="J187" s="19" t="s">
        <v>510</v>
      </c>
      <c r="K187" s="96" t="s">
        <v>510</v>
      </c>
      <c r="L187" s="96" t="s">
        <v>392</v>
      </c>
      <c r="M187" s="96" t="s">
        <v>392</v>
      </c>
      <c r="N187" s="96" t="s">
        <v>392</v>
      </c>
      <c r="O187" s="96" t="s">
        <v>392</v>
      </c>
      <c r="P187" s="96" t="s">
        <v>392</v>
      </c>
      <c r="Q187" s="89" t="s">
        <v>410</v>
      </c>
      <c r="R187" s="85" t="s">
        <v>410</v>
      </c>
      <c r="S187" s="23"/>
      <c r="T187" s="23">
        <v>1200000</v>
      </c>
      <c r="U187" s="15">
        <v>1200000</v>
      </c>
      <c r="V187" s="129">
        <v>3000000</v>
      </c>
      <c r="W187" s="314">
        <v>3000000</v>
      </c>
      <c r="X187" s="314">
        <v>3000000</v>
      </c>
      <c r="Y187" s="314">
        <v>3000000</v>
      </c>
      <c r="Z187" s="606">
        <v>4050000</v>
      </c>
      <c r="AA187" s="338">
        <f t="shared" si="19"/>
        <v>4050000</v>
      </c>
      <c r="AB187" s="331">
        <f t="shared" si="20"/>
        <v>1050000</v>
      </c>
      <c r="AC187" s="142">
        <f t="shared" si="14"/>
        <v>0</v>
      </c>
    </row>
    <row r="188" spans="1:59" ht="20.399999999999999" x14ac:dyDescent="0.25">
      <c r="A188" s="1" t="s">
        <v>386</v>
      </c>
      <c r="B188" s="2" t="s">
        <v>387</v>
      </c>
      <c r="C188" s="4">
        <v>582</v>
      </c>
      <c r="D188" s="1" t="s">
        <v>451</v>
      </c>
      <c r="E188" s="1"/>
      <c r="F188" s="85" t="s">
        <v>412</v>
      </c>
      <c r="G188" s="111"/>
      <c r="H188" s="22" t="s">
        <v>596</v>
      </c>
      <c r="I188" s="19" t="s">
        <v>396</v>
      </c>
      <c r="J188" s="19" t="s">
        <v>510</v>
      </c>
      <c r="K188" s="96" t="s">
        <v>396</v>
      </c>
      <c r="L188" s="96" t="s">
        <v>392</v>
      </c>
      <c r="M188" s="96" t="s">
        <v>392</v>
      </c>
      <c r="N188" s="96" t="s">
        <v>392</v>
      </c>
      <c r="O188" s="96" t="s">
        <v>392</v>
      </c>
      <c r="P188" s="96" t="s">
        <v>392</v>
      </c>
      <c r="Q188" s="92">
        <v>39647</v>
      </c>
      <c r="R188" s="85" t="s">
        <v>87</v>
      </c>
      <c r="S188" s="5" t="s">
        <v>92</v>
      </c>
      <c r="T188" s="5" t="s">
        <v>92</v>
      </c>
      <c r="U188" s="15">
        <v>15500000</v>
      </c>
      <c r="V188" s="129">
        <v>16000000</v>
      </c>
      <c r="W188" s="314">
        <v>16000000</v>
      </c>
      <c r="X188" s="314">
        <v>16000000</v>
      </c>
      <c r="Y188" s="314">
        <v>16000000</v>
      </c>
      <c r="Z188" s="314">
        <v>16000000</v>
      </c>
      <c r="AA188" s="338">
        <f t="shared" si="19"/>
        <v>16000000</v>
      </c>
      <c r="AB188" s="331">
        <f t="shared" si="20"/>
        <v>0</v>
      </c>
      <c r="AC188" s="142">
        <f t="shared" si="14"/>
        <v>0</v>
      </c>
    </row>
    <row r="189" spans="1:59" s="165" customFormat="1" ht="30.6" x14ac:dyDescent="0.25">
      <c r="A189" s="96" t="s">
        <v>386</v>
      </c>
      <c r="B189" s="85" t="s">
        <v>387</v>
      </c>
      <c r="C189" s="114">
        <v>1112</v>
      </c>
      <c r="D189" s="96" t="s">
        <v>468</v>
      </c>
      <c r="E189" s="96"/>
      <c r="F189" s="85" t="s">
        <v>412</v>
      </c>
      <c r="G189" s="111"/>
      <c r="H189" s="111" t="s">
        <v>707</v>
      </c>
      <c r="I189" s="369"/>
      <c r="J189" s="369"/>
      <c r="K189" s="369"/>
      <c r="L189" s="96" t="s">
        <v>392</v>
      </c>
      <c r="M189" s="96" t="s">
        <v>392</v>
      </c>
      <c r="N189" s="96" t="s">
        <v>392</v>
      </c>
      <c r="O189" s="96" t="s">
        <v>392</v>
      </c>
      <c r="P189" s="96" t="s">
        <v>392</v>
      </c>
      <c r="Q189" s="89" t="s">
        <v>410</v>
      </c>
      <c r="R189" s="85" t="s">
        <v>410</v>
      </c>
      <c r="S189" s="15"/>
      <c r="T189" s="15"/>
      <c r="U189" s="15"/>
      <c r="V189" s="129">
        <v>1000000</v>
      </c>
      <c r="W189" s="314">
        <v>1000000</v>
      </c>
      <c r="X189" s="314">
        <v>1000000</v>
      </c>
      <c r="Y189" s="314">
        <v>1000000</v>
      </c>
      <c r="Z189" s="606">
        <v>2840000</v>
      </c>
      <c r="AA189" s="338">
        <f t="shared" si="19"/>
        <v>2840000</v>
      </c>
      <c r="AB189" s="331">
        <f t="shared" si="20"/>
        <v>1840000</v>
      </c>
      <c r="AC189" s="142">
        <f t="shared" si="14"/>
        <v>0</v>
      </c>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row>
    <row r="190" spans="1:59" ht="20.399999999999999" x14ac:dyDescent="0.25">
      <c r="A190" s="1" t="s">
        <v>386</v>
      </c>
      <c r="B190" s="599" t="s">
        <v>387</v>
      </c>
      <c r="C190" s="4">
        <v>809</v>
      </c>
      <c r="D190" s="1" t="s">
        <v>451</v>
      </c>
      <c r="E190" s="1"/>
      <c r="F190" s="592" t="s">
        <v>412</v>
      </c>
      <c r="G190" s="111"/>
      <c r="H190" s="111" t="s">
        <v>555</v>
      </c>
      <c r="I190" s="19" t="s">
        <v>396</v>
      </c>
      <c r="J190" s="19" t="s">
        <v>510</v>
      </c>
      <c r="K190" s="96" t="s">
        <v>396</v>
      </c>
      <c r="L190" s="96" t="s">
        <v>396</v>
      </c>
      <c r="M190" s="96" t="s">
        <v>396</v>
      </c>
      <c r="N190" s="96" t="s">
        <v>396</v>
      </c>
      <c r="O190" s="96" t="s">
        <v>396</v>
      </c>
      <c r="P190" s="597" t="s">
        <v>406</v>
      </c>
      <c r="Q190" s="592" t="s">
        <v>410</v>
      </c>
      <c r="R190" s="592" t="s">
        <v>410</v>
      </c>
      <c r="S190" s="5" t="s">
        <v>92</v>
      </c>
      <c r="T190" s="5" t="s">
        <v>92</v>
      </c>
      <c r="U190" s="15">
        <v>1000000</v>
      </c>
      <c r="V190" s="129">
        <v>1000000</v>
      </c>
      <c r="W190" s="314">
        <v>1000000</v>
      </c>
      <c r="X190" s="317">
        <v>1000000</v>
      </c>
      <c r="Y190" s="317">
        <v>1000000</v>
      </c>
      <c r="Z190" s="603">
        <v>516000</v>
      </c>
      <c r="AA190" s="338">
        <f t="shared" si="19"/>
        <v>516000</v>
      </c>
      <c r="AB190" s="331">
        <f t="shared" si="20"/>
        <v>-484000</v>
      </c>
      <c r="AC190" s="142">
        <f>IF(M190=N190,0,1)</f>
        <v>0</v>
      </c>
    </row>
    <row r="191" spans="1:59" ht="20.399999999999999" x14ac:dyDescent="0.25">
      <c r="A191" s="11" t="s">
        <v>386</v>
      </c>
      <c r="B191" s="596" t="s">
        <v>387</v>
      </c>
      <c r="C191" s="14">
        <v>1147</v>
      </c>
      <c r="D191" s="11" t="s">
        <v>451</v>
      </c>
      <c r="E191" s="10"/>
      <c r="F191" s="85">
        <v>2011</v>
      </c>
      <c r="G191" s="111"/>
      <c r="H191" s="111" t="s">
        <v>953</v>
      </c>
      <c r="I191" s="295" t="s">
        <v>396</v>
      </c>
      <c r="J191" s="295" t="s">
        <v>510</v>
      </c>
      <c r="K191" s="295" t="s">
        <v>510</v>
      </c>
      <c r="L191" s="295" t="s">
        <v>510</v>
      </c>
      <c r="M191" s="295" t="s">
        <v>510</v>
      </c>
      <c r="N191" s="96"/>
      <c r="O191" s="96" t="s">
        <v>396</v>
      </c>
      <c r="P191" s="597" t="s">
        <v>392</v>
      </c>
      <c r="Q191" s="601">
        <v>40085</v>
      </c>
      <c r="R191" s="592" t="s">
        <v>410</v>
      </c>
      <c r="S191" s="290" t="s">
        <v>92</v>
      </c>
      <c r="T191" s="290" t="s">
        <v>92</v>
      </c>
      <c r="U191" s="439" t="s">
        <v>92</v>
      </c>
      <c r="V191" s="294" t="s">
        <v>92</v>
      </c>
      <c r="W191" s="433" t="s">
        <v>92</v>
      </c>
      <c r="X191" s="314"/>
      <c r="Y191" s="314">
        <v>4000000</v>
      </c>
      <c r="Z191" s="606">
        <v>5055000</v>
      </c>
      <c r="AA191" s="354">
        <f t="shared" si="19"/>
        <v>5055000</v>
      </c>
      <c r="AB191" s="331">
        <f t="shared" si="20"/>
        <v>1055000</v>
      </c>
      <c r="AC191" s="142">
        <f>IF(M191=N191,0,1)</f>
        <v>1</v>
      </c>
    </row>
    <row r="192" spans="1:59" ht="20.399999999999999" x14ac:dyDescent="0.25">
      <c r="A192" s="11" t="s">
        <v>386</v>
      </c>
      <c r="B192" s="596" t="s">
        <v>387</v>
      </c>
      <c r="C192" s="14">
        <v>1148</v>
      </c>
      <c r="D192" s="11" t="s">
        <v>451</v>
      </c>
      <c r="E192" s="85"/>
      <c r="F192" s="85">
        <v>2011</v>
      </c>
      <c r="G192" s="6"/>
      <c r="H192" s="6" t="s">
        <v>954</v>
      </c>
      <c r="I192" s="288" t="s">
        <v>392</v>
      </c>
      <c r="J192" s="295" t="s">
        <v>510</v>
      </c>
      <c r="K192" s="295" t="s">
        <v>510</v>
      </c>
      <c r="L192" s="295" t="s">
        <v>510</v>
      </c>
      <c r="M192" s="295" t="s">
        <v>510</v>
      </c>
      <c r="N192" s="96"/>
      <c r="O192" s="96" t="s">
        <v>396</v>
      </c>
      <c r="P192" s="597" t="s">
        <v>392</v>
      </c>
      <c r="Q192" s="601">
        <v>40085</v>
      </c>
      <c r="R192" s="592" t="s">
        <v>410</v>
      </c>
      <c r="S192" s="290" t="s">
        <v>92</v>
      </c>
      <c r="T192" s="439" t="s">
        <v>92</v>
      </c>
      <c r="U192" s="439" t="s">
        <v>92</v>
      </c>
      <c r="V192" s="294" t="s">
        <v>92</v>
      </c>
      <c r="W192" s="433" t="s">
        <v>92</v>
      </c>
      <c r="X192" s="314"/>
      <c r="Y192" s="314">
        <v>600000</v>
      </c>
      <c r="Z192" s="314" t="s">
        <v>984</v>
      </c>
      <c r="AA192" s="354" t="str">
        <f t="shared" si="19"/>
        <v xml:space="preserve">Part of Project #1147 </v>
      </c>
      <c r="AB192" s="145"/>
      <c r="AC192" s="142">
        <f>IF(M192=N192,0,1)</f>
        <v>1</v>
      </c>
    </row>
    <row r="193" spans="1:29" ht="30.6" x14ac:dyDescent="0.25">
      <c r="A193" s="19" t="s">
        <v>386</v>
      </c>
      <c r="B193" s="20" t="s">
        <v>387</v>
      </c>
      <c r="C193" s="21">
        <v>974</v>
      </c>
      <c r="D193" s="19" t="s">
        <v>468</v>
      </c>
      <c r="E193" s="19"/>
      <c r="F193" s="592" t="s">
        <v>750</v>
      </c>
      <c r="G193" s="22"/>
      <c r="H193" s="22" t="s">
        <v>307</v>
      </c>
      <c r="I193" s="19" t="s">
        <v>396</v>
      </c>
      <c r="J193" s="19" t="s">
        <v>510</v>
      </c>
      <c r="K193" s="96" t="s">
        <v>510</v>
      </c>
      <c r="L193" s="96" t="s">
        <v>392</v>
      </c>
      <c r="M193" s="96" t="s">
        <v>392</v>
      </c>
      <c r="N193" s="96" t="s">
        <v>392</v>
      </c>
      <c r="O193" s="96" t="s">
        <v>392</v>
      </c>
      <c r="P193" s="96" t="s">
        <v>392</v>
      </c>
      <c r="Q193" s="20" t="s">
        <v>410</v>
      </c>
      <c r="R193" s="85" t="s">
        <v>87</v>
      </c>
      <c r="S193" s="23">
        <v>4500000</v>
      </c>
      <c r="T193" s="23">
        <v>6700000</v>
      </c>
      <c r="U193" s="15">
        <v>6700000</v>
      </c>
      <c r="V193" s="129">
        <v>6700000</v>
      </c>
      <c r="W193" s="314">
        <v>6700000</v>
      </c>
      <c r="X193" s="314">
        <v>6700000</v>
      </c>
      <c r="Y193" s="314">
        <v>6700000</v>
      </c>
      <c r="Z193" s="314">
        <v>6700000</v>
      </c>
      <c r="AA193" s="338">
        <f t="shared" si="19"/>
        <v>6700000</v>
      </c>
      <c r="AB193" s="331">
        <f>Z193-Y193</f>
        <v>0</v>
      </c>
      <c r="AC193" s="142">
        <f>IF(M193=N193,0,1)</f>
        <v>0</v>
      </c>
    </row>
    <row r="194" spans="1:29" ht="45.75" customHeight="1" x14ac:dyDescent="0.25">
      <c r="A194" s="1" t="s">
        <v>386</v>
      </c>
      <c r="B194" s="20" t="s">
        <v>387</v>
      </c>
      <c r="C194" s="4">
        <v>816</v>
      </c>
      <c r="D194" s="1" t="s">
        <v>451</v>
      </c>
      <c r="E194" s="2"/>
      <c r="F194" s="85" t="s">
        <v>684</v>
      </c>
      <c r="G194" s="22" t="s">
        <v>48</v>
      </c>
      <c r="H194" s="111" t="s">
        <v>674</v>
      </c>
      <c r="I194" s="19" t="s">
        <v>396</v>
      </c>
      <c r="J194" s="19" t="s">
        <v>510</v>
      </c>
      <c r="K194" s="96" t="s">
        <v>396</v>
      </c>
      <c r="L194" s="96" t="s">
        <v>392</v>
      </c>
      <c r="M194" s="96" t="s">
        <v>392</v>
      </c>
      <c r="N194" s="96" t="s">
        <v>392</v>
      </c>
      <c r="O194" s="96" t="s">
        <v>392</v>
      </c>
      <c r="P194" s="96" t="s">
        <v>392</v>
      </c>
      <c r="Q194" s="92">
        <v>39715</v>
      </c>
      <c r="R194" s="85" t="s">
        <v>87</v>
      </c>
      <c r="S194" s="5" t="s">
        <v>92</v>
      </c>
      <c r="T194" s="5" t="s">
        <v>92</v>
      </c>
      <c r="U194" s="101" t="s">
        <v>548</v>
      </c>
      <c r="V194" s="130" t="s">
        <v>548</v>
      </c>
      <c r="W194" s="315" t="s">
        <v>548</v>
      </c>
      <c r="X194" s="315" t="s">
        <v>548</v>
      </c>
      <c r="Y194" s="315" t="s">
        <v>548</v>
      </c>
      <c r="Z194" s="315" t="s">
        <v>548</v>
      </c>
      <c r="AA194" s="345" t="str">
        <f t="shared" si="19"/>
        <v>Part of NEEWS (Greater Springfield Reliability Project)</v>
      </c>
      <c r="AB194" s="145"/>
      <c r="AC194" s="142">
        <f t="shared" si="14"/>
        <v>0</v>
      </c>
    </row>
    <row r="195" spans="1:29" ht="33.75" customHeight="1" x14ac:dyDescent="0.25">
      <c r="A195" s="1" t="s">
        <v>386</v>
      </c>
      <c r="B195" s="89" t="s">
        <v>387</v>
      </c>
      <c r="C195" s="63">
        <v>1054</v>
      </c>
      <c r="D195" s="1" t="s">
        <v>451</v>
      </c>
      <c r="E195" s="1"/>
      <c r="F195" s="85" t="s">
        <v>684</v>
      </c>
      <c r="G195" s="111" t="s">
        <v>657</v>
      </c>
      <c r="H195" s="22" t="s">
        <v>623</v>
      </c>
      <c r="I195" s="19" t="s">
        <v>396</v>
      </c>
      <c r="J195" s="19" t="s">
        <v>510</v>
      </c>
      <c r="K195" s="96" t="s">
        <v>396</v>
      </c>
      <c r="L195" s="95" t="s">
        <v>392</v>
      </c>
      <c r="M195" s="95" t="s">
        <v>392</v>
      </c>
      <c r="N195" s="95" t="s">
        <v>392</v>
      </c>
      <c r="O195" s="95" t="s">
        <v>392</v>
      </c>
      <c r="P195" s="95" t="s">
        <v>392</v>
      </c>
      <c r="Q195" s="152">
        <v>39715</v>
      </c>
      <c r="R195" s="85" t="s">
        <v>87</v>
      </c>
      <c r="S195" s="5" t="s">
        <v>92</v>
      </c>
      <c r="T195" s="5" t="s">
        <v>92</v>
      </c>
      <c r="U195" s="15">
        <v>14000000</v>
      </c>
      <c r="V195" s="129">
        <v>14000000</v>
      </c>
      <c r="W195" s="314">
        <v>14000000</v>
      </c>
      <c r="X195" s="314">
        <v>14000000</v>
      </c>
      <c r="Y195" s="314">
        <v>14000000</v>
      </c>
      <c r="Z195" s="314">
        <v>14000000</v>
      </c>
      <c r="AA195" s="345">
        <f t="shared" ref="AA195:AA211" si="21">Z195</f>
        <v>14000000</v>
      </c>
      <c r="AB195" s="331">
        <f>Z195-Y195</f>
        <v>0</v>
      </c>
      <c r="AC195" s="142">
        <f t="shared" si="14"/>
        <v>0</v>
      </c>
    </row>
    <row r="196" spans="1:29" ht="34.5" customHeight="1" x14ac:dyDescent="0.25">
      <c r="A196" s="98" t="s">
        <v>386</v>
      </c>
      <c r="B196" s="89" t="s">
        <v>387</v>
      </c>
      <c r="C196" s="55">
        <v>576</v>
      </c>
      <c r="D196" s="98" t="s">
        <v>451</v>
      </c>
      <c r="E196" s="98"/>
      <c r="F196" s="85" t="s">
        <v>684</v>
      </c>
      <c r="G196" s="50" t="s">
        <v>349</v>
      </c>
      <c r="H196" s="151" t="s">
        <v>698</v>
      </c>
      <c r="I196" s="43" t="s">
        <v>396</v>
      </c>
      <c r="J196" s="43" t="s">
        <v>510</v>
      </c>
      <c r="K196" s="95" t="s">
        <v>396</v>
      </c>
      <c r="L196" s="95" t="s">
        <v>392</v>
      </c>
      <c r="M196" s="95" t="s">
        <v>392</v>
      </c>
      <c r="N196" s="95" t="s">
        <v>392</v>
      </c>
      <c r="O196" s="95" t="s">
        <v>392</v>
      </c>
      <c r="P196" s="95" t="s">
        <v>392</v>
      </c>
      <c r="Q196" s="152">
        <v>39715</v>
      </c>
      <c r="R196" s="88" t="s">
        <v>87</v>
      </c>
      <c r="S196" s="45" t="s">
        <v>92</v>
      </c>
      <c r="T196" s="45" t="s">
        <v>92</v>
      </c>
      <c r="U196" s="104">
        <v>313000000</v>
      </c>
      <c r="V196" s="134">
        <v>313000000</v>
      </c>
      <c r="W196" s="317">
        <v>313000000</v>
      </c>
      <c r="X196" s="317">
        <v>313000000</v>
      </c>
      <c r="Y196" s="317">
        <v>313000000</v>
      </c>
      <c r="Z196" s="317">
        <v>313000000</v>
      </c>
      <c r="AA196" s="345">
        <f t="shared" si="21"/>
        <v>313000000</v>
      </c>
      <c r="AB196" s="331">
        <f>Z196-Y196</f>
        <v>0</v>
      </c>
      <c r="AC196" s="142">
        <f t="shared" si="14"/>
        <v>0</v>
      </c>
    </row>
    <row r="197" spans="1:29" ht="34.5" customHeight="1" x14ac:dyDescent="0.25">
      <c r="A197" s="98" t="s">
        <v>386</v>
      </c>
      <c r="B197" s="89" t="s">
        <v>387</v>
      </c>
      <c r="C197" s="154">
        <v>1114</v>
      </c>
      <c r="D197" s="98" t="s">
        <v>451</v>
      </c>
      <c r="E197" s="163"/>
      <c r="F197" s="85" t="s">
        <v>684</v>
      </c>
      <c r="G197" s="151" t="s">
        <v>349</v>
      </c>
      <c r="H197" s="151" t="s">
        <v>700</v>
      </c>
      <c r="I197" s="43" t="s">
        <v>396</v>
      </c>
      <c r="J197" s="43" t="s">
        <v>510</v>
      </c>
      <c r="K197" s="95" t="s">
        <v>396</v>
      </c>
      <c r="L197" s="95" t="s">
        <v>392</v>
      </c>
      <c r="M197" s="95" t="s">
        <v>392</v>
      </c>
      <c r="N197" s="95" t="s">
        <v>392</v>
      </c>
      <c r="O197" s="95" t="s">
        <v>392</v>
      </c>
      <c r="P197" s="95" t="s">
        <v>392</v>
      </c>
      <c r="Q197" s="152">
        <v>39715</v>
      </c>
      <c r="R197" s="88" t="s">
        <v>87</v>
      </c>
      <c r="S197" s="45" t="s">
        <v>92</v>
      </c>
      <c r="T197" s="45" t="s">
        <v>92</v>
      </c>
      <c r="U197" s="166" t="s">
        <v>699</v>
      </c>
      <c r="V197" s="101" t="s">
        <v>699</v>
      </c>
      <c r="W197" s="315" t="s">
        <v>699</v>
      </c>
      <c r="X197" s="315" t="s">
        <v>699</v>
      </c>
      <c r="Y197" s="315" t="s">
        <v>699</v>
      </c>
      <c r="Z197" s="315" t="s">
        <v>699</v>
      </c>
      <c r="AA197" s="345" t="str">
        <f t="shared" si="21"/>
        <v>Part of NEEWS (Central Connecticut Reliability Project)</v>
      </c>
      <c r="AB197" s="145"/>
      <c r="AC197" s="142">
        <f t="shared" si="14"/>
        <v>0</v>
      </c>
    </row>
    <row r="198" spans="1:29" ht="37.5" customHeight="1" x14ac:dyDescent="0.25">
      <c r="A198" s="19" t="s">
        <v>386</v>
      </c>
      <c r="B198" s="89" t="s">
        <v>387</v>
      </c>
      <c r="C198" s="21">
        <v>814</v>
      </c>
      <c r="D198" s="19" t="s">
        <v>451</v>
      </c>
      <c r="E198" s="19"/>
      <c r="F198" s="85" t="s">
        <v>684</v>
      </c>
      <c r="G198" s="111" t="s">
        <v>622</v>
      </c>
      <c r="H198" s="111" t="s">
        <v>47</v>
      </c>
      <c r="I198" s="19" t="s">
        <v>396</v>
      </c>
      <c r="J198" s="19" t="s">
        <v>510</v>
      </c>
      <c r="K198" s="96" t="s">
        <v>396</v>
      </c>
      <c r="L198" s="95" t="s">
        <v>392</v>
      </c>
      <c r="M198" s="95" t="s">
        <v>392</v>
      </c>
      <c r="N198" s="95" t="s">
        <v>392</v>
      </c>
      <c r="O198" s="95" t="s">
        <v>392</v>
      </c>
      <c r="P198" s="95" t="s">
        <v>392</v>
      </c>
      <c r="Q198" s="152">
        <v>39715</v>
      </c>
      <c r="R198" s="85" t="s">
        <v>87</v>
      </c>
      <c r="S198" s="23" t="s">
        <v>92</v>
      </c>
      <c r="T198" s="23" t="s">
        <v>92</v>
      </c>
      <c r="U198" s="15">
        <v>15000000</v>
      </c>
      <c r="V198" s="129">
        <v>9000000</v>
      </c>
      <c r="W198" s="314">
        <v>9000000</v>
      </c>
      <c r="X198" s="314">
        <v>9000000</v>
      </c>
      <c r="Y198" s="314">
        <v>9000000</v>
      </c>
      <c r="Z198" s="314">
        <v>9000000</v>
      </c>
      <c r="AA198" s="345">
        <f t="shared" si="21"/>
        <v>9000000</v>
      </c>
      <c r="AB198" s="331">
        <f>Z198-Y198</f>
        <v>0</v>
      </c>
      <c r="AC198" s="142">
        <f t="shared" si="14"/>
        <v>0</v>
      </c>
    </row>
    <row r="199" spans="1:29" ht="20.399999999999999" x14ac:dyDescent="0.25">
      <c r="A199" s="98" t="s">
        <v>386</v>
      </c>
      <c r="B199" s="89" t="s">
        <v>387</v>
      </c>
      <c r="C199" s="4">
        <v>802</v>
      </c>
      <c r="D199" s="98" t="s">
        <v>451</v>
      </c>
      <c r="E199" s="98"/>
      <c r="F199" s="85" t="s">
        <v>684</v>
      </c>
      <c r="G199" s="22" t="s">
        <v>91</v>
      </c>
      <c r="H199" s="22" t="s">
        <v>621</v>
      </c>
      <c r="I199" s="19" t="s">
        <v>396</v>
      </c>
      <c r="J199" s="19" t="s">
        <v>510</v>
      </c>
      <c r="K199" s="96" t="s">
        <v>396</v>
      </c>
      <c r="L199" s="95" t="s">
        <v>392</v>
      </c>
      <c r="M199" s="95" t="s">
        <v>392</v>
      </c>
      <c r="N199" s="95" t="s">
        <v>392</v>
      </c>
      <c r="O199" s="95" t="s">
        <v>392</v>
      </c>
      <c r="P199" s="95" t="s">
        <v>392</v>
      </c>
      <c r="Q199" s="152">
        <v>39715</v>
      </c>
      <c r="R199" s="85" t="s">
        <v>87</v>
      </c>
      <c r="S199" s="5" t="s">
        <v>92</v>
      </c>
      <c r="T199" s="5" t="s">
        <v>92</v>
      </c>
      <c r="U199" s="15">
        <v>251000000</v>
      </c>
      <c r="V199" s="129">
        <v>251000000</v>
      </c>
      <c r="W199" s="314">
        <v>251000000</v>
      </c>
      <c r="X199" s="314">
        <v>251000000</v>
      </c>
      <c r="Y199" s="314">
        <v>251000000</v>
      </c>
      <c r="Z199" s="314">
        <v>251000000</v>
      </c>
      <c r="AA199" s="345">
        <f t="shared" si="21"/>
        <v>251000000</v>
      </c>
      <c r="AB199" s="331">
        <f>Z199-Y199</f>
        <v>0</v>
      </c>
      <c r="AC199" s="142">
        <f t="shared" si="14"/>
        <v>0</v>
      </c>
    </row>
    <row r="200" spans="1:29" ht="30.6" x14ac:dyDescent="0.25">
      <c r="A200" s="98" t="s">
        <v>386</v>
      </c>
      <c r="B200" s="89" t="s">
        <v>387</v>
      </c>
      <c r="C200" s="21">
        <v>1084</v>
      </c>
      <c r="D200" s="98" t="s">
        <v>451</v>
      </c>
      <c r="E200" s="98"/>
      <c r="F200" s="85" t="s">
        <v>684</v>
      </c>
      <c r="G200" s="22" t="s">
        <v>91</v>
      </c>
      <c r="H200" s="111" t="s">
        <v>682</v>
      </c>
      <c r="I200" s="19"/>
      <c r="J200" s="19"/>
      <c r="K200" s="96" t="s">
        <v>396</v>
      </c>
      <c r="L200" s="95" t="s">
        <v>392</v>
      </c>
      <c r="M200" s="95" t="s">
        <v>392</v>
      </c>
      <c r="N200" s="95" t="s">
        <v>392</v>
      </c>
      <c r="O200" s="95" t="s">
        <v>392</v>
      </c>
      <c r="P200" s="95" t="s">
        <v>392</v>
      </c>
      <c r="Q200" s="152">
        <v>39715</v>
      </c>
      <c r="R200" s="85" t="s">
        <v>87</v>
      </c>
      <c r="S200" s="19"/>
      <c r="T200" s="19"/>
      <c r="U200" s="101" t="s">
        <v>552</v>
      </c>
      <c r="V200" s="130" t="s">
        <v>552</v>
      </c>
      <c r="W200" s="315" t="s">
        <v>552</v>
      </c>
      <c r="X200" s="315" t="s">
        <v>552</v>
      </c>
      <c r="Y200" s="315" t="s">
        <v>552</v>
      </c>
      <c r="Z200" s="315" t="s">
        <v>552</v>
      </c>
      <c r="AA200" s="345" t="str">
        <f t="shared" si="21"/>
        <v>Part of NEEWS (Interstate Reliability Project)</v>
      </c>
      <c r="AB200" s="145"/>
      <c r="AC200" s="142">
        <f t="shared" si="14"/>
        <v>0</v>
      </c>
    </row>
    <row r="201" spans="1:29" ht="30.6" x14ac:dyDescent="0.25">
      <c r="A201" s="98" t="s">
        <v>386</v>
      </c>
      <c r="B201" s="89" t="s">
        <v>387</v>
      </c>
      <c r="C201" s="21">
        <v>1085</v>
      </c>
      <c r="D201" s="98" t="s">
        <v>451</v>
      </c>
      <c r="E201" s="98"/>
      <c r="F201" s="85" t="s">
        <v>684</v>
      </c>
      <c r="G201" s="22" t="s">
        <v>91</v>
      </c>
      <c r="H201" s="111" t="s">
        <v>643</v>
      </c>
      <c r="I201" s="19"/>
      <c r="J201" s="19"/>
      <c r="K201" s="96" t="s">
        <v>396</v>
      </c>
      <c r="L201" s="95" t="s">
        <v>392</v>
      </c>
      <c r="M201" s="95" t="s">
        <v>392</v>
      </c>
      <c r="N201" s="95" t="s">
        <v>392</v>
      </c>
      <c r="O201" s="95" t="s">
        <v>392</v>
      </c>
      <c r="P201" s="95" t="s">
        <v>392</v>
      </c>
      <c r="Q201" s="152">
        <v>39715</v>
      </c>
      <c r="R201" s="85" t="s">
        <v>87</v>
      </c>
      <c r="S201" s="19"/>
      <c r="T201" s="19"/>
      <c r="U201" s="101" t="s">
        <v>552</v>
      </c>
      <c r="V201" s="130" t="s">
        <v>552</v>
      </c>
      <c r="W201" s="315" t="s">
        <v>552</v>
      </c>
      <c r="X201" s="315" t="s">
        <v>552</v>
      </c>
      <c r="Y201" s="315" t="s">
        <v>552</v>
      </c>
      <c r="Z201" s="315" t="s">
        <v>552</v>
      </c>
      <c r="AA201" s="345" t="str">
        <f t="shared" si="21"/>
        <v>Part of NEEWS (Interstate Reliability Project)</v>
      </c>
      <c r="AB201" s="145"/>
      <c r="AC201" s="142">
        <f t="shared" si="14"/>
        <v>0</v>
      </c>
    </row>
    <row r="202" spans="1:29" ht="30.6" x14ac:dyDescent="0.25">
      <c r="A202" s="98" t="s">
        <v>386</v>
      </c>
      <c r="B202" s="89" t="s">
        <v>387</v>
      </c>
      <c r="C202" s="21">
        <v>1086</v>
      </c>
      <c r="D202" s="98" t="s">
        <v>451</v>
      </c>
      <c r="E202" s="98"/>
      <c r="F202" s="85" t="s">
        <v>684</v>
      </c>
      <c r="G202" s="22" t="s">
        <v>91</v>
      </c>
      <c r="H202" s="111" t="s">
        <v>701</v>
      </c>
      <c r="I202" s="19"/>
      <c r="J202" s="19"/>
      <c r="K202" s="96" t="s">
        <v>396</v>
      </c>
      <c r="L202" s="95" t="s">
        <v>392</v>
      </c>
      <c r="M202" s="95" t="s">
        <v>392</v>
      </c>
      <c r="N202" s="95" t="s">
        <v>392</v>
      </c>
      <c r="O202" s="95" t="s">
        <v>392</v>
      </c>
      <c r="P202" s="95" t="s">
        <v>392</v>
      </c>
      <c r="Q202" s="152">
        <v>39715</v>
      </c>
      <c r="R202" s="85" t="s">
        <v>87</v>
      </c>
      <c r="S202" s="19"/>
      <c r="T202" s="19"/>
      <c r="U202" s="101" t="s">
        <v>552</v>
      </c>
      <c r="V202" s="130" t="s">
        <v>552</v>
      </c>
      <c r="W202" s="315" t="s">
        <v>552</v>
      </c>
      <c r="X202" s="315" t="s">
        <v>552</v>
      </c>
      <c r="Y202" s="315" t="s">
        <v>552</v>
      </c>
      <c r="Z202" s="315" t="s">
        <v>552</v>
      </c>
      <c r="AA202" s="345" t="str">
        <f t="shared" si="21"/>
        <v>Part of NEEWS (Interstate Reliability Project)</v>
      </c>
      <c r="AB202" s="145"/>
      <c r="AC202" s="142">
        <f t="shared" si="14"/>
        <v>0</v>
      </c>
    </row>
    <row r="203" spans="1:29" ht="30.6" x14ac:dyDescent="0.25">
      <c r="A203" s="98" t="s">
        <v>386</v>
      </c>
      <c r="B203" s="89" t="s">
        <v>387</v>
      </c>
      <c r="C203" s="21">
        <v>1087</v>
      </c>
      <c r="D203" s="98" t="s">
        <v>451</v>
      </c>
      <c r="E203" s="98"/>
      <c r="F203" s="85" t="s">
        <v>684</v>
      </c>
      <c r="G203" s="22" t="s">
        <v>91</v>
      </c>
      <c r="H203" s="111" t="s">
        <v>702</v>
      </c>
      <c r="I203" s="19"/>
      <c r="J203" s="19"/>
      <c r="K203" s="96" t="s">
        <v>396</v>
      </c>
      <c r="L203" s="95" t="s">
        <v>392</v>
      </c>
      <c r="M203" s="95" t="s">
        <v>392</v>
      </c>
      <c r="N203" s="95" t="s">
        <v>392</v>
      </c>
      <c r="O203" s="95" t="s">
        <v>392</v>
      </c>
      <c r="P203" s="95" t="s">
        <v>392</v>
      </c>
      <c r="Q203" s="152">
        <v>39715</v>
      </c>
      <c r="R203" s="85" t="s">
        <v>87</v>
      </c>
      <c r="S203" s="19"/>
      <c r="T203" s="19"/>
      <c r="U203" s="101" t="s">
        <v>552</v>
      </c>
      <c r="V203" s="130" t="s">
        <v>552</v>
      </c>
      <c r="W203" s="315" t="s">
        <v>552</v>
      </c>
      <c r="X203" s="315" t="s">
        <v>552</v>
      </c>
      <c r="Y203" s="315" t="s">
        <v>552</v>
      </c>
      <c r="Z203" s="315" t="s">
        <v>552</v>
      </c>
      <c r="AA203" s="345" t="str">
        <f t="shared" si="21"/>
        <v>Part of NEEWS (Interstate Reliability Project)</v>
      </c>
      <c r="AB203" s="145"/>
      <c r="AC203" s="142">
        <f t="shared" si="14"/>
        <v>0</v>
      </c>
    </row>
    <row r="204" spans="1:29" ht="30.6" x14ac:dyDescent="0.25">
      <c r="A204" s="98" t="s">
        <v>386</v>
      </c>
      <c r="B204" s="89" t="s">
        <v>387</v>
      </c>
      <c r="C204" s="21">
        <v>1088</v>
      </c>
      <c r="D204" s="98" t="s">
        <v>451</v>
      </c>
      <c r="E204" s="98"/>
      <c r="F204" s="85" t="s">
        <v>684</v>
      </c>
      <c r="G204" s="22" t="s">
        <v>91</v>
      </c>
      <c r="H204" s="111" t="s">
        <v>703</v>
      </c>
      <c r="I204" s="19"/>
      <c r="J204" s="19"/>
      <c r="K204" s="96" t="s">
        <v>396</v>
      </c>
      <c r="L204" s="95" t="s">
        <v>392</v>
      </c>
      <c r="M204" s="95" t="s">
        <v>392</v>
      </c>
      <c r="N204" s="95" t="s">
        <v>392</v>
      </c>
      <c r="O204" s="95" t="s">
        <v>392</v>
      </c>
      <c r="P204" s="95" t="s">
        <v>392</v>
      </c>
      <c r="Q204" s="152">
        <v>39715</v>
      </c>
      <c r="R204" s="85" t="s">
        <v>87</v>
      </c>
      <c r="S204" s="19"/>
      <c r="T204" s="19"/>
      <c r="U204" s="101" t="s">
        <v>552</v>
      </c>
      <c r="V204" s="130" t="s">
        <v>552</v>
      </c>
      <c r="W204" s="315" t="s">
        <v>552</v>
      </c>
      <c r="X204" s="315" t="s">
        <v>552</v>
      </c>
      <c r="Y204" s="315" t="s">
        <v>552</v>
      </c>
      <c r="Z204" s="315" t="s">
        <v>552</v>
      </c>
      <c r="AA204" s="345" t="str">
        <f t="shared" si="21"/>
        <v>Part of NEEWS (Interstate Reliability Project)</v>
      </c>
      <c r="AB204" s="145"/>
      <c r="AC204" s="142">
        <f t="shared" si="14"/>
        <v>0</v>
      </c>
    </row>
    <row r="205" spans="1:29" ht="30.6" x14ac:dyDescent="0.25">
      <c r="A205" s="98" t="s">
        <v>386</v>
      </c>
      <c r="B205" s="89" t="s">
        <v>387</v>
      </c>
      <c r="C205" s="21">
        <v>1089</v>
      </c>
      <c r="D205" s="98" t="s">
        <v>451</v>
      </c>
      <c r="E205" s="98"/>
      <c r="F205" s="85" t="s">
        <v>684</v>
      </c>
      <c r="G205" s="22" t="s">
        <v>91</v>
      </c>
      <c r="H205" s="111" t="s">
        <v>646</v>
      </c>
      <c r="I205" s="19"/>
      <c r="J205" s="19"/>
      <c r="K205" s="96" t="s">
        <v>396</v>
      </c>
      <c r="L205" s="95" t="s">
        <v>392</v>
      </c>
      <c r="M205" s="95" t="s">
        <v>392</v>
      </c>
      <c r="N205" s="95" t="s">
        <v>392</v>
      </c>
      <c r="O205" s="95" t="s">
        <v>392</v>
      </c>
      <c r="P205" s="95" t="s">
        <v>392</v>
      </c>
      <c r="Q205" s="152">
        <v>39715</v>
      </c>
      <c r="R205" s="85" t="s">
        <v>87</v>
      </c>
      <c r="S205" s="19"/>
      <c r="T205" s="19"/>
      <c r="U205" s="101" t="s">
        <v>552</v>
      </c>
      <c r="V205" s="130" t="s">
        <v>552</v>
      </c>
      <c r="W205" s="315" t="s">
        <v>552</v>
      </c>
      <c r="X205" s="315" t="s">
        <v>552</v>
      </c>
      <c r="Y205" s="315" t="s">
        <v>552</v>
      </c>
      <c r="Z205" s="315" t="s">
        <v>552</v>
      </c>
      <c r="AA205" s="345" t="str">
        <f t="shared" si="21"/>
        <v>Part of NEEWS (Interstate Reliability Project)</v>
      </c>
      <c r="AB205" s="145"/>
      <c r="AC205" s="142">
        <f t="shared" ref="AC205:AC268" si="22">IF(M205=N205,0,1)</f>
        <v>0</v>
      </c>
    </row>
    <row r="206" spans="1:29" ht="30.6" x14ac:dyDescent="0.25">
      <c r="A206" s="98" t="s">
        <v>386</v>
      </c>
      <c r="B206" s="89" t="s">
        <v>387</v>
      </c>
      <c r="C206" s="21">
        <v>1090</v>
      </c>
      <c r="D206" s="98" t="s">
        <v>451</v>
      </c>
      <c r="E206" s="98"/>
      <c r="F206" s="85" t="s">
        <v>684</v>
      </c>
      <c r="G206" s="22" t="s">
        <v>91</v>
      </c>
      <c r="H206" s="111" t="s">
        <v>645</v>
      </c>
      <c r="I206" s="19"/>
      <c r="J206" s="19"/>
      <c r="K206" s="96" t="s">
        <v>396</v>
      </c>
      <c r="L206" s="95" t="s">
        <v>392</v>
      </c>
      <c r="M206" s="95" t="s">
        <v>392</v>
      </c>
      <c r="N206" s="95" t="s">
        <v>392</v>
      </c>
      <c r="O206" s="95" t="s">
        <v>392</v>
      </c>
      <c r="P206" s="95" t="s">
        <v>392</v>
      </c>
      <c r="Q206" s="152">
        <v>39715</v>
      </c>
      <c r="R206" s="85" t="s">
        <v>87</v>
      </c>
      <c r="S206" s="19"/>
      <c r="T206" s="19"/>
      <c r="U206" s="101" t="s">
        <v>552</v>
      </c>
      <c r="V206" s="130" t="s">
        <v>552</v>
      </c>
      <c r="W206" s="315" t="s">
        <v>552</v>
      </c>
      <c r="X206" s="315" t="s">
        <v>552</v>
      </c>
      <c r="Y206" s="315" t="s">
        <v>552</v>
      </c>
      <c r="Z206" s="315" t="s">
        <v>552</v>
      </c>
      <c r="AA206" s="345" t="str">
        <f t="shared" si="21"/>
        <v>Part of NEEWS (Interstate Reliability Project)</v>
      </c>
      <c r="AB206" s="145"/>
      <c r="AC206" s="142">
        <f t="shared" si="22"/>
        <v>0</v>
      </c>
    </row>
    <row r="207" spans="1:29" ht="30.6" x14ac:dyDescent="0.25">
      <c r="A207" s="98" t="s">
        <v>386</v>
      </c>
      <c r="B207" s="89" t="s">
        <v>387</v>
      </c>
      <c r="C207" s="21">
        <v>1091</v>
      </c>
      <c r="D207" s="98" t="s">
        <v>451</v>
      </c>
      <c r="E207" s="98"/>
      <c r="F207" s="85" t="s">
        <v>684</v>
      </c>
      <c r="G207" s="22" t="s">
        <v>91</v>
      </c>
      <c r="H207" s="111" t="s">
        <v>644</v>
      </c>
      <c r="I207" s="19"/>
      <c r="J207" s="19"/>
      <c r="K207" s="96" t="s">
        <v>396</v>
      </c>
      <c r="L207" s="95" t="s">
        <v>392</v>
      </c>
      <c r="M207" s="95" t="s">
        <v>392</v>
      </c>
      <c r="N207" s="95" t="s">
        <v>392</v>
      </c>
      <c r="O207" s="95" t="s">
        <v>392</v>
      </c>
      <c r="P207" s="95" t="s">
        <v>392</v>
      </c>
      <c r="Q207" s="152">
        <v>39715</v>
      </c>
      <c r="R207" s="85" t="s">
        <v>87</v>
      </c>
      <c r="S207" s="19"/>
      <c r="T207" s="19"/>
      <c r="U207" s="101" t="s">
        <v>552</v>
      </c>
      <c r="V207" s="130" t="s">
        <v>552</v>
      </c>
      <c r="W207" s="315" t="s">
        <v>552</v>
      </c>
      <c r="X207" s="315" t="s">
        <v>552</v>
      </c>
      <c r="Y207" s="315" t="s">
        <v>552</v>
      </c>
      <c r="Z207" s="315" t="s">
        <v>552</v>
      </c>
      <c r="AA207" s="345" t="str">
        <f t="shared" si="21"/>
        <v>Part of NEEWS (Interstate Reliability Project)</v>
      </c>
      <c r="AB207" s="145"/>
      <c r="AC207" s="142">
        <f t="shared" si="22"/>
        <v>0</v>
      </c>
    </row>
    <row r="208" spans="1:29" ht="30.6" x14ac:dyDescent="0.25">
      <c r="A208" s="1" t="s">
        <v>386</v>
      </c>
      <c r="B208" s="89" t="s">
        <v>387</v>
      </c>
      <c r="C208" s="4">
        <v>810</v>
      </c>
      <c r="D208" s="1" t="s">
        <v>451</v>
      </c>
      <c r="E208" s="1"/>
      <c r="F208" s="85" t="s">
        <v>684</v>
      </c>
      <c r="G208" s="22" t="s">
        <v>91</v>
      </c>
      <c r="H208" s="111" t="s">
        <v>704</v>
      </c>
      <c r="I208" s="19" t="s">
        <v>396</v>
      </c>
      <c r="J208" s="19" t="s">
        <v>510</v>
      </c>
      <c r="K208" s="96" t="s">
        <v>396</v>
      </c>
      <c r="L208" s="95" t="s">
        <v>392</v>
      </c>
      <c r="M208" s="95" t="s">
        <v>392</v>
      </c>
      <c r="N208" s="95" t="s">
        <v>392</v>
      </c>
      <c r="O208" s="95" t="s">
        <v>392</v>
      </c>
      <c r="P208" s="95" t="s">
        <v>392</v>
      </c>
      <c r="Q208" s="152">
        <v>39715</v>
      </c>
      <c r="R208" s="85" t="s">
        <v>87</v>
      </c>
      <c r="S208" s="5" t="s">
        <v>92</v>
      </c>
      <c r="T208" s="5" t="s">
        <v>92</v>
      </c>
      <c r="U208" s="101" t="s">
        <v>552</v>
      </c>
      <c r="V208" s="130" t="s">
        <v>552</v>
      </c>
      <c r="W208" s="315" t="s">
        <v>552</v>
      </c>
      <c r="X208" s="315" t="s">
        <v>552</v>
      </c>
      <c r="Y208" s="315" t="s">
        <v>552</v>
      </c>
      <c r="Z208" s="315" t="s">
        <v>552</v>
      </c>
      <c r="AA208" s="345" t="str">
        <f t="shared" si="21"/>
        <v>Part of NEEWS (Interstate Reliability Project)</v>
      </c>
      <c r="AB208" s="145"/>
      <c r="AC208" s="142">
        <f t="shared" si="22"/>
        <v>0</v>
      </c>
    </row>
    <row r="209" spans="1:59" ht="30.6" x14ac:dyDescent="0.25">
      <c r="A209" s="1" t="s">
        <v>386</v>
      </c>
      <c r="B209" s="89" t="s">
        <v>387</v>
      </c>
      <c r="C209" s="4">
        <v>191</v>
      </c>
      <c r="D209" s="1" t="s">
        <v>451</v>
      </c>
      <c r="E209" s="1" t="s">
        <v>429</v>
      </c>
      <c r="F209" s="85" t="s">
        <v>684</v>
      </c>
      <c r="G209" s="22" t="s">
        <v>91</v>
      </c>
      <c r="H209" s="111" t="s">
        <v>683</v>
      </c>
      <c r="I209" s="19" t="s">
        <v>396</v>
      </c>
      <c r="J209" s="19" t="s">
        <v>510</v>
      </c>
      <c r="K209" s="96" t="s">
        <v>396</v>
      </c>
      <c r="L209" s="95" t="s">
        <v>392</v>
      </c>
      <c r="M209" s="95" t="s">
        <v>392</v>
      </c>
      <c r="N209" s="95" t="s">
        <v>392</v>
      </c>
      <c r="O209" s="95" t="s">
        <v>392</v>
      </c>
      <c r="P209" s="95" t="s">
        <v>392</v>
      </c>
      <c r="Q209" s="152">
        <v>39715</v>
      </c>
      <c r="R209" s="85" t="s">
        <v>87</v>
      </c>
      <c r="S209" s="5" t="s">
        <v>92</v>
      </c>
      <c r="T209" s="5" t="s">
        <v>92</v>
      </c>
      <c r="U209" s="101" t="s">
        <v>552</v>
      </c>
      <c r="V209" s="130" t="s">
        <v>552</v>
      </c>
      <c r="W209" s="315" t="s">
        <v>552</v>
      </c>
      <c r="X209" s="315" t="s">
        <v>552</v>
      </c>
      <c r="Y209" s="315" t="s">
        <v>552</v>
      </c>
      <c r="Z209" s="315" t="s">
        <v>552</v>
      </c>
      <c r="AA209" s="345" t="str">
        <f t="shared" si="21"/>
        <v>Part of NEEWS (Interstate Reliability Project)</v>
      </c>
      <c r="AB209" s="145"/>
      <c r="AC209" s="142">
        <f t="shared" si="22"/>
        <v>0</v>
      </c>
    </row>
    <row r="210" spans="1:59" ht="39" customHeight="1" x14ac:dyDescent="0.25">
      <c r="A210" s="1" t="s">
        <v>386</v>
      </c>
      <c r="B210" s="89" t="s">
        <v>387</v>
      </c>
      <c r="C210" s="4">
        <v>807</v>
      </c>
      <c r="D210" s="1" t="s">
        <v>451</v>
      </c>
      <c r="E210" s="1"/>
      <c r="F210" s="85" t="s">
        <v>684</v>
      </c>
      <c r="G210" s="111" t="s">
        <v>706</v>
      </c>
      <c r="H210" s="111" t="s">
        <v>705</v>
      </c>
      <c r="I210" s="19" t="s">
        <v>396</v>
      </c>
      <c r="J210" s="19" t="s">
        <v>510</v>
      </c>
      <c r="K210" s="96" t="s">
        <v>396</v>
      </c>
      <c r="L210" s="95" t="s">
        <v>392</v>
      </c>
      <c r="M210" s="95" t="s">
        <v>392</v>
      </c>
      <c r="N210" s="95" t="s">
        <v>392</v>
      </c>
      <c r="O210" s="95" t="s">
        <v>392</v>
      </c>
      <c r="P210" s="95" t="s">
        <v>392</v>
      </c>
      <c r="Q210" s="152">
        <v>39715</v>
      </c>
      <c r="R210" s="85" t="s">
        <v>87</v>
      </c>
      <c r="S210" s="5" t="s">
        <v>92</v>
      </c>
      <c r="T210" s="5" t="s">
        <v>92</v>
      </c>
      <c r="U210" s="15">
        <v>21000000</v>
      </c>
      <c r="V210" s="129">
        <v>33000000</v>
      </c>
      <c r="W210" s="314">
        <v>33000000</v>
      </c>
      <c r="X210" s="314">
        <v>33000000</v>
      </c>
      <c r="Y210" s="314">
        <v>33000000</v>
      </c>
      <c r="Z210" s="314">
        <v>33000000</v>
      </c>
      <c r="AA210" s="345">
        <f t="shared" si="21"/>
        <v>33000000</v>
      </c>
      <c r="AB210" s="331">
        <f t="shared" ref="AB210:AB217" si="23">Z210-Y210</f>
        <v>0</v>
      </c>
      <c r="AC210" s="142">
        <f t="shared" si="22"/>
        <v>0</v>
      </c>
    </row>
    <row r="211" spans="1:59" s="118" customFormat="1" ht="45.75" customHeight="1" x14ac:dyDescent="0.25">
      <c r="A211" s="148" t="s">
        <v>386</v>
      </c>
      <c r="B211" s="60" t="s">
        <v>387</v>
      </c>
      <c r="C211" s="155">
        <v>1092</v>
      </c>
      <c r="D211" s="148" t="s">
        <v>451</v>
      </c>
      <c r="E211" s="98"/>
      <c r="F211" s="85" t="s">
        <v>684</v>
      </c>
      <c r="G211" s="18" t="s">
        <v>711</v>
      </c>
      <c r="H211" s="18" t="s">
        <v>689</v>
      </c>
      <c r="I211" s="19"/>
      <c r="J211" s="19"/>
      <c r="K211" s="96" t="s">
        <v>396</v>
      </c>
      <c r="L211" s="98" t="s">
        <v>392</v>
      </c>
      <c r="M211" s="98" t="s">
        <v>392</v>
      </c>
      <c r="N211" s="98" t="s">
        <v>392</v>
      </c>
      <c r="O211" s="98" t="s">
        <v>392</v>
      </c>
      <c r="P211" s="98" t="s">
        <v>392</v>
      </c>
      <c r="Q211" s="152">
        <v>39715</v>
      </c>
      <c r="R211" s="89" t="s">
        <v>87</v>
      </c>
      <c r="S211" s="19"/>
      <c r="T211" s="19"/>
      <c r="U211" s="103" t="s">
        <v>92</v>
      </c>
      <c r="V211" s="133">
        <v>37000000</v>
      </c>
      <c r="W211" s="103">
        <v>37000000</v>
      </c>
      <c r="X211" s="103">
        <v>37000000</v>
      </c>
      <c r="Y211" s="103">
        <v>37000000</v>
      </c>
      <c r="Z211" s="103">
        <v>37000000</v>
      </c>
      <c r="AA211" s="345">
        <f t="shared" si="21"/>
        <v>37000000</v>
      </c>
      <c r="AB211" s="331">
        <f t="shared" si="23"/>
        <v>0</v>
      </c>
      <c r="AC211" s="142">
        <f t="shared" si="22"/>
        <v>0</v>
      </c>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row>
    <row r="212" spans="1:59" ht="20.399999999999999" x14ac:dyDescent="0.25">
      <c r="A212" s="96" t="s">
        <v>386</v>
      </c>
      <c r="B212" s="85" t="s">
        <v>387</v>
      </c>
      <c r="C212" s="114">
        <v>1056</v>
      </c>
      <c r="D212" s="96" t="s">
        <v>451</v>
      </c>
      <c r="E212" s="96"/>
      <c r="F212" s="87" t="s">
        <v>1</v>
      </c>
      <c r="G212" s="111" t="s">
        <v>559</v>
      </c>
      <c r="H212" s="111" t="s">
        <v>557</v>
      </c>
      <c r="I212" s="96"/>
      <c r="J212" s="96"/>
      <c r="K212" s="96" t="s">
        <v>510</v>
      </c>
      <c r="L212" s="96" t="s">
        <v>510</v>
      </c>
      <c r="M212" s="96" t="s">
        <v>392</v>
      </c>
      <c r="N212" s="96" t="s">
        <v>392</v>
      </c>
      <c r="O212" s="96" t="s">
        <v>392</v>
      </c>
      <c r="P212" s="96" t="s">
        <v>392</v>
      </c>
      <c r="Q212" s="92">
        <v>39794</v>
      </c>
      <c r="R212" s="85" t="s">
        <v>87</v>
      </c>
      <c r="S212" s="15"/>
      <c r="T212" s="15"/>
      <c r="U212" s="15" t="s">
        <v>92</v>
      </c>
      <c r="V212" s="177" t="s">
        <v>92</v>
      </c>
      <c r="W212" s="314">
        <v>9751000</v>
      </c>
      <c r="X212" s="314">
        <v>9751000</v>
      </c>
      <c r="Y212" s="314">
        <v>9751000</v>
      </c>
      <c r="Z212" s="606">
        <v>10969000</v>
      </c>
      <c r="AA212" s="349">
        <f>Z212</f>
        <v>10969000</v>
      </c>
      <c r="AB212" s="331">
        <f t="shared" si="23"/>
        <v>1218000</v>
      </c>
      <c r="AC212" s="142">
        <f t="shared" si="22"/>
        <v>0</v>
      </c>
    </row>
    <row r="213" spans="1:59" s="165" customFormat="1" ht="30.6" x14ac:dyDescent="0.25">
      <c r="A213" s="96" t="s">
        <v>386</v>
      </c>
      <c r="B213" s="85" t="s">
        <v>387</v>
      </c>
      <c r="C213" s="114">
        <v>1110</v>
      </c>
      <c r="D213" s="96" t="s">
        <v>468</v>
      </c>
      <c r="E213" s="169"/>
      <c r="F213" s="85" t="s">
        <v>412</v>
      </c>
      <c r="G213" s="168"/>
      <c r="H213" s="111" t="s">
        <v>981</v>
      </c>
      <c r="I213" s="369"/>
      <c r="J213" s="369"/>
      <c r="K213" s="369"/>
      <c r="L213" s="96" t="s">
        <v>396</v>
      </c>
      <c r="M213" s="96" t="s">
        <v>392</v>
      </c>
      <c r="N213" s="96" t="s">
        <v>392</v>
      </c>
      <c r="O213" s="96" t="s">
        <v>392</v>
      </c>
      <c r="P213" s="597" t="s">
        <v>406</v>
      </c>
      <c r="Q213" s="109">
        <v>39790</v>
      </c>
      <c r="R213" s="592" t="s">
        <v>410</v>
      </c>
      <c r="S213" s="164"/>
      <c r="T213" s="164"/>
      <c r="U213" s="164"/>
      <c r="V213" s="129">
        <v>1000000</v>
      </c>
      <c r="W213" s="314">
        <v>800000</v>
      </c>
      <c r="X213" s="133">
        <v>1200000</v>
      </c>
      <c r="Y213" s="133">
        <v>1200000</v>
      </c>
      <c r="Z213" s="133">
        <v>1200000</v>
      </c>
      <c r="AA213" s="338">
        <f>Z213</f>
        <v>1200000</v>
      </c>
      <c r="AB213" s="331">
        <f t="shared" si="23"/>
        <v>0</v>
      </c>
      <c r="AC213" s="142">
        <f t="shared" si="22"/>
        <v>0</v>
      </c>
      <c r="AD213" s="185"/>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row>
    <row r="214" spans="1:59" s="165" customFormat="1" ht="30.6" x14ac:dyDescent="0.25">
      <c r="A214" s="96" t="s">
        <v>386</v>
      </c>
      <c r="B214" s="85" t="s">
        <v>387</v>
      </c>
      <c r="C214" s="114">
        <v>1111</v>
      </c>
      <c r="D214" s="96" t="s">
        <v>468</v>
      </c>
      <c r="E214" s="169"/>
      <c r="F214" s="595">
        <v>40756</v>
      </c>
      <c r="G214" s="168"/>
      <c r="H214" s="111" t="s">
        <v>694</v>
      </c>
      <c r="I214" s="369"/>
      <c r="J214" s="369"/>
      <c r="K214" s="369"/>
      <c r="L214" s="96" t="s">
        <v>396</v>
      </c>
      <c r="M214" s="96" t="s">
        <v>392</v>
      </c>
      <c r="N214" s="96" t="s">
        <v>392</v>
      </c>
      <c r="O214" s="96" t="s">
        <v>392</v>
      </c>
      <c r="P214" s="96" t="s">
        <v>392</v>
      </c>
      <c r="Q214" s="109">
        <v>39820</v>
      </c>
      <c r="R214" s="601">
        <v>40127</v>
      </c>
      <c r="S214" s="164"/>
      <c r="T214" s="164"/>
      <c r="U214" s="164"/>
      <c r="V214" s="129">
        <v>8700000</v>
      </c>
      <c r="W214" s="314">
        <v>8700000</v>
      </c>
      <c r="X214" s="133">
        <v>10543000</v>
      </c>
      <c r="Y214" s="133">
        <v>10543000</v>
      </c>
      <c r="Z214" s="133">
        <v>10543000</v>
      </c>
      <c r="AA214" s="338">
        <f>Z214</f>
        <v>10543000</v>
      </c>
      <c r="AB214" s="331">
        <f t="shared" si="23"/>
        <v>0</v>
      </c>
      <c r="AC214" s="142">
        <f t="shared" si="22"/>
        <v>0</v>
      </c>
      <c r="AD214" s="185"/>
      <c r="AE214" s="185"/>
      <c r="AF214" s="185"/>
      <c r="AG214" s="185"/>
      <c r="AH214" s="185"/>
      <c r="AI214" s="185"/>
      <c r="AJ214" s="185"/>
      <c r="AK214" s="185"/>
      <c r="AL214" s="185"/>
      <c r="AM214" s="185"/>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row>
    <row r="215" spans="1:59" ht="30.6" x14ac:dyDescent="0.25">
      <c r="A215" s="148" t="s">
        <v>386</v>
      </c>
      <c r="B215" s="89" t="s">
        <v>387</v>
      </c>
      <c r="C215" s="155">
        <v>976</v>
      </c>
      <c r="D215" s="148" t="s">
        <v>468</v>
      </c>
      <c r="E215" s="60"/>
      <c r="F215" s="85" t="s">
        <v>732</v>
      </c>
      <c r="G215" s="26"/>
      <c r="H215" s="26" t="s">
        <v>278</v>
      </c>
      <c r="I215" s="148" t="s">
        <v>510</v>
      </c>
      <c r="J215" s="148" t="s">
        <v>510</v>
      </c>
      <c r="K215" s="98" t="s">
        <v>510</v>
      </c>
      <c r="L215" s="98" t="s">
        <v>396</v>
      </c>
      <c r="M215" s="96" t="s">
        <v>392</v>
      </c>
      <c r="N215" s="96" t="s">
        <v>392</v>
      </c>
      <c r="O215" s="96" t="s">
        <v>392</v>
      </c>
      <c r="P215" s="96" t="s">
        <v>392</v>
      </c>
      <c r="Q215" s="109">
        <v>39820</v>
      </c>
      <c r="R215" s="89" t="s">
        <v>87</v>
      </c>
      <c r="S215" s="153">
        <v>40000000</v>
      </c>
      <c r="T215" s="153">
        <v>38900000</v>
      </c>
      <c r="U215" s="103">
        <v>38900000</v>
      </c>
      <c r="V215" s="133">
        <v>48000000</v>
      </c>
      <c r="W215" s="103">
        <v>48000000</v>
      </c>
      <c r="X215" s="103">
        <v>48000000</v>
      </c>
      <c r="Y215" s="103">
        <v>48000000</v>
      </c>
      <c r="Z215" s="607">
        <v>66000000</v>
      </c>
      <c r="AA215" s="338">
        <f t="shared" ref="AA215:AA224" si="24">Z215</f>
        <v>66000000</v>
      </c>
      <c r="AB215" s="331">
        <f t="shared" si="23"/>
        <v>18000000</v>
      </c>
      <c r="AC215" s="142">
        <f t="shared" si="22"/>
        <v>0</v>
      </c>
    </row>
    <row r="216" spans="1:59" ht="30.6" x14ac:dyDescent="0.25">
      <c r="A216" s="96" t="s">
        <v>386</v>
      </c>
      <c r="B216" s="596" t="s">
        <v>387</v>
      </c>
      <c r="C216" s="114">
        <v>721</v>
      </c>
      <c r="D216" s="96" t="s">
        <v>468</v>
      </c>
      <c r="E216" s="85"/>
      <c r="F216" s="594" t="s">
        <v>898</v>
      </c>
      <c r="G216" s="111"/>
      <c r="H216" s="111" t="s">
        <v>573</v>
      </c>
      <c r="I216" s="96" t="s">
        <v>510</v>
      </c>
      <c r="J216" s="96" t="s">
        <v>510</v>
      </c>
      <c r="K216" s="96" t="s">
        <v>510</v>
      </c>
      <c r="L216" s="96" t="s">
        <v>396</v>
      </c>
      <c r="M216" s="96" t="s">
        <v>396</v>
      </c>
      <c r="N216" s="96" t="s">
        <v>396</v>
      </c>
      <c r="O216" s="96" t="s">
        <v>396</v>
      </c>
      <c r="P216" s="597" t="s">
        <v>392</v>
      </c>
      <c r="Q216" s="601">
        <v>40122</v>
      </c>
      <c r="R216" s="85" t="s">
        <v>87</v>
      </c>
      <c r="S216" s="15">
        <v>5500000</v>
      </c>
      <c r="T216" s="15">
        <v>26610000</v>
      </c>
      <c r="U216" s="15">
        <v>7370000</v>
      </c>
      <c r="V216" s="129">
        <v>11300000</v>
      </c>
      <c r="W216" s="314">
        <v>11300000</v>
      </c>
      <c r="X216" s="314">
        <v>11300000</v>
      </c>
      <c r="Y216" s="314">
        <v>11300000</v>
      </c>
      <c r="Z216" s="606">
        <v>19500000</v>
      </c>
      <c r="AA216" s="338">
        <f>Z216</f>
        <v>19500000</v>
      </c>
      <c r="AB216" s="331">
        <f>Z216-Y216</f>
        <v>8200000</v>
      </c>
      <c r="AC216" s="142">
        <f>IF(M216=N216,0,1)</f>
        <v>0</v>
      </c>
    </row>
    <row r="217" spans="1:59" ht="71.400000000000006" x14ac:dyDescent="0.25">
      <c r="A217" s="28" t="s">
        <v>386</v>
      </c>
      <c r="B217" s="29" t="s">
        <v>387</v>
      </c>
      <c r="C217" s="30">
        <v>879</v>
      </c>
      <c r="D217" s="28"/>
      <c r="E217" s="28" t="s">
        <v>506</v>
      </c>
      <c r="F217" s="87" t="s">
        <v>92</v>
      </c>
      <c r="G217" s="31" t="s">
        <v>507</v>
      </c>
      <c r="H217" s="32" t="s">
        <v>290</v>
      </c>
      <c r="I217" s="28" t="s">
        <v>392</v>
      </c>
      <c r="J217" s="28" t="s">
        <v>392</v>
      </c>
      <c r="K217" s="97" t="s">
        <v>392</v>
      </c>
      <c r="L217" s="97" t="s">
        <v>392</v>
      </c>
      <c r="M217" s="97" t="s">
        <v>392</v>
      </c>
      <c r="N217" s="97" t="s">
        <v>392</v>
      </c>
      <c r="O217" s="97" t="s">
        <v>392</v>
      </c>
      <c r="P217" s="97" t="s">
        <v>392</v>
      </c>
      <c r="Q217" s="29" t="s">
        <v>508</v>
      </c>
      <c r="R217" s="87" t="s">
        <v>410</v>
      </c>
      <c r="S217" s="34">
        <v>420000</v>
      </c>
      <c r="T217" s="34">
        <v>420000</v>
      </c>
      <c r="U217" s="102">
        <v>420000</v>
      </c>
      <c r="V217" s="135">
        <v>420000</v>
      </c>
      <c r="W217" s="318">
        <v>420000</v>
      </c>
      <c r="X217" s="318">
        <v>420000</v>
      </c>
      <c r="Y217" s="318">
        <v>420000</v>
      </c>
      <c r="Z217" s="318">
        <v>420000</v>
      </c>
      <c r="AA217" s="338">
        <f t="shared" si="24"/>
        <v>420000</v>
      </c>
      <c r="AB217" s="331">
        <f t="shared" si="23"/>
        <v>0</v>
      </c>
      <c r="AC217" s="142">
        <f t="shared" si="22"/>
        <v>0</v>
      </c>
    </row>
    <row r="218" spans="1:59" ht="30.6" x14ac:dyDescent="0.25">
      <c r="A218" s="11" t="s">
        <v>58</v>
      </c>
      <c r="B218" s="10" t="s">
        <v>59</v>
      </c>
      <c r="C218" s="14">
        <v>983</v>
      </c>
      <c r="D218" s="11" t="s">
        <v>451</v>
      </c>
      <c r="E218" s="11"/>
      <c r="F218" s="85" t="s">
        <v>742</v>
      </c>
      <c r="G218" s="6" t="s">
        <v>908</v>
      </c>
      <c r="H218" s="111" t="s">
        <v>662</v>
      </c>
      <c r="I218" s="11" t="s">
        <v>510</v>
      </c>
      <c r="J218" s="11" t="s">
        <v>510</v>
      </c>
      <c r="K218" s="96" t="s">
        <v>510</v>
      </c>
      <c r="L218" s="96" t="s">
        <v>396</v>
      </c>
      <c r="M218" s="96" t="s">
        <v>396</v>
      </c>
      <c r="N218" s="96" t="s">
        <v>396</v>
      </c>
      <c r="O218" s="96" t="s">
        <v>396</v>
      </c>
      <c r="P218" s="96" t="s">
        <v>396</v>
      </c>
      <c r="Q218" s="92">
        <v>39717</v>
      </c>
      <c r="R218" s="85" t="s">
        <v>410</v>
      </c>
      <c r="S218" s="10" t="s">
        <v>410</v>
      </c>
      <c r="T218" s="10" t="s">
        <v>410</v>
      </c>
      <c r="U218" s="85" t="s">
        <v>410</v>
      </c>
      <c r="V218" s="132" t="s">
        <v>410</v>
      </c>
      <c r="W218" s="316" t="s">
        <v>410</v>
      </c>
      <c r="X218" s="316" t="s">
        <v>410</v>
      </c>
      <c r="Y218" s="316" t="s">
        <v>410</v>
      </c>
      <c r="Z218" s="316" t="s">
        <v>410</v>
      </c>
      <c r="AA218" s="354" t="str">
        <f t="shared" si="24"/>
        <v>NR</v>
      </c>
      <c r="AB218" s="171"/>
      <c r="AC218" s="368">
        <f t="shared" si="22"/>
        <v>0</v>
      </c>
    </row>
    <row r="219" spans="1:59" ht="30.6" x14ac:dyDescent="0.25">
      <c r="A219" s="11" t="s">
        <v>58</v>
      </c>
      <c r="B219" s="10" t="s">
        <v>59</v>
      </c>
      <c r="C219" s="14">
        <v>1107</v>
      </c>
      <c r="D219" s="11" t="s">
        <v>451</v>
      </c>
      <c r="E219" s="11"/>
      <c r="F219" s="85" t="s">
        <v>742</v>
      </c>
      <c r="G219" s="6" t="s">
        <v>908</v>
      </c>
      <c r="H219" s="111" t="s">
        <v>663</v>
      </c>
      <c r="I219" s="11"/>
      <c r="J219" s="11"/>
      <c r="K219" s="96" t="s">
        <v>510</v>
      </c>
      <c r="L219" s="96" t="s">
        <v>396</v>
      </c>
      <c r="M219" s="96" t="s">
        <v>396</v>
      </c>
      <c r="N219" s="96" t="s">
        <v>396</v>
      </c>
      <c r="O219" s="96" t="s">
        <v>396</v>
      </c>
      <c r="P219" s="96" t="s">
        <v>396</v>
      </c>
      <c r="Q219" s="92">
        <v>39717</v>
      </c>
      <c r="R219" s="85" t="s">
        <v>410</v>
      </c>
      <c r="S219" s="10" t="s">
        <v>410</v>
      </c>
      <c r="T219" s="10" t="s">
        <v>410</v>
      </c>
      <c r="U219" s="85" t="s">
        <v>410</v>
      </c>
      <c r="V219" s="132" t="s">
        <v>410</v>
      </c>
      <c r="W219" s="316" t="s">
        <v>410</v>
      </c>
      <c r="X219" s="316" t="s">
        <v>410</v>
      </c>
      <c r="Y219" s="316" t="s">
        <v>410</v>
      </c>
      <c r="Z219" s="316" t="s">
        <v>410</v>
      </c>
      <c r="AA219" s="354" t="str">
        <f t="shared" si="24"/>
        <v>NR</v>
      </c>
      <c r="AB219" s="171"/>
      <c r="AC219" s="368">
        <f t="shared" si="22"/>
        <v>0</v>
      </c>
    </row>
    <row r="220" spans="1:59" ht="30.6" x14ac:dyDescent="0.25">
      <c r="A220" s="11" t="s">
        <v>58</v>
      </c>
      <c r="B220" s="10" t="s">
        <v>59</v>
      </c>
      <c r="C220" s="14">
        <v>1108</v>
      </c>
      <c r="D220" s="11" t="s">
        <v>451</v>
      </c>
      <c r="E220" s="11"/>
      <c r="F220" s="85" t="s">
        <v>742</v>
      </c>
      <c r="G220" s="6" t="s">
        <v>908</v>
      </c>
      <c r="H220" s="111" t="s">
        <v>664</v>
      </c>
      <c r="I220" s="11"/>
      <c r="J220" s="11"/>
      <c r="K220" s="96" t="s">
        <v>510</v>
      </c>
      <c r="L220" s="96" t="s">
        <v>396</v>
      </c>
      <c r="M220" s="96" t="s">
        <v>396</v>
      </c>
      <c r="N220" s="96" t="s">
        <v>396</v>
      </c>
      <c r="O220" s="96" t="s">
        <v>396</v>
      </c>
      <c r="P220" s="96" t="s">
        <v>396</v>
      </c>
      <c r="Q220" s="92">
        <v>39717</v>
      </c>
      <c r="R220" s="85" t="s">
        <v>410</v>
      </c>
      <c r="S220" s="10" t="s">
        <v>410</v>
      </c>
      <c r="T220" s="10" t="s">
        <v>410</v>
      </c>
      <c r="U220" s="85" t="s">
        <v>410</v>
      </c>
      <c r="V220" s="132" t="s">
        <v>410</v>
      </c>
      <c r="W220" s="316" t="s">
        <v>410</v>
      </c>
      <c r="X220" s="316" t="s">
        <v>410</v>
      </c>
      <c r="Y220" s="316" t="s">
        <v>410</v>
      </c>
      <c r="Z220" s="316" t="s">
        <v>410</v>
      </c>
      <c r="AA220" s="354" t="str">
        <f t="shared" si="24"/>
        <v>NR</v>
      </c>
      <c r="AB220" s="171"/>
      <c r="AC220" s="368">
        <f t="shared" si="22"/>
        <v>0</v>
      </c>
    </row>
    <row r="221" spans="1:59" ht="30.6" x14ac:dyDescent="0.25">
      <c r="A221" s="11" t="s">
        <v>58</v>
      </c>
      <c r="B221" s="10" t="s">
        <v>59</v>
      </c>
      <c r="C221" s="14">
        <v>331</v>
      </c>
      <c r="D221" s="11" t="s">
        <v>451</v>
      </c>
      <c r="E221" s="11"/>
      <c r="F221" s="592" t="s">
        <v>92</v>
      </c>
      <c r="G221" s="111" t="s">
        <v>69</v>
      </c>
      <c r="H221" s="111" t="s">
        <v>564</v>
      </c>
      <c r="I221" s="96" t="s">
        <v>392</v>
      </c>
      <c r="J221" s="96" t="s">
        <v>392</v>
      </c>
      <c r="K221" s="96" t="s">
        <v>392</v>
      </c>
      <c r="L221" s="96" t="s">
        <v>392</v>
      </c>
      <c r="M221" s="96" t="s">
        <v>392</v>
      </c>
      <c r="N221" s="96" t="s">
        <v>406</v>
      </c>
      <c r="O221" s="96" t="s">
        <v>406</v>
      </c>
      <c r="P221" s="597" t="s">
        <v>983</v>
      </c>
      <c r="Q221" s="10" t="s">
        <v>70</v>
      </c>
      <c r="R221" s="85" t="s">
        <v>410</v>
      </c>
      <c r="S221" s="12" t="s">
        <v>410</v>
      </c>
      <c r="T221" s="10" t="s">
        <v>410</v>
      </c>
      <c r="U221" s="85" t="s">
        <v>410</v>
      </c>
      <c r="V221" s="132" t="s">
        <v>410</v>
      </c>
      <c r="W221" s="316" t="s">
        <v>410</v>
      </c>
      <c r="X221" s="316" t="s">
        <v>410</v>
      </c>
      <c r="Y221" s="316" t="s">
        <v>410</v>
      </c>
      <c r="Z221" s="316" t="s">
        <v>410</v>
      </c>
      <c r="AA221" s="338" t="str">
        <f t="shared" si="24"/>
        <v>NR</v>
      </c>
      <c r="AB221" s="145"/>
      <c r="AC221" s="142">
        <f t="shared" si="22"/>
        <v>1</v>
      </c>
    </row>
    <row r="222" spans="1:59" s="77" customFormat="1" ht="30.6" x14ac:dyDescent="0.25">
      <c r="A222" s="11" t="s">
        <v>58</v>
      </c>
      <c r="B222" s="10" t="s">
        <v>59</v>
      </c>
      <c r="C222" s="14">
        <v>1121</v>
      </c>
      <c r="D222" s="11" t="s">
        <v>451</v>
      </c>
      <c r="E222" s="11"/>
      <c r="F222" s="594" t="s">
        <v>6</v>
      </c>
      <c r="G222" s="111" t="s">
        <v>870</v>
      </c>
      <c r="H222" s="111" t="s">
        <v>766</v>
      </c>
      <c r="I222" s="96" t="s">
        <v>392</v>
      </c>
      <c r="J222" s="96" t="s">
        <v>392</v>
      </c>
      <c r="K222" s="96" t="s">
        <v>392</v>
      </c>
      <c r="L222" s="96"/>
      <c r="M222" s="96" t="s">
        <v>396</v>
      </c>
      <c r="N222" s="96" t="s">
        <v>396</v>
      </c>
      <c r="O222" s="96" t="s">
        <v>392</v>
      </c>
      <c r="P222" s="96" t="s">
        <v>392</v>
      </c>
      <c r="Q222" s="13">
        <v>39790</v>
      </c>
      <c r="R222" s="85" t="s">
        <v>410</v>
      </c>
      <c r="S222" s="12" t="s">
        <v>410</v>
      </c>
      <c r="T222" s="10" t="s">
        <v>410</v>
      </c>
      <c r="U222" s="85" t="s">
        <v>410</v>
      </c>
      <c r="V222" s="132"/>
      <c r="W222" s="316" t="s">
        <v>410</v>
      </c>
      <c r="X222" s="316" t="s">
        <v>410</v>
      </c>
      <c r="Y222" s="316" t="s">
        <v>410</v>
      </c>
      <c r="Z222" s="316" t="s">
        <v>410</v>
      </c>
      <c r="AA222" s="354" t="str">
        <f t="shared" si="24"/>
        <v>NR</v>
      </c>
      <c r="AB222" s="171"/>
      <c r="AC222" s="368">
        <f t="shared" si="22"/>
        <v>0</v>
      </c>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row>
    <row r="223" spans="1:59" s="77" customFormat="1" ht="30.6" x14ac:dyDescent="0.25">
      <c r="A223" s="11" t="s">
        <v>58</v>
      </c>
      <c r="B223" s="10" t="s">
        <v>59</v>
      </c>
      <c r="C223" s="14">
        <v>1149</v>
      </c>
      <c r="D223" s="11" t="s">
        <v>451</v>
      </c>
      <c r="E223" s="11"/>
      <c r="F223" s="88" t="s">
        <v>6</v>
      </c>
      <c r="G223" s="111" t="s">
        <v>946</v>
      </c>
      <c r="H223" s="111" t="s">
        <v>947</v>
      </c>
      <c r="I223" s="295" t="s">
        <v>392</v>
      </c>
      <c r="J223" s="295" t="s">
        <v>392</v>
      </c>
      <c r="K223" s="295" t="s">
        <v>392</v>
      </c>
      <c r="L223" s="295"/>
      <c r="M223" s="295" t="s">
        <v>396</v>
      </c>
      <c r="N223" s="96"/>
      <c r="O223" s="96" t="s">
        <v>406</v>
      </c>
      <c r="P223" s="96" t="s">
        <v>406</v>
      </c>
      <c r="Q223" s="13">
        <v>39424</v>
      </c>
      <c r="R223" s="85" t="s">
        <v>410</v>
      </c>
      <c r="S223" s="290" t="s">
        <v>410</v>
      </c>
      <c r="T223" s="286" t="s">
        <v>410</v>
      </c>
      <c r="U223" s="292" t="s">
        <v>410</v>
      </c>
      <c r="V223" s="441"/>
      <c r="W223" s="442" t="s">
        <v>410</v>
      </c>
      <c r="X223" s="316" t="s">
        <v>410</v>
      </c>
      <c r="Y223" s="316" t="s">
        <v>410</v>
      </c>
      <c r="Z223" s="316" t="s">
        <v>410</v>
      </c>
      <c r="AA223" s="354" t="str">
        <f t="shared" si="24"/>
        <v>NR</v>
      </c>
      <c r="AB223" s="171"/>
      <c r="AC223" s="368">
        <f t="shared" si="22"/>
        <v>1</v>
      </c>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row>
    <row r="224" spans="1:59" s="77" customFormat="1" ht="30.6" x14ac:dyDescent="0.25">
      <c r="A224" s="11" t="s">
        <v>58</v>
      </c>
      <c r="B224" s="10" t="s">
        <v>59</v>
      </c>
      <c r="C224" s="14">
        <v>1122</v>
      </c>
      <c r="D224" s="11" t="s">
        <v>451</v>
      </c>
      <c r="E224" s="11"/>
      <c r="F224" s="85" t="s">
        <v>347</v>
      </c>
      <c r="G224" s="111" t="s">
        <v>194</v>
      </c>
      <c r="H224" s="111" t="s">
        <v>767</v>
      </c>
      <c r="I224" s="96" t="s">
        <v>392</v>
      </c>
      <c r="J224" s="96" t="s">
        <v>392</v>
      </c>
      <c r="K224" s="96" t="s">
        <v>392</v>
      </c>
      <c r="L224" s="96"/>
      <c r="M224" s="96" t="s">
        <v>396</v>
      </c>
      <c r="N224" s="96" t="s">
        <v>396</v>
      </c>
      <c r="O224" s="96" t="s">
        <v>396</v>
      </c>
      <c r="P224" s="96" t="s">
        <v>396</v>
      </c>
      <c r="Q224" s="13">
        <v>39868</v>
      </c>
      <c r="R224" s="85" t="s">
        <v>410</v>
      </c>
      <c r="S224" s="12" t="s">
        <v>410</v>
      </c>
      <c r="T224" s="10" t="s">
        <v>410</v>
      </c>
      <c r="U224" s="85" t="s">
        <v>410</v>
      </c>
      <c r="V224" s="132"/>
      <c r="W224" s="316" t="s">
        <v>410</v>
      </c>
      <c r="X224" s="316" t="s">
        <v>410</v>
      </c>
      <c r="Y224" s="316" t="s">
        <v>410</v>
      </c>
      <c r="Z224" s="316" t="s">
        <v>410</v>
      </c>
      <c r="AA224" s="354" t="str">
        <f t="shared" si="24"/>
        <v>NR</v>
      </c>
      <c r="AB224" s="171"/>
      <c r="AC224" s="368">
        <f t="shared" si="22"/>
        <v>0</v>
      </c>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row>
    <row r="225" spans="1:59" ht="30.6" x14ac:dyDescent="0.25">
      <c r="A225" s="19" t="s">
        <v>386</v>
      </c>
      <c r="B225" s="85" t="s">
        <v>387</v>
      </c>
      <c r="C225" s="21">
        <v>1050</v>
      </c>
      <c r="D225" s="19" t="s">
        <v>468</v>
      </c>
      <c r="E225" s="19"/>
      <c r="F225" s="85" t="s">
        <v>1</v>
      </c>
      <c r="G225" s="22"/>
      <c r="H225" s="22" t="s">
        <v>44</v>
      </c>
      <c r="I225" s="19"/>
      <c r="J225" s="19" t="s">
        <v>510</v>
      </c>
      <c r="K225" s="96" t="s">
        <v>510</v>
      </c>
      <c r="L225" s="96" t="s">
        <v>510</v>
      </c>
      <c r="M225" s="96" t="s">
        <v>392</v>
      </c>
      <c r="N225" s="96" t="s">
        <v>392</v>
      </c>
      <c r="O225" s="96" t="s">
        <v>392</v>
      </c>
      <c r="P225" s="96" t="s">
        <v>392</v>
      </c>
      <c r="Q225" s="85" t="s">
        <v>730</v>
      </c>
      <c r="R225" s="85" t="s">
        <v>730</v>
      </c>
      <c r="S225" s="23"/>
      <c r="T225" s="23">
        <v>2620000</v>
      </c>
      <c r="U225" s="15">
        <v>2620000</v>
      </c>
      <c r="V225" s="129">
        <v>2620000</v>
      </c>
      <c r="W225" s="314">
        <v>2620000</v>
      </c>
      <c r="X225" s="314">
        <v>2620000</v>
      </c>
      <c r="Y225" s="314">
        <v>2620000</v>
      </c>
      <c r="Z225" s="606">
        <v>3240000</v>
      </c>
      <c r="AA225" s="338">
        <f>Z225</f>
        <v>3240000</v>
      </c>
      <c r="AB225" s="331">
        <f>Z225-Y225</f>
        <v>620000</v>
      </c>
      <c r="AC225" s="142">
        <f>IF(M225=N225,0,1)</f>
        <v>0</v>
      </c>
    </row>
    <row r="226" spans="1:59" ht="23.25" customHeight="1" x14ac:dyDescent="0.4">
      <c r="A226" s="1110" t="s">
        <v>528</v>
      </c>
      <c r="B226" s="1111"/>
      <c r="C226" s="1111"/>
      <c r="D226" s="1111"/>
      <c r="E226" s="1111"/>
      <c r="F226" s="1111"/>
      <c r="G226" s="1111"/>
      <c r="H226" s="1111"/>
      <c r="I226" s="1111"/>
      <c r="J226" s="1111"/>
      <c r="K226" s="1111"/>
      <c r="L226" s="1111"/>
      <c r="M226" s="1111"/>
      <c r="N226" s="1111"/>
      <c r="O226" s="1111"/>
      <c r="P226" s="1111"/>
      <c r="Q226" s="1111"/>
      <c r="R226" s="1111"/>
      <c r="S226" s="1111"/>
      <c r="T226" s="1111"/>
      <c r="U226" s="1111"/>
      <c r="V226" s="1111"/>
      <c r="W226" s="1111"/>
      <c r="X226" s="1111"/>
      <c r="Y226" s="1111"/>
      <c r="Z226" s="1112"/>
      <c r="AA226" s="338"/>
      <c r="AB226" s="145"/>
      <c r="AC226" s="142">
        <f t="shared" si="22"/>
        <v>0</v>
      </c>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row>
    <row r="227" spans="1:59" ht="21" x14ac:dyDescent="0.4">
      <c r="A227" s="1115" t="s">
        <v>297</v>
      </c>
      <c r="B227" s="1116"/>
      <c r="C227" s="1116"/>
      <c r="D227" s="1116"/>
      <c r="E227" s="1116"/>
      <c r="F227" s="1116"/>
      <c r="G227" s="1116"/>
      <c r="H227" s="1116"/>
      <c r="I227" s="1116"/>
      <c r="J227" s="1116"/>
      <c r="K227" s="1116"/>
      <c r="L227" s="1116"/>
      <c r="M227" s="1116"/>
      <c r="N227" s="1116"/>
      <c r="O227" s="1116"/>
      <c r="P227" s="1116"/>
      <c r="Q227" s="1116"/>
      <c r="R227" s="1116"/>
      <c r="S227" s="1116"/>
      <c r="T227" s="1116"/>
      <c r="U227" s="1116"/>
      <c r="V227" s="1116"/>
      <c r="W227" s="1116"/>
      <c r="X227" s="1116"/>
      <c r="Y227" s="1116"/>
      <c r="Z227" s="1117"/>
      <c r="AA227" s="338"/>
      <c r="AB227" s="145"/>
      <c r="AC227" s="142">
        <f t="shared" si="22"/>
        <v>0</v>
      </c>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row>
    <row r="228" spans="1:59" ht="37.5" customHeight="1" x14ac:dyDescent="0.25">
      <c r="A228" s="1" t="s">
        <v>386</v>
      </c>
      <c r="B228" s="29" t="s">
        <v>509</v>
      </c>
      <c r="C228" s="4">
        <v>148</v>
      </c>
      <c r="D228" s="1" t="s">
        <v>393</v>
      </c>
      <c r="E228" s="1"/>
      <c r="F228" s="85" t="s">
        <v>128</v>
      </c>
      <c r="G228" s="22" t="s">
        <v>214</v>
      </c>
      <c r="H228" s="111" t="s">
        <v>937</v>
      </c>
      <c r="I228" s="19" t="s">
        <v>396</v>
      </c>
      <c r="J228" s="19" t="s">
        <v>396</v>
      </c>
      <c r="K228" s="96" t="s">
        <v>510</v>
      </c>
      <c r="L228" s="96" t="s">
        <v>510</v>
      </c>
      <c r="M228" s="96" t="s">
        <v>396</v>
      </c>
      <c r="N228" s="96" t="s">
        <v>396</v>
      </c>
      <c r="O228" s="96" t="s">
        <v>396</v>
      </c>
      <c r="P228" s="96" t="s">
        <v>396</v>
      </c>
      <c r="Q228" s="20" t="s">
        <v>87</v>
      </c>
      <c r="R228" s="92" t="s">
        <v>410</v>
      </c>
      <c r="S228" s="5">
        <v>14000000</v>
      </c>
      <c r="T228" s="5">
        <v>14000000</v>
      </c>
      <c r="U228" s="15">
        <v>16900000</v>
      </c>
      <c r="V228" s="129">
        <v>16900000</v>
      </c>
      <c r="W228" s="314">
        <v>16900000</v>
      </c>
      <c r="X228" s="133">
        <v>100000</v>
      </c>
      <c r="Y228" s="133">
        <v>100000</v>
      </c>
      <c r="Z228" s="133">
        <v>100000</v>
      </c>
      <c r="AA228" s="145">
        <f t="shared" ref="AA228:AA235" si="25">Z228</f>
        <v>100000</v>
      </c>
      <c r="AB228" s="331">
        <f>Z228-Y228</f>
        <v>0</v>
      </c>
      <c r="AC228" s="142">
        <f t="shared" si="22"/>
        <v>0</v>
      </c>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row>
    <row r="229" spans="1:59" s="77" customFormat="1" ht="30.6" x14ac:dyDescent="0.25">
      <c r="A229" s="11" t="s">
        <v>386</v>
      </c>
      <c r="B229" s="10" t="s">
        <v>509</v>
      </c>
      <c r="C229" s="14">
        <v>1116</v>
      </c>
      <c r="D229" s="11" t="s">
        <v>388</v>
      </c>
      <c r="E229" s="11"/>
      <c r="F229" s="85" t="s">
        <v>1</v>
      </c>
      <c r="G229" s="111" t="s">
        <v>544</v>
      </c>
      <c r="H229" s="111" t="s">
        <v>713</v>
      </c>
      <c r="I229" s="96" t="s">
        <v>510</v>
      </c>
      <c r="J229" s="96" t="s">
        <v>510</v>
      </c>
      <c r="K229" s="96" t="s">
        <v>396</v>
      </c>
      <c r="L229" s="96"/>
      <c r="M229" s="96" t="s">
        <v>510</v>
      </c>
      <c r="N229" s="96" t="s">
        <v>510</v>
      </c>
      <c r="O229" s="96" t="s">
        <v>510</v>
      </c>
      <c r="P229" s="597" t="s">
        <v>396</v>
      </c>
      <c r="Q229" s="87" t="s">
        <v>87</v>
      </c>
      <c r="R229" s="85" t="s">
        <v>87</v>
      </c>
      <c r="S229" s="12" t="s">
        <v>92</v>
      </c>
      <c r="T229" s="12" t="s">
        <v>92</v>
      </c>
      <c r="U229" s="101" t="s">
        <v>541</v>
      </c>
      <c r="V229" s="130"/>
      <c r="W229" s="315" t="s">
        <v>92</v>
      </c>
      <c r="X229" s="315" t="s">
        <v>92</v>
      </c>
      <c r="Y229" s="315" t="s">
        <v>92</v>
      </c>
      <c r="Z229" s="605">
        <v>37126000</v>
      </c>
      <c r="AA229" s="348">
        <f t="shared" si="25"/>
        <v>37126000</v>
      </c>
      <c r="AB229" s="331">
        <v>37126000</v>
      </c>
      <c r="AC229" s="142">
        <f t="shared" si="22"/>
        <v>0</v>
      </c>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row>
    <row r="230" spans="1:59" ht="30.6" x14ac:dyDescent="0.25">
      <c r="A230" s="11" t="s">
        <v>386</v>
      </c>
      <c r="B230" s="10" t="s">
        <v>509</v>
      </c>
      <c r="C230" s="14">
        <v>1031</v>
      </c>
      <c r="D230" s="11" t="s">
        <v>388</v>
      </c>
      <c r="E230" s="11"/>
      <c r="F230" s="592" t="s">
        <v>389</v>
      </c>
      <c r="G230" s="111" t="s">
        <v>544</v>
      </c>
      <c r="H230" s="598" t="s">
        <v>980</v>
      </c>
      <c r="I230" s="96" t="s">
        <v>510</v>
      </c>
      <c r="J230" s="96" t="s">
        <v>510</v>
      </c>
      <c r="K230" s="96" t="s">
        <v>396</v>
      </c>
      <c r="L230" s="96" t="s">
        <v>396</v>
      </c>
      <c r="M230" s="96" t="s">
        <v>510</v>
      </c>
      <c r="N230" s="96" t="s">
        <v>510</v>
      </c>
      <c r="O230" s="96" t="s">
        <v>510</v>
      </c>
      <c r="P230" s="96" t="s">
        <v>510</v>
      </c>
      <c r="Q230" s="87" t="s">
        <v>87</v>
      </c>
      <c r="R230" s="85" t="s">
        <v>87</v>
      </c>
      <c r="S230" s="12" t="s">
        <v>92</v>
      </c>
      <c r="T230" s="12" t="s">
        <v>92</v>
      </c>
      <c r="U230" s="101" t="s">
        <v>541</v>
      </c>
      <c r="V230" s="130" t="s">
        <v>541</v>
      </c>
      <c r="W230" s="315" t="s">
        <v>92</v>
      </c>
      <c r="X230" s="315" t="s">
        <v>92</v>
      </c>
      <c r="Y230" s="315" t="s">
        <v>92</v>
      </c>
      <c r="Z230" s="315" t="s">
        <v>92</v>
      </c>
      <c r="AA230" s="348" t="str">
        <f t="shared" si="25"/>
        <v>TBD</v>
      </c>
      <c r="AB230" s="145"/>
      <c r="AC230" s="142">
        <f t="shared" si="22"/>
        <v>0</v>
      </c>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row>
    <row r="231" spans="1:59" ht="30.6" x14ac:dyDescent="0.25">
      <c r="A231" s="613" t="s">
        <v>386</v>
      </c>
      <c r="B231" s="599" t="s">
        <v>509</v>
      </c>
      <c r="C231" s="614">
        <v>1154</v>
      </c>
      <c r="D231" s="613" t="s">
        <v>388</v>
      </c>
      <c r="E231" s="613"/>
      <c r="F231" s="592" t="s">
        <v>684</v>
      </c>
      <c r="G231" s="598" t="s">
        <v>544</v>
      </c>
      <c r="H231" s="598" t="s">
        <v>1008</v>
      </c>
      <c r="I231" s="597" t="s">
        <v>510</v>
      </c>
      <c r="J231" s="597" t="s">
        <v>510</v>
      </c>
      <c r="K231" s="597" t="s">
        <v>396</v>
      </c>
      <c r="L231" s="597" t="s">
        <v>396</v>
      </c>
      <c r="M231" s="597" t="s">
        <v>510</v>
      </c>
      <c r="N231" s="597" t="s">
        <v>510</v>
      </c>
      <c r="O231" s="597"/>
      <c r="P231" s="597" t="s">
        <v>510</v>
      </c>
      <c r="Q231" s="596" t="s">
        <v>87</v>
      </c>
      <c r="R231" s="592" t="s">
        <v>87</v>
      </c>
      <c r="S231" s="652" t="s">
        <v>92</v>
      </c>
      <c r="T231" s="652" t="s">
        <v>92</v>
      </c>
      <c r="U231" s="653" t="s">
        <v>541</v>
      </c>
      <c r="V231" s="654" t="s">
        <v>541</v>
      </c>
      <c r="W231" s="605" t="s">
        <v>92</v>
      </c>
      <c r="X231" s="605" t="s">
        <v>92</v>
      </c>
      <c r="Y231" s="605"/>
      <c r="Z231" s="605" t="s">
        <v>92</v>
      </c>
      <c r="AA231" s="604" t="str">
        <f t="shared" si="25"/>
        <v>TBD</v>
      </c>
      <c r="AB231" s="655"/>
      <c r="AC231" s="142">
        <f t="shared" si="22"/>
        <v>0</v>
      </c>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row>
    <row r="232" spans="1:59" ht="30.6" x14ac:dyDescent="0.25">
      <c r="A232" s="613" t="s">
        <v>386</v>
      </c>
      <c r="B232" s="599" t="s">
        <v>509</v>
      </c>
      <c r="C232" s="614">
        <v>1155</v>
      </c>
      <c r="D232" s="613" t="s">
        <v>388</v>
      </c>
      <c r="E232" s="613"/>
      <c r="F232" s="592" t="s">
        <v>684</v>
      </c>
      <c r="G232" s="598" t="s">
        <v>544</v>
      </c>
      <c r="H232" s="598" t="s">
        <v>1007</v>
      </c>
      <c r="I232" s="597" t="s">
        <v>510</v>
      </c>
      <c r="J232" s="597" t="s">
        <v>510</v>
      </c>
      <c r="K232" s="597" t="s">
        <v>396</v>
      </c>
      <c r="L232" s="597" t="s">
        <v>396</v>
      </c>
      <c r="M232" s="597" t="s">
        <v>510</v>
      </c>
      <c r="N232" s="597" t="s">
        <v>510</v>
      </c>
      <c r="O232" s="597"/>
      <c r="P232" s="597" t="s">
        <v>510</v>
      </c>
      <c r="Q232" s="596" t="s">
        <v>87</v>
      </c>
      <c r="R232" s="592" t="s">
        <v>87</v>
      </c>
      <c r="S232" s="652" t="s">
        <v>92</v>
      </c>
      <c r="T232" s="652" t="s">
        <v>92</v>
      </c>
      <c r="U232" s="653" t="s">
        <v>541</v>
      </c>
      <c r="V232" s="654" t="s">
        <v>541</v>
      </c>
      <c r="W232" s="605" t="s">
        <v>92</v>
      </c>
      <c r="X232" s="605" t="s">
        <v>92</v>
      </c>
      <c r="Y232" s="605"/>
      <c r="Z232" s="605" t="s">
        <v>92</v>
      </c>
      <c r="AA232" s="604" t="str">
        <f t="shared" si="25"/>
        <v>TBD</v>
      </c>
      <c r="AB232" s="655"/>
      <c r="AC232" s="142">
        <f t="shared" si="22"/>
        <v>0</v>
      </c>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row>
    <row r="233" spans="1:59" ht="30.6" x14ac:dyDescent="0.25">
      <c r="A233" s="613" t="s">
        <v>386</v>
      </c>
      <c r="B233" s="599" t="s">
        <v>509</v>
      </c>
      <c r="C233" s="614">
        <v>1156</v>
      </c>
      <c r="D233" s="613" t="s">
        <v>388</v>
      </c>
      <c r="E233" s="613"/>
      <c r="F233" s="592" t="s">
        <v>1</v>
      </c>
      <c r="G233" s="598" t="s">
        <v>544</v>
      </c>
      <c r="H233" s="598" t="s">
        <v>1006</v>
      </c>
      <c r="I233" s="597" t="s">
        <v>510</v>
      </c>
      <c r="J233" s="597" t="s">
        <v>510</v>
      </c>
      <c r="K233" s="597" t="s">
        <v>396</v>
      </c>
      <c r="L233" s="597" t="s">
        <v>396</v>
      </c>
      <c r="M233" s="597" t="s">
        <v>510</v>
      </c>
      <c r="N233" s="597" t="s">
        <v>510</v>
      </c>
      <c r="O233" s="597"/>
      <c r="P233" s="597" t="s">
        <v>510</v>
      </c>
      <c r="Q233" s="596" t="s">
        <v>87</v>
      </c>
      <c r="R233" s="592" t="s">
        <v>87</v>
      </c>
      <c r="S233" s="652" t="s">
        <v>92</v>
      </c>
      <c r="T233" s="652" t="s">
        <v>92</v>
      </c>
      <c r="U233" s="653" t="s">
        <v>541</v>
      </c>
      <c r="V233" s="654" t="s">
        <v>541</v>
      </c>
      <c r="W233" s="605" t="s">
        <v>92</v>
      </c>
      <c r="X233" s="605" t="s">
        <v>92</v>
      </c>
      <c r="Y233" s="605"/>
      <c r="Z233" s="605" t="s">
        <v>92</v>
      </c>
      <c r="AA233" s="604" t="str">
        <f t="shared" si="25"/>
        <v>TBD</v>
      </c>
      <c r="AB233" s="655"/>
      <c r="AC233" s="142">
        <f t="shared" si="22"/>
        <v>0</v>
      </c>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row>
    <row r="234" spans="1:59" ht="30.6" x14ac:dyDescent="0.25">
      <c r="A234" s="613" t="s">
        <v>386</v>
      </c>
      <c r="B234" s="599" t="s">
        <v>509</v>
      </c>
      <c r="C234" s="614">
        <v>1157</v>
      </c>
      <c r="D234" s="613" t="s">
        <v>388</v>
      </c>
      <c r="E234" s="613"/>
      <c r="F234" s="592" t="s">
        <v>412</v>
      </c>
      <c r="G234" s="598"/>
      <c r="H234" s="598" t="s">
        <v>1005</v>
      </c>
      <c r="I234" s="597" t="s">
        <v>510</v>
      </c>
      <c r="J234" s="597" t="s">
        <v>510</v>
      </c>
      <c r="K234" s="597" t="s">
        <v>396</v>
      </c>
      <c r="L234" s="597" t="s">
        <v>396</v>
      </c>
      <c r="M234" s="597" t="s">
        <v>510</v>
      </c>
      <c r="N234" s="597" t="s">
        <v>510</v>
      </c>
      <c r="O234" s="597"/>
      <c r="P234" s="597" t="s">
        <v>510</v>
      </c>
      <c r="Q234" s="596" t="s">
        <v>87</v>
      </c>
      <c r="R234" s="592" t="s">
        <v>87</v>
      </c>
      <c r="S234" s="652" t="s">
        <v>92</v>
      </c>
      <c r="T234" s="652" t="s">
        <v>92</v>
      </c>
      <c r="U234" s="653" t="s">
        <v>541</v>
      </c>
      <c r="V234" s="654" t="s">
        <v>541</v>
      </c>
      <c r="W234" s="605" t="s">
        <v>92</v>
      </c>
      <c r="X234" s="605" t="s">
        <v>92</v>
      </c>
      <c r="Y234" s="605"/>
      <c r="Z234" s="605">
        <v>100000</v>
      </c>
      <c r="AA234" s="604">
        <f t="shared" si="25"/>
        <v>100000</v>
      </c>
      <c r="AB234" s="331">
        <f t="shared" ref="AB234:AB239" si="26">Z234-Y234</f>
        <v>100000</v>
      </c>
      <c r="AC234" s="142">
        <f t="shared" si="22"/>
        <v>0</v>
      </c>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row>
    <row r="235" spans="1:59" s="77" customFormat="1" ht="30.6" x14ac:dyDescent="0.25">
      <c r="A235" s="280" t="s">
        <v>386</v>
      </c>
      <c r="B235" s="360" t="s">
        <v>509</v>
      </c>
      <c r="C235" s="149">
        <v>1130</v>
      </c>
      <c r="D235" s="280" t="s">
        <v>393</v>
      </c>
      <c r="E235" s="280"/>
      <c r="F235" s="85" t="s">
        <v>1</v>
      </c>
      <c r="G235" s="42" t="s">
        <v>778</v>
      </c>
      <c r="H235" s="42" t="s">
        <v>892</v>
      </c>
      <c r="I235" s="280" t="s">
        <v>392</v>
      </c>
      <c r="J235" s="95" t="s">
        <v>510</v>
      </c>
      <c r="K235" s="95" t="s">
        <v>510</v>
      </c>
      <c r="L235" s="95"/>
      <c r="M235" s="95" t="s">
        <v>396</v>
      </c>
      <c r="N235" s="95" t="s">
        <v>396</v>
      </c>
      <c r="O235" s="95" t="s">
        <v>396</v>
      </c>
      <c r="P235" s="95" t="s">
        <v>396</v>
      </c>
      <c r="Q235" s="602">
        <v>40022</v>
      </c>
      <c r="R235" s="85" t="s">
        <v>87</v>
      </c>
      <c r="S235" s="361">
        <v>10100000</v>
      </c>
      <c r="T235" s="361">
        <v>10100000</v>
      </c>
      <c r="U235" s="104">
        <v>6100000</v>
      </c>
      <c r="V235" s="134"/>
      <c r="W235" s="317">
        <v>2000000</v>
      </c>
      <c r="X235" s="133">
        <v>3000000</v>
      </c>
      <c r="Y235" s="133">
        <v>3000000</v>
      </c>
      <c r="Z235" s="133">
        <v>3000000</v>
      </c>
      <c r="AA235" s="339">
        <f t="shared" si="25"/>
        <v>3000000</v>
      </c>
      <c r="AB235" s="331">
        <f t="shared" si="26"/>
        <v>0</v>
      </c>
      <c r="AC235" s="142">
        <f t="shared" si="22"/>
        <v>0</v>
      </c>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row>
    <row r="236" spans="1:59" s="77" customFormat="1" ht="20.399999999999999" x14ac:dyDescent="0.25">
      <c r="A236" s="280" t="s">
        <v>386</v>
      </c>
      <c r="B236" s="360" t="s">
        <v>509</v>
      </c>
      <c r="C236" s="149">
        <v>1131</v>
      </c>
      <c r="D236" s="280" t="s">
        <v>393</v>
      </c>
      <c r="E236" s="280"/>
      <c r="F236" s="85" t="s">
        <v>1</v>
      </c>
      <c r="G236" s="42" t="s">
        <v>780</v>
      </c>
      <c r="H236" s="42" t="s">
        <v>781</v>
      </c>
      <c r="I236" s="280" t="s">
        <v>392</v>
      </c>
      <c r="J236" s="95" t="s">
        <v>510</v>
      </c>
      <c r="K236" s="95" t="s">
        <v>510</v>
      </c>
      <c r="L236" s="95"/>
      <c r="M236" s="95" t="s">
        <v>396</v>
      </c>
      <c r="N236" s="95" t="s">
        <v>396</v>
      </c>
      <c r="O236" s="95" t="s">
        <v>396</v>
      </c>
      <c r="P236" s="95" t="s">
        <v>396</v>
      </c>
      <c r="Q236" s="87" t="s">
        <v>87</v>
      </c>
      <c r="R236" s="92" t="s">
        <v>410</v>
      </c>
      <c r="S236" s="361">
        <v>10100000</v>
      </c>
      <c r="T236" s="361">
        <v>10100000</v>
      </c>
      <c r="U236" s="104">
        <v>6100000</v>
      </c>
      <c r="V236" s="134"/>
      <c r="W236" s="317">
        <v>600000</v>
      </c>
      <c r="X236" s="317">
        <v>600000</v>
      </c>
      <c r="Y236" s="317">
        <v>600000</v>
      </c>
      <c r="Z236" s="317">
        <v>600000</v>
      </c>
      <c r="AA236" s="339">
        <f t="shared" ref="AA236:AA243" si="27">Z236</f>
        <v>600000</v>
      </c>
      <c r="AB236" s="331">
        <f t="shared" si="26"/>
        <v>0</v>
      </c>
      <c r="AC236" s="142">
        <f t="shared" si="22"/>
        <v>0</v>
      </c>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row>
    <row r="237" spans="1:59" s="77" customFormat="1" ht="20.399999999999999" x14ac:dyDescent="0.25">
      <c r="A237" s="280" t="s">
        <v>386</v>
      </c>
      <c r="B237" s="360" t="s">
        <v>509</v>
      </c>
      <c r="C237" s="149">
        <v>1132</v>
      </c>
      <c r="D237" s="280" t="s">
        <v>393</v>
      </c>
      <c r="E237" s="280"/>
      <c r="F237" s="85" t="s">
        <v>1</v>
      </c>
      <c r="G237" s="42" t="s">
        <v>782</v>
      </c>
      <c r="H237" s="42" t="s">
        <v>783</v>
      </c>
      <c r="I237" s="280" t="s">
        <v>392</v>
      </c>
      <c r="J237" s="95" t="s">
        <v>510</v>
      </c>
      <c r="K237" s="95" t="s">
        <v>510</v>
      </c>
      <c r="L237" s="95"/>
      <c r="M237" s="95" t="s">
        <v>396</v>
      </c>
      <c r="N237" s="95" t="s">
        <v>396</v>
      </c>
      <c r="O237" s="95" t="s">
        <v>396</v>
      </c>
      <c r="P237" s="95" t="s">
        <v>396</v>
      </c>
      <c r="Q237" s="87" t="s">
        <v>87</v>
      </c>
      <c r="R237" s="92" t="s">
        <v>410</v>
      </c>
      <c r="S237" s="361">
        <v>10100000</v>
      </c>
      <c r="T237" s="361">
        <v>10100000</v>
      </c>
      <c r="U237" s="104">
        <v>6100000</v>
      </c>
      <c r="V237" s="134"/>
      <c r="W237" s="317">
        <v>600000</v>
      </c>
      <c r="X237" s="317">
        <v>600000</v>
      </c>
      <c r="Y237" s="317">
        <v>600000</v>
      </c>
      <c r="Z237" s="317">
        <v>600000</v>
      </c>
      <c r="AA237" s="339">
        <f t="shared" si="27"/>
        <v>600000</v>
      </c>
      <c r="AB237" s="331">
        <f t="shared" si="26"/>
        <v>0</v>
      </c>
      <c r="AC237" s="142">
        <f t="shared" si="22"/>
        <v>0</v>
      </c>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row>
    <row r="238" spans="1:59" s="77" customFormat="1" ht="20.399999999999999" x14ac:dyDescent="0.25">
      <c r="A238" s="280" t="s">
        <v>386</v>
      </c>
      <c r="B238" s="360" t="s">
        <v>509</v>
      </c>
      <c r="C238" s="149">
        <v>1133</v>
      </c>
      <c r="D238" s="280" t="s">
        <v>393</v>
      </c>
      <c r="E238" s="280"/>
      <c r="F238" s="85" t="s">
        <v>84</v>
      </c>
      <c r="G238" s="42" t="s">
        <v>784</v>
      </c>
      <c r="H238" s="42" t="s">
        <v>785</v>
      </c>
      <c r="I238" s="280" t="s">
        <v>392</v>
      </c>
      <c r="J238" s="95" t="s">
        <v>510</v>
      </c>
      <c r="K238" s="95" t="s">
        <v>510</v>
      </c>
      <c r="L238" s="95"/>
      <c r="M238" s="95" t="s">
        <v>396</v>
      </c>
      <c r="N238" s="95" t="s">
        <v>396</v>
      </c>
      <c r="O238" s="95" t="s">
        <v>396</v>
      </c>
      <c r="P238" s="95" t="s">
        <v>396</v>
      </c>
      <c r="Q238" s="85" t="s">
        <v>87</v>
      </c>
      <c r="R238" s="92" t="s">
        <v>410</v>
      </c>
      <c r="S238" s="361">
        <v>10100000</v>
      </c>
      <c r="T238" s="361">
        <v>10100000</v>
      </c>
      <c r="U238" s="104">
        <v>6100000</v>
      </c>
      <c r="V238" s="134"/>
      <c r="W238" s="317">
        <v>2500000</v>
      </c>
      <c r="X238" s="133">
        <v>300000</v>
      </c>
      <c r="Y238" s="133">
        <v>300000</v>
      </c>
      <c r="Z238" s="133">
        <v>300000</v>
      </c>
      <c r="AA238" s="354">
        <f t="shared" si="27"/>
        <v>300000</v>
      </c>
      <c r="AB238" s="331">
        <f t="shared" si="26"/>
        <v>0</v>
      </c>
      <c r="AC238" s="142">
        <f t="shared" si="22"/>
        <v>0</v>
      </c>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row>
    <row r="239" spans="1:59" s="77" customFormat="1" ht="20.399999999999999" x14ac:dyDescent="0.25">
      <c r="A239" s="280" t="s">
        <v>386</v>
      </c>
      <c r="B239" s="360" t="s">
        <v>509</v>
      </c>
      <c r="C239" s="149">
        <v>1135</v>
      </c>
      <c r="D239" s="280" t="s">
        <v>393</v>
      </c>
      <c r="E239" s="280"/>
      <c r="F239" s="88" t="s">
        <v>92</v>
      </c>
      <c r="G239" s="42" t="s">
        <v>915</v>
      </c>
      <c r="H239" s="42" t="s">
        <v>894</v>
      </c>
      <c r="I239" s="280"/>
      <c r="J239" s="95"/>
      <c r="K239" s="95"/>
      <c r="L239" s="95"/>
      <c r="M239" s="95"/>
      <c r="N239" s="95" t="s">
        <v>396</v>
      </c>
      <c r="O239" s="95" t="s">
        <v>396</v>
      </c>
      <c r="P239" s="95" t="s">
        <v>396</v>
      </c>
      <c r="Q239" s="85" t="s">
        <v>87</v>
      </c>
      <c r="R239" s="92" t="s">
        <v>87</v>
      </c>
      <c r="S239" s="361">
        <v>10100000</v>
      </c>
      <c r="T239" s="361">
        <v>10100000</v>
      </c>
      <c r="U239" s="104">
        <v>6100000</v>
      </c>
      <c r="V239" s="134"/>
      <c r="W239" s="317"/>
      <c r="X239" s="133">
        <v>1500000</v>
      </c>
      <c r="Y239" s="133">
        <v>1500000</v>
      </c>
      <c r="Z239" s="133">
        <v>1500000</v>
      </c>
      <c r="AA239" s="354">
        <f t="shared" si="27"/>
        <v>1500000</v>
      </c>
      <c r="AB239" s="331">
        <f t="shared" si="26"/>
        <v>0</v>
      </c>
      <c r="AC239" s="142">
        <f t="shared" si="22"/>
        <v>1</v>
      </c>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row>
    <row r="240" spans="1:59" ht="30.6" x14ac:dyDescent="0.25">
      <c r="A240" s="36" t="s">
        <v>104</v>
      </c>
      <c r="B240" s="37" t="s">
        <v>105</v>
      </c>
      <c r="C240" s="38">
        <v>1018</v>
      </c>
      <c r="D240" s="36" t="s">
        <v>388</v>
      </c>
      <c r="E240" s="618" t="s">
        <v>992</v>
      </c>
      <c r="F240" s="88" t="s">
        <v>92</v>
      </c>
      <c r="G240" s="619" t="s">
        <v>993</v>
      </c>
      <c r="H240" s="619" t="s">
        <v>994</v>
      </c>
      <c r="I240" s="36" t="s">
        <v>510</v>
      </c>
      <c r="J240" s="36" t="s">
        <v>510</v>
      </c>
      <c r="K240" s="95" t="s">
        <v>510</v>
      </c>
      <c r="L240" s="95" t="s">
        <v>510</v>
      </c>
      <c r="M240" s="95" t="s">
        <v>510</v>
      </c>
      <c r="N240" s="95" t="s">
        <v>510</v>
      </c>
      <c r="O240" s="95" t="s">
        <v>510</v>
      </c>
      <c r="P240" s="95" t="s">
        <v>510</v>
      </c>
      <c r="Q240" s="37" t="s">
        <v>87</v>
      </c>
      <c r="R240" s="88" t="s">
        <v>87</v>
      </c>
      <c r="S240" s="41" t="s">
        <v>92</v>
      </c>
      <c r="T240" s="41" t="s">
        <v>92</v>
      </c>
      <c r="U240" s="104" t="s">
        <v>92</v>
      </c>
      <c r="V240" s="134" t="s">
        <v>92</v>
      </c>
      <c r="W240" s="317" t="s">
        <v>92</v>
      </c>
      <c r="X240" s="317" t="s">
        <v>92</v>
      </c>
      <c r="Y240" s="317" t="s">
        <v>92</v>
      </c>
      <c r="Z240" s="317" t="s">
        <v>92</v>
      </c>
      <c r="AA240" s="354" t="str">
        <f t="shared" si="27"/>
        <v>TBD</v>
      </c>
      <c r="AB240" s="145"/>
      <c r="AC240" s="142">
        <f t="shared" si="22"/>
        <v>0</v>
      </c>
    </row>
    <row r="241" spans="1:30" ht="20.399999999999999" x14ac:dyDescent="0.25">
      <c r="A241" s="660" t="s">
        <v>104</v>
      </c>
      <c r="B241" s="661" t="s">
        <v>105</v>
      </c>
      <c r="C241" s="662">
        <v>1160</v>
      </c>
      <c r="D241" s="660" t="s">
        <v>393</v>
      </c>
      <c r="E241" s="618"/>
      <c r="F241" s="594" t="s">
        <v>92</v>
      </c>
      <c r="G241" s="619" t="s">
        <v>1012</v>
      </c>
      <c r="H241" s="619" t="s">
        <v>1013</v>
      </c>
      <c r="I241" s="660" t="s">
        <v>510</v>
      </c>
      <c r="J241" s="660" t="s">
        <v>510</v>
      </c>
      <c r="K241" s="612" t="s">
        <v>510</v>
      </c>
      <c r="L241" s="612" t="s">
        <v>510</v>
      </c>
      <c r="M241" s="612" t="s">
        <v>510</v>
      </c>
      <c r="N241" s="612" t="s">
        <v>510</v>
      </c>
      <c r="O241" s="612"/>
      <c r="P241" s="612" t="s">
        <v>510</v>
      </c>
      <c r="Q241" s="661" t="s">
        <v>87</v>
      </c>
      <c r="R241" s="594" t="s">
        <v>87</v>
      </c>
      <c r="S241" s="663" t="s">
        <v>92</v>
      </c>
      <c r="T241" s="663" t="s">
        <v>92</v>
      </c>
      <c r="U241" s="664" t="s">
        <v>92</v>
      </c>
      <c r="V241" s="665" t="s">
        <v>92</v>
      </c>
      <c r="W241" s="603" t="s">
        <v>92</v>
      </c>
      <c r="X241" s="603" t="s">
        <v>92</v>
      </c>
      <c r="Y241" s="603"/>
      <c r="Z241" s="603" t="s">
        <v>92</v>
      </c>
      <c r="AA241" s="604" t="str">
        <f t="shared" si="27"/>
        <v>TBD</v>
      </c>
      <c r="AB241" s="655"/>
      <c r="AC241" s="142">
        <f t="shared" si="22"/>
        <v>0</v>
      </c>
    </row>
    <row r="242" spans="1:30" ht="20.399999999999999" x14ac:dyDescent="0.25">
      <c r="A242" s="660" t="s">
        <v>104</v>
      </c>
      <c r="B242" s="661" t="s">
        <v>105</v>
      </c>
      <c r="C242" s="662">
        <v>1163</v>
      </c>
      <c r="D242" s="660" t="s">
        <v>1018</v>
      </c>
      <c r="E242" s="618"/>
      <c r="F242" s="594" t="s">
        <v>92</v>
      </c>
      <c r="G242" s="619" t="s">
        <v>1019</v>
      </c>
      <c r="H242" s="619" t="s">
        <v>1021</v>
      </c>
      <c r="I242" s="660" t="s">
        <v>510</v>
      </c>
      <c r="J242" s="660" t="s">
        <v>510</v>
      </c>
      <c r="K242" s="612" t="s">
        <v>510</v>
      </c>
      <c r="L242" s="612" t="s">
        <v>510</v>
      </c>
      <c r="M242" s="612" t="s">
        <v>510</v>
      </c>
      <c r="N242" s="612" t="s">
        <v>510</v>
      </c>
      <c r="O242" s="612"/>
      <c r="P242" s="612" t="s">
        <v>510</v>
      </c>
      <c r="Q242" s="661" t="s">
        <v>87</v>
      </c>
      <c r="R242" s="594" t="s">
        <v>87</v>
      </c>
      <c r="S242" s="663" t="s">
        <v>92</v>
      </c>
      <c r="T242" s="663" t="s">
        <v>92</v>
      </c>
      <c r="U242" s="664" t="s">
        <v>92</v>
      </c>
      <c r="V242" s="665" t="s">
        <v>92</v>
      </c>
      <c r="W242" s="603" t="s">
        <v>92</v>
      </c>
      <c r="X242" s="603" t="s">
        <v>92</v>
      </c>
      <c r="Y242" s="603"/>
      <c r="Z242" s="603" t="s">
        <v>92</v>
      </c>
      <c r="AA242" s="604" t="str">
        <f t="shared" si="27"/>
        <v>TBD</v>
      </c>
      <c r="AB242" s="655"/>
      <c r="AC242" s="142">
        <f t="shared" si="22"/>
        <v>0</v>
      </c>
    </row>
    <row r="243" spans="1:30" ht="20.399999999999999" x14ac:dyDescent="0.25">
      <c r="A243" s="660" t="s">
        <v>104</v>
      </c>
      <c r="B243" s="661" t="s">
        <v>105</v>
      </c>
      <c r="C243" s="662">
        <v>1164</v>
      </c>
      <c r="D243" s="660" t="s">
        <v>1018</v>
      </c>
      <c r="E243" s="618"/>
      <c r="F243" s="594" t="s">
        <v>92</v>
      </c>
      <c r="G243" s="619" t="s">
        <v>1020</v>
      </c>
      <c r="H243" s="619" t="s">
        <v>1022</v>
      </c>
      <c r="I243" s="660" t="s">
        <v>510</v>
      </c>
      <c r="J243" s="660" t="s">
        <v>510</v>
      </c>
      <c r="K243" s="612" t="s">
        <v>510</v>
      </c>
      <c r="L243" s="612" t="s">
        <v>510</v>
      </c>
      <c r="M243" s="612" t="s">
        <v>510</v>
      </c>
      <c r="N243" s="612" t="s">
        <v>510</v>
      </c>
      <c r="O243" s="612"/>
      <c r="P243" s="612" t="s">
        <v>510</v>
      </c>
      <c r="Q243" s="661" t="s">
        <v>87</v>
      </c>
      <c r="R243" s="594" t="s">
        <v>87</v>
      </c>
      <c r="S243" s="663" t="s">
        <v>92</v>
      </c>
      <c r="T243" s="663" t="s">
        <v>92</v>
      </c>
      <c r="U243" s="664" t="s">
        <v>92</v>
      </c>
      <c r="V243" s="665" t="s">
        <v>92</v>
      </c>
      <c r="W243" s="603" t="s">
        <v>92</v>
      </c>
      <c r="X243" s="603" t="s">
        <v>92</v>
      </c>
      <c r="Y243" s="603"/>
      <c r="Z243" s="603" t="s">
        <v>92</v>
      </c>
      <c r="AA243" s="604" t="str">
        <f t="shared" si="27"/>
        <v>TBD</v>
      </c>
      <c r="AB243" s="655"/>
      <c r="AC243" s="142">
        <f t="shared" si="22"/>
        <v>0</v>
      </c>
    </row>
    <row r="244" spans="1:30" ht="20.25" customHeight="1" x14ac:dyDescent="0.4">
      <c r="A244" s="1115" t="s">
        <v>298</v>
      </c>
      <c r="B244" s="1116"/>
      <c r="C244" s="1116"/>
      <c r="D244" s="1116"/>
      <c r="E244" s="1116"/>
      <c r="F244" s="1116"/>
      <c r="G244" s="1116"/>
      <c r="H244" s="1116"/>
      <c r="I244" s="1116"/>
      <c r="J244" s="1116"/>
      <c r="K244" s="1116"/>
      <c r="L244" s="1116"/>
      <c r="M244" s="1116"/>
      <c r="N244" s="1116"/>
      <c r="O244" s="1116"/>
      <c r="P244" s="1116"/>
      <c r="Q244" s="1116"/>
      <c r="R244" s="1116"/>
      <c r="S244" s="1116"/>
      <c r="T244" s="1116"/>
      <c r="U244" s="1116"/>
      <c r="V244" s="1116"/>
      <c r="W244" s="1116"/>
      <c r="X244" s="1116"/>
      <c r="Y244" s="1116"/>
      <c r="Z244" s="1117"/>
      <c r="AA244" s="372"/>
      <c r="AB244" s="373"/>
      <c r="AC244" s="142">
        <f t="shared" si="22"/>
        <v>0</v>
      </c>
    </row>
    <row r="245" spans="1:30" s="116" customFormat="1" ht="20.399999999999999" x14ac:dyDescent="0.25">
      <c r="A245" s="11" t="s">
        <v>386</v>
      </c>
      <c r="B245" s="10" t="s">
        <v>509</v>
      </c>
      <c r="C245" s="14">
        <v>1143</v>
      </c>
      <c r="D245" s="11" t="s">
        <v>451</v>
      </c>
      <c r="E245" s="11"/>
      <c r="F245" s="85" t="s">
        <v>92</v>
      </c>
      <c r="G245" s="6"/>
      <c r="H245" s="6" t="s">
        <v>924</v>
      </c>
      <c r="I245" s="11" t="s">
        <v>396</v>
      </c>
      <c r="J245" s="96" t="s">
        <v>510</v>
      </c>
      <c r="K245" s="96" t="s">
        <v>510</v>
      </c>
      <c r="L245" s="96" t="s">
        <v>510</v>
      </c>
      <c r="M245" s="96"/>
      <c r="N245" s="96" t="s">
        <v>396</v>
      </c>
      <c r="O245" s="96" t="s">
        <v>396</v>
      </c>
      <c r="P245" s="96" t="s">
        <v>396</v>
      </c>
      <c r="Q245" s="10" t="s">
        <v>87</v>
      </c>
      <c r="R245" s="85" t="s">
        <v>87</v>
      </c>
      <c r="S245" s="12" t="s">
        <v>92</v>
      </c>
      <c r="T245" s="12" t="s">
        <v>92</v>
      </c>
      <c r="U245" s="15" t="s">
        <v>92</v>
      </c>
      <c r="V245" s="129" t="s">
        <v>92</v>
      </c>
      <c r="W245" s="314"/>
      <c r="X245" s="314">
        <v>5338000</v>
      </c>
      <c r="Y245" s="314">
        <v>5338000</v>
      </c>
      <c r="Z245" s="606">
        <v>6642000</v>
      </c>
      <c r="AA245" s="418">
        <f>Z245</f>
        <v>6642000</v>
      </c>
      <c r="AB245" s="331">
        <f>Z245-Y245</f>
        <v>1304000</v>
      </c>
      <c r="AC245" s="142">
        <f t="shared" si="22"/>
        <v>1</v>
      </c>
      <c r="AD245" s="183"/>
    </row>
    <row r="246" spans="1:30" ht="20.25" customHeight="1" x14ac:dyDescent="0.4">
      <c r="A246" s="1107" t="s">
        <v>299</v>
      </c>
      <c r="B246" s="1108"/>
      <c r="C246" s="1108"/>
      <c r="D246" s="1108"/>
      <c r="E246" s="1108"/>
      <c r="F246" s="1108"/>
      <c r="G246" s="1108"/>
      <c r="H246" s="1108"/>
      <c r="I246" s="1108"/>
      <c r="J246" s="1108"/>
      <c r="K246" s="1108"/>
      <c r="L246" s="1108"/>
      <c r="M246" s="1108"/>
      <c r="N246" s="1108"/>
      <c r="O246" s="1108"/>
      <c r="P246" s="1108"/>
      <c r="Q246" s="1108"/>
      <c r="R246" s="1108"/>
      <c r="S246" s="1108"/>
      <c r="T246" s="1108"/>
      <c r="U246" s="1108"/>
      <c r="V246" s="1108"/>
      <c r="W246" s="1108"/>
      <c r="X246" s="1108"/>
      <c r="Y246" s="1108"/>
      <c r="Z246" s="1109"/>
      <c r="AA246" s="374"/>
      <c r="AB246" s="375"/>
      <c r="AC246" s="142">
        <f t="shared" si="22"/>
        <v>0</v>
      </c>
    </row>
    <row r="247" spans="1:30" ht="36" customHeight="1" x14ac:dyDescent="0.25">
      <c r="A247" s="1" t="s">
        <v>386</v>
      </c>
      <c r="B247" s="2" t="s">
        <v>509</v>
      </c>
      <c r="C247" s="14">
        <v>318</v>
      </c>
      <c r="D247" s="1" t="s">
        <v>489</v>
      </c>
      <c r="E247" s="1"/>
      <c r="F247" s="85" t="s">
        <v>1</v>
      </c>
      <c r="G247" s="22"/>
      <c r="H247" s="22" t="s">
        <v>130</v>
      </c>
      <c r="I247" s="19" t="s">
        <v>510</v>
      </c>
      <c r="J247" s="19" t="s">
        <v>510</v>
      </c>
      <c r="K247" s="96" t="s">
        <v>510</v>
      </c>
      <c r="L247" s="96" t="s">
        <v>510</v>
      </c>
      <c r="M247" s="96" t="s">
        <v>510</v>
      </c>
      <c r="N247" s="96" t="s">
        <v>510</v>
      </c>
      <c r="O247" s="96" t="s">
        <v>510</v>
      </c>
      <c r="P247" s="96" t="s">
        <v>510</v>
      </c>
      <c r="Q247" s="20" t="s">
        <v>87</v>
      </c>
      <c r="R247" s="85" t="s">
        <v>87</v>
      </c>
      <c r="S247" s="23">
        <v>7000000</v>
      </c>
      <c r="T247" s="23">
        <v>9000000</v>
      </c>
      <c r="U247" s="15">
        <v>9000000</v>
      </c>
      <c r="V247" s="129">
        <v>9000000</v>
      </c>
      <c r="W247" s="314">
        <v>9000000</v>
      </c>
      <c r="X247" s="314">
        <v>9000000</v>
      </c>
      <c r="Y247" s="314">
        <v>9000000</v>
      </c>
      <c r="Z247" s="314">
        <v>9000000</v>
      </c>
      <c r="AA247" s="338">
        <f>Z247</f>
        <v>9000000</v>
      </c>
      <c r="AB247" s="331">
        <f>Z247-Y247</f>
        <v>0</v>
      </c>
      <c r="AC247" s="142">
        <f t="shared" si="22"/>
        <v>0</v>
      </c>
    </row>
    <row r="248" spans="1:30" ht="45" customHeight="1" x14ac:dyDescent="0.25">
      <c r="A248" s="1" t="s">
        <v>386</v>
      </c>
      <c r="B248" s="2" t="s">
        <v>509</v>
      </c>
      <c r="C248" s="14">
        <v>325</v>
      </c>
      <c r="D248" s="1" t="s">
        <v>489</v>
      </c>
      <c r="E248" s="1"/>
      <c r="F248" s="85" t="s">
        <v>1</v>
      </c>
      <c r="G248" s="22" t="s">
        <v>167</v>
      </c>
      <c r="H248" s="22" t="s">
        <v>133</v>
      </c>
      <c r="I248" s="19" t="s">
        <v>396</v>
      </c>
      <c r="J248" s="19" t="s">
        <v>510</v>
      </c>
      <c r="K248" s="96" t="s">
        <v>510</v>
      </c>
      <c r="L248" s="96" t="s">
        <v>510</v>
      </c>
      <c r="M248" s="96" t="s">
        <v>510</v>
      </c>
      <c r="N248" s="96" t="s">
        <v>510</v>
      </c>
      <c r="O248" s="96" t="s">
        <v>510</v>
      </c>
      <c r="P248" s="96" t="s">
        <v>510</v>
      </c>
      <c r="Q248" s="20" t="s">
        <v>87</v>
      </c>
      <c r="R248" s="85" t="s">
        <v>87</v>
      </c>
      <c r="S248" s="23">
        <v>3000000</v>
      </c>
      <c r="T248" s="23">
        <v>5000000</v>
      </c>
      <c r="U248" s="15">
        <v>5000000</v>
      </c>
      <c r="V248" s="129">
        <v>5000000</v>
      </c>
      <c r="W248" s="314">
        <v>5000000</v>
      </c>
      <c r="X248" s="314">
        <v>5000000</v>
      </c>
      <c r="Y248" s="314">
        <v>5000000</v>
      </c>
      <c r="Z248" s="314">
        <v>5000000</v>
      </c>
      <c r="AA248" s="338">
        <f>Z248</f>
        <v>5000000</v>
      </c>
      <c r="AB248" s="331">
        <f>Z248-Y248</f>
        <v>0</v>
      </c>
      <c r="AC248" s="142">
        <f t="shared" si="22"/>
        <v>0</v>
      </c>
    </row>
    <row r="249" spans="1:30" ht="30.6" x14ac:dyDescent="0.25">
      <c r="A249" s="1" t="s">
        <v>386</v>
      </c>
      <c r="B249" s="2" t="s">
        <v>509</v>
      </c>
      <c r="C249" s="14">
        <v>324</v>
      </c>
      <c r="D249" s="1" t="s">
        <v>489</v>
      </c>
      <c r="E249" s="1"/>
      <c r="F249" s="592" t="s">
        <v>92</v>
      </c>
      <c r="G249" s="22"/>
      <c r="H249" s="22" t="s">
        <v>132</v>
      </c>
      <c r="I249" s="19" t="s">
        <v>396</v>
      </c>
      <c r="J249" s="19" t="s">
        <v>510</v>
      </c>
      <c r="K249" s="96" t="s">
        <v>510</v>
      </c>
      <c r="L249" s="96" t="s">
        <v>510</v>
      </c>
      <c r="M249" s="96" t="s">
        <v>510</v>
      </c>
      <c r="N249" s="96" t="s">
        <v>510</v>
      </c>
      <c r="O249" s="96" t="s">
        <v>510</v>
      </c>
      <c r="P249" s="96" t="s">
        <v>510</v>
      </c>
      <c r="Q249" s="20" t="s">
        <v>87</v>
      </c>
      <c r="R249" s="85" t="s">
        <v>87</v>
      </c>
      <c r="S249" s="23">
        <v>60000000</v>
      </c>
      <c r="T249" s="23">
        <v>100000000</v>
      </c>
      <c r="U249" s="15">
        <v>100000000</v>
      </c>
      <c r="V249" s="129">
        <v>100000000</v>
      </c>
      <c r="W249" s="15">
        <v>100000000</v>
      </c>
      <c r="X249" s="15">
        <v>100000000</v>
      </c>
      <c r="Y249" s="15">
        <v>100000000</v>
      </c>
      <c r="Z249" s="615" t="s">
        <v>92</v>
      </c>
      <c r="AA249" s="338" t="str">
        <f>Z249</f>
        <v>TBD</v>
      </c>
      <c r="AB249" s="331" t="e">
        <f>Z249-Y249</f>
        <v>#VALUE!</v>
      </c>
      <c r="AC249" s="142">
        <f t="shared" si="22"/>
        <v>0</v>
      </c>
    </row>
    <row r="250" spans="1:30" ht="30.6" x14ac:dyDescent="0.25">
      <c r="A250" s="613" t="s">
        <v>58</v>
      </c>
      <c r="B250" s="599" t="s">
        <v>74</v>
      </c>
      <c r="C250" s="614">
        <v>1037</v>
      </c>
      <c r="D250" s="613" t="s">
        <v>489</v>
      </c>
      <c r="E250" s="613" t="s">
        <v>101</v>
      </c>
      <c r="F250" s="592" t="s">
        <v>412</v>
      </c>
      <c r="G250" s="598" t="s">
        <v>990</v>
      </c>
      <c r="H250" s="598" t="s">
        <v>991</v>
      </c>
      <c r="I250" s="597" t="s">
        <v>396</v>
      </c>
      <c r="J250" s="597" t="s">
        <v>510</v>
      </c>
      <c r="K250" s="597" t="s">
        <v>510</v>
      </c>
      <c r="L250" s="597" t="s">
        <v>510</v>
      </c>
      <c r="M250" s="597" t="s">
        <v>510</v>
      </c>
      <c r="N250" s="597" t="s">
        <v>510</v>
      </c>
      <c r="O250" s="597"/>
      <c r="P250" s="597" t="s">
        <v>510</v>
      </c>
      <c r="Q250" s="592" t="s">
        <v>87</v>
      </c>
      <c r="R250" s="592" t="s">
        <v>410</v>
      </c>
      <c r="S250" s="615">
        <v>60000000</v>
      </c>
      <c r="T250" s="615">
        <v>100000000</v>
      </c>
      <c r="U250" s="615">
        <v>100000000</v>
      </c>
      <c r="V250" s="616">
        <v>100000000</v>
      </c>
      <c r="W250" s="615">
        <v>100000000</v>
      </c>
      <c r="X250" s="615">
        <v>100000000</v>
      </c>
      <c r="Y250" s="592"/>
      <c r="Z250" s="592" t="s">
        <v>410</v>
      </c>
      <c r="AA250" s="604" t="str">
        <f>Z250</f>
        <v>NR</v>
      </c>
      <c r="AB250" s="617"/>
      <c r="AC250" s="142">
        <f t="shared" si="22"/>
        <v>0</v>
      </c>
    </row>
    <row r="251" spans="1:30" ht="30.6" x14ac:dyDescent="0.25">
      <c r="A251" s="613" t="s">
        <v>58</v>
      </c>
      <c r="B251" s="599" t="s">
        <v>105</v>
      </c>
      <c r="C251" s="614">
        <v>1162</v>
      </c>
      <c r="D251" s="613" t="s">
        <v>489</v>
      </c>
      <c r="E251" s="613"/>
      <c r="F251" s="592" t="s">
        <v>92</v>
      </c>
      <c r="G251" s="598" t="s">
        <v>1016</v>
      </c>
      <c r="H251" s="598" t="s">
        <v>1017</v>
      </c>
      <c r="I251" s="597" t="s">
        <v>396</v>
      </c>
      <c r="J251" s="597" t="s">
        <v>510</v>
      </c>
      <c r="K251" s="597" t="s">
        <v>510</v>
      </c>
      <c r="L251" s="597" t="s">
        <v>510</v>
      </c>
      <c r="M251" s="597" t="s">
        <v>510</v>
      </c>
      <c r="N251" s="597" t="s">
        <v>510</v>
      </c>
      <c r="O251" s="597"/>
      <c r="P251" s="597" t="s">
        <v>510</v>
      </c>
      <c r="Q251" s="592" t="s">
        <v>87</v>
      </c>
      <c r="R251" s="592" t="s">
        <v>410</v>
      </c>
      <c r="S251" s="615">
        <v>60000000</v>
      </c>
      <c r="T251" s="615">
        <v>100000000</v>
      </c>
      <c r="U251" s="615">
        <v>100000000</v>
      </c>
      <c r="V251" s="616">
        <v>100000000</v>
      </c>
      <c r="W251" s="615">
        <v>100000000</v>
      </c>
      <c r="X251" s="615">
        <v>100000000</v>
      </c>
      <c r="Y251" s="592"/>
      <c r="Z251" s="592" t="s">
        <v>410</v>
      </c>
      <c r="AA251" s="604" t="str">
        <f>Z251</f>
        <v>NR</v>
      </c>
      <c r="AB251" s="617"/>
      <c r="AC251" s="142">
        <f t="shared" si="22"/>
        <v>0</v>
      </c>
    </row>
    <row r="252" spans="1:30" ht="20.25" customHeight="1" x14ac:dyDescent="0.4">
      <c r="A252" s="1122" t="s">
        <v>300</v>
      </c>
      <c r="B252" s="1123"/>
      <c r="C252" s="1123"/>
      <c r="D252" s="1123"/>
      <c r="E252" s="1123"/>
      <c r="F252" s="1123"/>
      <c r="G252" s="1123"/>
      <c r="H252" s="1123"/>
      <c r="I252" s="1123"/>
      <c r="J252" s="1123"/>
      <c r="K252" s="1123"/>
      <c r="L252" s="1123"/>
      <c r="M252" s="1123"/>
      <c r="N252" s="1123"/>
      <c r="O252" s="1123"/>
      <c r="P252" s="1123"/>
      <c r="Q252" s="1123"/>
      <c r="R252" s="1123"/>
      <c r="S252" s="1123"/>
      <c r="T252" s="1123"/>
      <c r="U252" s="1123"/>
      <c r="V252" s="1123"/>
      <c r="W252" s="1123"/>
      <c r="X252" s="1124"/>
      <c r="Y252" s="1124"/>
      <c r="Z252" s="1124"/>
      <c r="AA252" s="338"/>
      <c r="AB252" s="145"/>
      <c r="AC252" s="142">
        <f t="shared" si="22"/>
        <v>0</v>
      </c>
    </row>
    <row r="253" spans="1:30" s="119" customFormat="1" ht="38.25" customHeight="1" x14ac:dyDescent="0.25">
      <c r="A253" s="1" t="s">
        <v>386</v>
      </c>
      <c r="B253" s="2" t="s">
        <v>509</v>
      </c>
      <c r="C253" s="4">
        <v>785</v>
      </c>
      <c r="D253" s="1" t="s">
        <v>429</v>
      </c>
      <c r="E253" s="2"/>
      <c r="F253" s="85" t="s">
        <v>35</v>
      </c>
      <c r="G253" s="111" t="s">
        <v>734</v>
      </c>
      <c r="H253" s="22" t="s">
        <v>321</v>
      </c>
      <c r="I253" s="19" t="s">
        <v>396</v>
      </c>
      <c r="J253" s="19" t="s">
        <v>510</v>
      </c>
      <c r="K253" s="96" t="s">
        <v>510</v>
      </c>
      <c r="L253" s="96" t="s">
        <v>510</v>
      </c>
      <c r="M253" s="96" t="s">
        <v>510</v>
      </c>
      <c r="N253" s="96" t="s">
        <v>510</v>
      </c>
      <c r="O253" s="96" t="s">
        <v>510</v>
      </c>
      <c r="P253" s="96" t="s">
        <v>510</v>
      </c>
      <c r="Q253" s="20" t="s">
        <v>87</v>
      </c>
      <c r="R253" s="85" t="s">
        <v>87</v>
      </c>
      <c r="S253" s="23">
        <v>1330000</v>
      </c>
      <c r="T253" s="23">
        <v>1330000</v>
      </c>
      <c r="U253" s="15">
        <v>1330000</v>
      </c>
      <c r="V253" s="129">
        <v>1330000</v>
      </c>
      <c r="W253" s="314">
        <v>1330000</v>
      </c>
      <c r="X253" s="314">
        <v>1330000</v>
      </c>
      <c r="Y253" s="314">
        <v>1330000</v>
      </c>
      <c r="Z253" s="314">
        <v>1330000</v>
      </c>
      <c r="AA253" s="343">
        <f t="shared" ref="AA253:AA272" si="28">Z253</f>
        <v>1330000</v>
      </c>
      <c r="AB253" s="331">
        <f>Z253-Y253</f>
        <v>0</v>
      </c>
      <c r="AC253" s="142">
        <f t="shared" si="22"/>
        <v>0</v>
      </c>
    </row>
    <row r="254" spans="1:30" ht="30.75" customHeight="1" x14ac:dyDescent="0.25">
      <c r="A254" s="11" t="s">
        <v>386</v>
      </c>
      <c r="B254" s="10" t="s">
        <v>509</v>
      </c>
      <c r="C254" s="14">
        <v>1153</v>
      </c>
      <c r="D254" s="11" t="s">
        <v>402</v>
      </c>
      <c r="E254" s="11"/>
      <c r="F254" s="592" t="s">
        <v>1</v>
      </c>
      <c r="G254" s="111" t="s">
        <v>404</v>
      </c>
      <c r="H254" s="6" t="s">
        <v>952</v>
      </c>
      <c r="I254" s="288" t="s">
        <v>510</v>
      </c>
      <c r="J254" s="288" t="s">
        <v>510</v>
      </c>
      <c r="K254" s="295" t="s">
        <v>510</v>
      </c>
      <c r="L254" s="295" t="s">
        <v>510</v>
      </c>
      <c r="M254" s="295" t="s">
        <v>396</v>
      </c>
      <c r="N254" s="96"/>
      <c r="O254" s="96" t="s">
        <v>510</v>
      </c>
      <c r="P254" s="96" t="s">
        <v>510</v>
      </c>
      <c r="Q254" s="10" t="s">
        <v>87</v>
      </c>
      <c r="R254" s="85" t="s">
        <v>87</v>
      </c>
      <c r="S254" s="290" t="s">
        <v>92</v>
      </c>
      <c r="T254" s="290" t="s">
        <v>92</v>
      </c>
      <c r="U254" s="439" t="s">
        <v>92</v>
      </c>
      <c r="V254" s="294" t="s">
        <v>92</v>
      </c>
      <c r="W254" s="440" t="s">
        <v>726</v>
      </c>
      <c r="X254" s="315"/>
      <c r="Y254" s="315">
        <v>3000000</v>
      </c>
      <c r="Z254" s="315">
        <v>3000000</v>
      </c>
      <c r="AA254" s="498">
        <f t="shared" si="28"/>
        <v>3000000</v>
      </c>
      <c r="AB254" s="331">
        <f t="shared" ref="AB254:AB259" si="29">Z254-Y254</f>
        <v>0</v>
      </c>
      <c r="AC254" s="142">
        <f t="shared" si="22"/>
        <v>1</v>
      </c>
    </row>
    <row r="255" spans="1:30" s="119" customFormat="1" ht="28.5" customHeight="1" x14ac:dyDescent="0.25">
      <c r="A255" s="1" t="s">
        <v>386</v>
      </c>
      <c r="B255" s="2" t="s">
        <v>509</v>
      </c>
      <c r="C255" s="4">
        <v>843</v>
      </c>
      <c r="D255" s="1" t="s">
        <v>402</v>
      </c>
      <c r="F255" s="85" t="s">
        <v>684</v>
      </c>
      <c r="G255" s="22" t="s">
        <v>404</v>
      </c>
      <c r="H255" s="22" t="s">
        <v>152</v>
      </c>
      <c r="I255" s="19" t="s">
        <v>510</v>
      </c>
      <c r="J255" s="19" t="s">
        <v>510</v>
      </c>
      <c r="K255" s="96" t="s">
        <v>510</v>
      </c>
      <c r="L255" s="96" t="s">
        <v>510</v>
      </c>
      <c r="M255" s="96" t="s">
        <v>510</v>
      </c>
      <c r="N255" s="96" t="s">
        <v>510</v>
      </c>
      <c r="O255" s="96" t="s">
        <v>510</v>
      </c>
      <c r="P255" s="96" t="s">
        <v>510</v>
      </c>
      <c r="Q255" s="2" t="s">
        <v>87</v>
      </c>
      <c r="R255" s="85" t="s">
        <v>87</v>
      </c>
      <c r="S255" s="5">
        <v>1200000</v>
      </c>
      <c r="T255" s="5">
        <v>1200000</v>
      </c>
      <c r="U255" s="15">
        <v>1200000</v>
      </c>
      <c r="V255" s="129" t="s">
        <v>92</v>
      </c>
      <c r="W255" s="314" t="s">
        <v>92</v>
      </c>
      <c r="X255" s="314" t="s">
        <v>92</v>
      </c>
      <c r="Y255" s="314" t="s">
        <v>92</v>
      </c>
      <c r="Z255" s="314" t="s">
        <v>92</v>
      </c>
      <c r="AA255" s="348" t="str">
        <f t="shared" si="28"/>
        <v>TBD</v>
      </c>
      <c r="AB255" s="331"/>
      <c r="AC255" s="142">
        <f t="shared" si="22"/>
        <v>0</v>
      </c>
    </row>
    <row r="256" spans="1:30" s="119" customFormat="1" ht="32.25" customHeight="1" x14ac:dyDescent="0.25">
      <c r="A256" s="1" t="s">
        <v>386</v>
      </c>
      <c r="B256" s="2" t="s">
        <v>509</v>
      </c>
      <c r="C256" s="4">
        <v>965</v>
      </c>
      <c r="D256" s="1" t="s">
        <v>402</v>
      </c>
      <c r="E256" s="85"/>
      <c r="F256" s="85" t="s">
        <v>389</v>
      </c>
      <c r="G256" s="22" t="s">
        <v>404</v>
      </c>
      <c r="H256" s="598" t="s">
        <v>979</v>
      </c>
      <c r="I256" s="19" t="s">
        <v>396</v>
      </c>
      <c r="J256" s="19" t="s">
        <v>396</v>
      </c>
      <c r="K256" s="96" t="s">
        <v>396</v>
      </c>
      <c r="L256" s="96" t="s">
        <v>510</v>
      </c>
      <c r="M256" s="96" t="s">
        <v>510</v>
      </c>
      <c r="N256" s="96" t="s">
        <v>510</v>
      </c>
      <c r="O256" s="96" t="s">
        <v>510</v>
      </c>
      <c r="P256" s="96" t="s">
        <v>510</v>
      </c>
      <c r="Q256" s="2" t="s">
        <v>87</v>
      </c>
      <c r="R256" s="85" t="s">
        <v>87</v>
      </c>
      <c r="S256" s="5">
        <v>2500000</v>
      </c>
      <c r="T256" s="5">
        <v>2500000</v>
      </c>
      <c r="U256" s="15">
        <v>2500000</v>
      </c>
      <c r="V256" s="129" t="s">
        <v>92</v>
      </c>
      <c r="W256" s="314" t="s">
        <v>92</v>
      </c>
      <c r="X256" s="314" t="s">
        <v>92</v>
      </c>
      <c r="Y256" s="314" t="s">
        <v>92</v>
      </c>
      <c r="Z256" s="314" t="s">
        <v>92</v>
      </c>
      <c r="AA256" s="348" t="str">
        <f t="shared" si="28"/>
        <v>TBD</v>
      </c>
      <c r="AB256" s="331"/>
      <c r="AC256" s="142">
        <f t="shared" si="22"/>
        <v>0</v>
      </c>
    </row>
    <row r="257" spans="1:59" s="119" customFormat="1" ht="29.25" customHeight="1" x14ac:dyDescent="0.25">
      <c r="A257" s="1" t="s">
        <v>386</v>
      </c>
      <c r="B257" s="2" t="s">
        <v>509</v>
      </c>
      <c r="C257" s="4">
        <v>964</v>
      </c>
      <c r="D257" s="1" t="s">
        <v>402</v>
      </c>
      <c r="E257" s="1"/>
      <c r="F257" s="88" t="s">
        <v>4</v>
      </c>
      <c r="G257" s="22" t="s">
        <v>404</v>
      </c>
      <c r="H257" s="111" t="s">
        <v>897</v>
      </c>
      <c r="I257" s="19" t="s">
        <v>396</v>
      </c>
      <c r="J257" s="19" t="s">
        <v>510</v>
      </c>
      <c r="K257" s="96" t="s">
        <v>510</v>
      </c>
      <c r="L257" s="96" t="s">
        <v>510</v>
      </c>
      <c r="M257" s="96" t="s">
        <v>396</v>
      </c>
      <c r="N257" s="96" t="s">
        <v>396</v>
      </c>
      <c r="O257" s="96" t="s">
        <v>396</v>
      </c>
      <c r="P257" s="96" t="s">
        <v>396</v>
      </c>
      <c r="Q257" s="10" t="s">
        <v>87</v>
      </c>
      <c r="R257" s="85" t="s">
        <v>87</v>
      </c>
      <c r="S257" s="12">
        <v>600000</v>
      </c>
      <c r="T257" s="12">
        <v>600000</v>
      </c>
      <c r="U257" s="15">
        <v>600000</v>
      </c>
      <c r="V257" s="129" t="s">
        <v>92</v>
      </c>
      <c r="W257" s="314">
        <v>5600000</v>
      </c>
      <c r="X257" s="314">
        <v>5600000</v>
      </c>
      <c r="Y257" s="314">
        <v>5600000</v>
      </c>
      <c r="Z257" s="314">
        <v>5600000</v>
      </c>
      <c r="AA257" s="347">
        <f t="shared" si="28"/>
        <v>5600000</v>
      </c>
      <c r="AB257" s="331">
        <f t="shared" si="29"/>
        <v>0</v>
      </c>
      <c r="AC257" s="142">
        <f t="shared" si="22"/>
        <v>0</v>
      </c>
    </row>
    <row r="258" spans="1:59" ht="20.399999999999999" x14ac:dyDescent="0.25">
      <c r="A258" s="1" t="s">
        <v>386</v>
      </c>
      <c r="B258" s="2" t="s">
        <v>509</v>
      </c>
      <c r="C258" s="4">
        <v>969</v>
      </c>
      <c r="D258" s="1" t="s">
        <v>402</v>
      </c>
      <c r="E258" s="85"/>
      <c r="F258" s="594" t="s">
        <v>796</v>
      </c>
      <c r="G258" s="22" t="s">
        <v>404</v>
      </c>
      <c r="H258" s="22" t="s">
        <v>274</v>
      </c>
      <c r="I258" s="19" t="s">
        <v>396</v>
      </c>
      <c r="J258" s="19" t="s">
        <v>510</v>
      </c>
      <c r="K258" s="96" t="s">
        <v>510</v>
      </c>
      <c r="L258" s="96" t="s">
        <v>510</v>
      </c>
      <c r="M258" s="96" t="s">
        <v>510</v>
      </c>
      <c r="N258" s="96" t="s">
        <v>510</v>
      </c>
      <c r="O258" s="96" t="s">
        <v>510</v>
      </c>
      <c r="P258" s="96" t="s">
        <v>510</v>
      </c>
      <c r="Q258" s="2" t="s">
        <v>87</v>
      </c>
      <c r="R258" s="85" t="s">
        <v>87</v>
      </c>
      <c r="S258" s="5">
        <v>1200000</v>
      </c>
      <c r="T258" s="5">
        <v>1200000</v>
      </c>
      <c r="U258" s="15">
        <v>1200000</v>
      </c>
      <c r="V258" s="129">
        <v>1200000</v>
      </c>
      <c r="W258" s="314">
        <v>1200000</v>
      </c>
      <c r="X258" s="314">
        <v>1200000</v>
      </c>
      <c r="Y258" s="314">
        <v>1200000</v>
      </c>
      <c r="Z258" s="606">
        <v>2780000</v>
      </c>
      <c r="AA258" s="338">
        <f t="shared" si="28"/>
        <v>2780000</v>
      </c>
      <c r="AB258" s="331">
        <f t="shared" si="29"/>
        <v>1580000</v>
      </c>
      <c r="AC258" s="142">
        <f t="shared" si="22"/>
        <v>0</v>
      </c>
    </row>
    <row r="259" spans="1:59" ht="35.25" customHeight="1" x14ac:dyDescent="0.25">
      <c r="A259" s="1" t="s">
        <v>386</v>
      </c>
      <c r="B259" s="2" t="s">
        <v>509</v>
      </c>
      <c r="C259" s="4">
        <v>301</v>
      </c>
      <c r="D259" s="1" t="s">
        <v>402</v>
      </c>
      <c r="E259" s="85"/>
      <c r="F259" s="85" t="s">
        <v>1</v>
      </c>
      <c r="G259" s="22" t="s">
        <v>404</v>
      </c>
      <c r="H259" s="22" t="s">
        <v>2</v>
      </c>
      <c r="I259" s="19" t="s">
        <v>396</v>
      </c>
      <c r="J259" s="19" t="s">
        <v>510</v>
      </c>
      <c r="K259" s="96" t="s">
        <v>510</v>
      </c>
      <c r="L259" s="96" t="s">
        <v>510</v>
      </c>
      <c r="M259" s="96" t="s">
        <v>510</v>
      </c>
      <c r="N259" s="96" t="s">
        <v>510</v>
      </c>
      <c r="O259" s="96" t="s">
        <v>510</v>
      </c>
      <c r="P259" s="96" t="s">
        <v>510</v>
      </c>
      <c r="Q259" s="2" t="s">
        <v>87</v>
      </c>
      <c r="R259" s="85" t="s">
        <v>87</v>
      </c>
      <c r="S259" s="5">
        <v>4600000</v>
      </c>
      <c r="T259" s="5">
        <v>4600000</v>
      </c>
      <c r="U259" s="15">
        <v>4600000</v>
      </c>
      <c r="V259" s="129">
        <v>4600000</v>
      </c>
      <c r="W259" s="314">
        <v>4600000</v>
      </c>
      <c r="X259" s="314">
        <v>4600000</v>
      </c>
      <c r="Y259" s="314">
        <v>4600000</v>
      </c>
      <c r="Z259" s="314">
        <v>4600000</v>
      </c>
      <c r="AA259" s="338">
        <f t="shared" si="28"/>
        <v>4600000</v>
      </c>
      <c r="AB259" s="331">
        <f t="shared" si="29"/>
        <v>0</v>
      </c>
      <c r="AC259" s="142">
        <f t="shared" si="22"/>
        <v>0</v>
      </c>
    </row>
    <row r="260" spans="1:59" ht="30.75" customHeight="1" x14ac:dyDescent="0.25">
      <c r="A260" s="1" t="s">
        <v>386</v>
      </c>
      <c r="B260" s="2" t="s">
        <v>509</v>
      </c>
      <c r="C260" s="4">
        <v>593</v>
      </c>
      <c r="D260" s="1" t="s">
        <v>402</v>
      </c>
      <c r="E260" s="1"/>
      <c r="F260" s="85">
        <v>2013</v>
      </c>
      <c r="G260" s="6" t="s">
        <v>923</v>
      </c>
      <c r="H260" s="6" t="s">
        <v>939</v>
      </c>
      <c r="I260" s="1" t="s">
        <v>510</v>
      </c>
      <c r="J260" s="1" t="s">
        <v>510</v>
      </c>
      <c r="K260" s="96" t="s">
        <v>510</v>
      </c>
      <c r="L260" s="96" t="s">
        <v>510</v>
      </c>
      <c r="M260" s="96" t="s">
        <v>396</v>
      </c>
      <c r="N260" s="96" t="s">
        <v>510</v>
      </c>
      <c r="O260" s="96" t="s">
        <v>510</v>
      </c>
      <c r="P260" s="96" t="s">
        <v>510</v>
      </c>
      <c r="Q260" s="2" t="s">
        <v>87</v>
      </c>
      <c r="R260" s="85" t="s">
        <v>87</v>
      </c>
      <c r="S260" s="5" t="s">
        <v>92</v>
      </c>
      <c r="T260" s="5" t="s">
        <v>92</v>
      </c>
      <c r="U260" s="15" t="s">
        <v>92</v>
      </c>
      <c r="V260" s="129" t="s">
        <v>92</v>
      </c>
      <c r="W260" s="315" t="s">
        <v>726</v>
      </c>
      <c r="X260" s="315" t="s">
        <v>92</v>
      </c>
      <c r="Y260" s="315" t="s">
        <v>92</v>
      </c>
      <c r="Z260" s="315" t="s">
        <v>92</v>
      </c>
      <c r="AA260" s="485" t="str">
        <f t="shared" si="28"/>
        <v>TBD</v>
      </c>
      <c r="AB260" s="331"/>
      <c r="AC260" s="142">
        <f t="shared" si="22"/>
        <v>1</v>
      </c>
    </row>
    <row r="261" spans="1:59" ht="20.399999999999999" x14ac:dyDescent="0.25">
      <c r="A261" s="1" t="s">
        <v>386</v>
      </c>
      <c r="B261" s="2" t="s">
        <v>509</v>
      </c>
      <c r="C261" s="4">
        <v>970</v>
      </c>
      <c r="D261" s="1" t="s">
        <v>402</v>
      </c>
      <c r="E261" s="1"/>
      <c r="F261" s="85" t="s">
        <v>389</v>
      </c>
      <c r="G261" s="22" t="s">
        <v>354</v>
      </c>
      <c r="H261" s="22" t="s">
        <v>275</v>
      </c>
      <c r="I261" s="19" t="s">
        <v>510</v>
      </c>
      <c r="J261" s="19" t="s">
        <v>510</v>
      </c>
      <c r="K261" s="96" t="s">
        <v>510</v>
      </c>
      <c r="L261" s="96" t="s">
        <v>510</v>
      </c>
      <c r="M261" s="96" t="s">
        <v>510</v>
      </c>
      <c r="N261" s="96" t="s">
        <v>510</v>
      </c>
      <c r="O261" s="96" t="s">
        <v>510</v>
      </c>
      <c r="P261" s="96" t="s">
        <v>510</v>
      </c>
      <c r="Q261" s="2" t="s">
        <v>87</v>
      </c>
      <c r="R261" s="85" t="s">
        <v>87</v>
      </c>
      <c r="S261" s="5">
        <v>15000000</v>
      </c>
      <c r="T261" s="5">
        <v>15000000</v>
      </c>
      <c r="U261" s="15">
        <v>15000000</v>
      </c>
      <c r="V261" s="129" t="s">
        <v>92</v>
      </c>
      <c r="W261" s="314" t="s">
        <v>92</v>
      </c>
      <c r="X261" s="314" t="s">
        <v>92</v>
      </c>
      <c r="Y261" s="314" t="s">
        <v>92</v>
      </c>
      <c r="Z261" s="314" t="s">
        <v>92</v>
      </c>
      <c r="AA261" s="348" t="str">
        <f t="shared" si="28"/>
        <v>TBD</v>
      </c>
      <c r="AB261" s="145"/>
      <c r="AC261" s="142">
        <f t="shared" si="22"/>
        <v>0</v>
      </c>
    </row>
    <row r="262" spans="1:59" ht="20.399999999999999" x14ac:dyDescent="0.25">
      <c r="A262" s="1" t="s">
        <v>386</v>
      </c>
      <c r="B262" s="2" t="s">
        <v>509</v>
      </c>
      <c r="C262" s="4">
        <v>971</v>
      </c>
      <c r="D262" s="1" t="s">
        <v>402</v>
      </c>
      <c r="E262" s="1"/>
      <c r="F262" s="85" t="s">
        <v>389</v>
      </c>
      <c r="G262" s="22" t="s">
        <v>354</v>
      </c>
      <c r="H262" s="22" t="s">
        <v>276</v>
      </c>
      <c r="I262" s="19" t="s">
        <v>510</v>
      </c>
      <c r="J262" s="19" t="s">
        <v>510</v>
      </c>
      <c r="K262" s="96" t="s">
        <v>510</v>
      </c>
      <c r="L262" s="96" t="s">
        <v>510</v>
      </c>
      <c r="M262" s="96" t="s">
        <v>510</v>
      </c>
      <c r="N262" s="96" t="s">
        <v>510</v>
      </c>
      <c r="O262" s="96" t="s">
        <v>510</v>
      </c>
      <c r="P262" s="96" t="s">
        <v>510</v>
      </c>
      <c r="Q262" s="2" t="s">
        <v>87</v>
      </c>
      <c r="R262" s="85" t="s">
        <v>87</v>
      </c>
      <c r="S262" s="5">
        <v>12000000</v>
      </c>
      <c r="T262" s="5">
        <v>12000000</v>
      </c>
      <c r="U262" s="15">
        <v>12000000</v>
      </c>
      <c r="V262" s="129" t="s">
        <v>92</v>
      </c>
      <c r="W262" s="314" t="s">
        <v>92</v>
      </c>
      <c r="X262" s="314" t="s">
        <v>92</v>
      </c>
      <c r="Y262" s="314" t="s">
        <v>92</v>
      </c>
      <c r="Z262" s="314" t="s">
        <v>92</v>
      </c>
      <c r="AA262" s="348" t="str">
        <f t="shared" si="28"/>
        <v>TBD</v>
      </c>
      <c r="AB262" s="145"/>
      <c r="AC262" s="142">
        <f t="shared" si="22"/>
        <v>0</v>
      </c>
    </row>
    <row r="263" spans="1:59" s="77" customFormat="1" ht="28.5" customHeight="1" x14ac:dyDescent="0.25">
      <c r="A263" s="613" t="s">
        <v>386</v>
      </c>
      <c r="B263" s="599" t="s">
        <v>509</v>
      </c>
      <c r="C263" s="614">
        <v>1166</v>
      </c>
      <c r="D263" s="613" t="s">
        <v>402</v>
      </c>
      <c r="E263" s="613"/>
      <c r="F263" s="669" t="s">
        <v>412</v>
      </c>
      <c r="G263" s="598"/>
      <c r="H263" s="598" t="s">
        <v>1024</v>
      </c>
      <c r="I263" s="597" t="s">
        <v>510</v>
      </c>
      <c r="J263" s="597" t="s">
        <v>510</v>
      </c>
      <c r="K263" s="597" t="s">
        <v>510</v>
      </c>
      <c r="L263" s="597"/>
      <c r="M263" s="597" t="s">
        <v>396</v>
      </c>
      <c r="N263" s="597" t="s">
        <v>396</v>
      </c>
      <c r="O263" s="597"/>
      <c r="P263" s="597" t="s">
        <v>396</v>
      </c>
      <c r="Q263" s="592" t="s">
        <v>410</v>
      </c>
      <c r="R263" s="592" t="s">
        <v>410</v>
      </c>
      <c r="S263" s="652">
        <v>5000000</v>
      </c>
      <c r="T263" s="652">
        <v>5000000</v>
      </c>
      <c r="U263" s="615">
        <v>5000000</v>
      </c>
      <c r="V263" s="616"/>
      <c r="W263" s="605">
        <v>1300000</v>
      </c>
      <c r="X263" s="668">
        <v>2200000</v>
      </c>
      <c r="Y263" s="668"/>
      <c r="Z263" s="668">
        <v>1350000</v>
      </c>
      <c r="AA263" s="339">
        <f t="shared" si="28"/>
        <v>1350000</v>
      </c>
      <c r="AB263" s="331">
        <f>Z263-Y263</f>
        <v>1350000</v>
      </c>
      <c r="AC263" s="142">
        <f t="shared" si="22"/>
        <v>0</v>
      </c>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row>
    <row r="264" spans="1:59" s="77" customFormat="1" ht="20.399999999999999" x14ac:dyDescent="0.25">
      <c r="A264" s="613" t="s">
        <v>386</v>
      </c>
      <c r="B264" s="599" t="s">
        <v>509</v>
      </c>
      <c r="C264" s="614">
        <v>1167</v>
      </c>
      <c r="D264" s="613" t="s">
        <v>402</v>
      </c>
      <c r="E264" s="613"/>
      <c r="F264" s="592" t="s">
        <v>412</v>
      </c>
      <c r="G264" s="598"/>
      <c r="H264" s="598" t="s">
        <v>1025</v>
      </c>
      <c r="I264" s="597" t="s">
        <v>510</v>
      </c>
      <c r="J264" s="597" t="s">
        <v>510</v>
      </c>
      <c r="K264" s="597" t="s">
        <v>510</v>
      </c>
      <c r="L264" s="597"/>
      <c r="M264" s="597" t="s">
        <v>396</v>
      </c>
      <c r="N264" s="597" t="s">
        <v>396</v>
      </c>
      <c r="O264" s="597"/>
      <c r="P264" s="597" t="s">
        <v>510</v>
      </c>
      <c r="Q264" s="592" t="s">
        <v>87</v>
      </c>
      <c r="R264" s="592" t="s">
        <v>87</v>
      </c>
      <c r="S264" s="652">
        <v>5000000</v>
      </c>
      <c r="T264" s="652">
        <v>5000000</v>
      </c>
      <c r="U264" s="615">
        <v>5000000</v>
      </c>
      <c r="V264" s="616"/>
      <c r="W264" s="605">
        <v>6000000</v>
      </c>
      <c r="X264" s="668">
        <v>7200000</v>
      </c>
      <c r="Y264" s="668"/>
      <c r="Z264" s="668">
        <v>850000</v>
      </c>
      <c r="AA264" s="354">
        <f t="shared" si="28"/>
        <v>850000</v>
      </c>
      <c r="AB264" s="331">
        <f>Z264-Y264</f>
        <v>850000</v>
      </c>
      <c r="AC264" s="142">
        <f t="shared" si="22"/>
        <v>0</v>
      </c>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row>
    <row r="265" spans="1:59" ht="30.6" x14ac:dyDescent="0.25">
      <c r="A265" s="28" t="s">
        <v>386</v>
      </c>
      <c r="B265" s="29" t="s">
        <v>509</v>
      </c>
      <c r="C265" s="30">
        <v>956</v>
      </c>
      <c r="D265" s="28" t="s">
        <v>429</v>
      </c>
      <c r="E265" s="28"/>
      <c r="F265" s="592" t="s">
        <v>985</v>
      </c>
      <c r="G265" s="48" t="s">
        <v>352</v>
      </c>
      <c r="H265" s="48" t="s">
        <v>271</v>
      </c>
      <c r="I265" s="33" t="s">
        <v>396</v>
      </c>
      <c r="J265" s="33" t="s">
        <v>510</v>
      </c>
      <c r="K265" s="97" t="s">
        <v>510</v>
      </c>
      <c r="L265" s="97" t="s">
        <v>510</v>
      </c>
      <c r="M265" s="97" t="s">
        <v>510</v>
      </c>
      <c r="N265" s="97" t="s">
        <v>510</v>
      </c>
      <c r="O265" s="97" t="s">
        <v>510</v>
      </c>
      <c r="P265" s="97" t="s">
        <v>510</v>
      </c>
      <c r="Q265" s="46" t="s">
        <v>87</v>
      </c>
      <c r="R265" s="87" t="s">
        <v>87</v>
      </c>
      <c r="S265" s="34">
        <v>7021534</v>
      </c>
      <c r="T265" s="34">
        <v>7021534</v>
      </c>
      <c r="U265" s="102">
        <v>7021534</v>
      </c>
      <c r="V265" s="135">
        <v>7021534</v>
      </c>
      <c r="W265" s="318">
        <v>7021534</v>
      </c>
      <c r="X265" s="318">
        <v>7021534</v>
      </c>
      <c r="Y265" s="318">
        <v>7021534</v>
      </c>
      <c r="Z265" s="318">
        <v>7021534</v>
      </c>
      <c r="AA265" s="338">
        <f t="shared" si="28"/>
        <v>7021534</v>
      </c>
      <c r="AB265" s="331">
        <f>Z265-Y265</f>
        <v>0</v>
      </c>
      <c r="AC265" s="142">
        <f t="shared" si="22"/>
        <v>0</v>
      </c>
    </row>
    <row r="266" spans="1:59" ht="30.6" x14ac:dyDescent="0.25">
      <c r="A266" s="11" t="s">
        <v>386</v>
      </c>
      <c r="B266" s="85" t="s">
        <v>509</v>
      </c>
      <c r="C266" s="114">
        <v>1136</v>
      </c>
      <c r="D266" s="96" t="s">
        <v>429</v>
      </c>
      <c r="E266" s="11"/>
      <c r="F266" s="85" t="s">
        <v>389</v>
      </c>
      <c r="G266" s="111"/>
      <c r="H266" s="111" t="s">
        <v>904</v>
      </c>
      <c r="I266" s="96"/>
      <c r="J266" s="96"/>
      <c r="K266" s="96"/>
      <c r="L266" s="96"/>
      <c r="M266" s="96"/>
      <c r="N266" s="96" t="s">
        <v>396</v>
      </c>
      <c r="O266" s="96" t="s">
        <v>396</v>
      </c>
      <c r="P266" s="96" t="s">
        <v>396</v>
      </c>
      <c r="Q266" s="92">
        <v>40022</v>
      </c>
      <c r="R266" s="85" t="s">
        <v>87</v>
      </c>
      <c r="S266" s="96"/>
      <c r="T266" s="96"/>
      <c r="U266" s="101" t="s">
        <v>548</v>
      </c>
      <c r="V266" s="130" t="s">
        <v>548</v>
      </c>
      <c r="W266" s="315"/>
      <c r="X266" s="141">
        <v>9200000</v>
      </c>
      <c r="Y266" s="141">
        <v>9200000</v>
      </c>
      <c r="Z266" s="141">
        <v>9200000</v>
      </c>
      <c r="AA266" s="345">
        <f>Z266</f>
        <v>9200000</v>
      </c>
      <c r="AB266" s="331">
        <f>Z266-Y266</f>
        <v>0</v>
      </c>
      <c r="AC266" s="142">
        <f>IF(M266=N266,0,1)</f>
        <v>1</v>
      </c>
    </row>
    <row r="267" spans="1:59" ht="38.25" customHeight="1" x14ac:dyDescent="0.25">
      <c r="A267" s="1" t="s">
        <v>386</v>
      </c>
      <c r="B267" s="2" t="s">
        <v>509</v>
      </c>
      <c r="C267" s="4">
        <v>824</v>
      </c>
      <c r="D267" s="1" t="s">
        <v>451</v>
      </c>
      <c r="E267" s="1"/>
      <c r="F267" s="85" t="s">
        <v>92</v>
      </c>
      <c r="G267" s="111" t="s">
        <v>550</v>
      </c>
      <c r="H267" s="22" t="s">
        <v>310</v>
      </c>
      <c r="I267" s="19" t="s">
        <v>396</v>
      </c>
      <c r="J267" s="19" t="s">
        <v>510</v>
      </c>
      <c r="K267" s="96" t="s">
        <v>510</v>
      </c>
      <c r="L267" s="96" t="s">
        <v>510</v>
      </c>
      <c r="M267" s="96" t="s">
        <v>510</v>
      </c>
      <c r="N267" s="96" t="s">
        <v>510</v>
      </c>
      <c r="O267" s="96" t="s">
        <v>510</v>
      </c>
      <c r="P267" s="96" t="s">
        <v>510</v>
      </c>
      <c r="Q267" s="2" t="s">
        <v>87</v>
      </c>
      <c r="R267" s="85" t="s">
        <v>87</v>
      </c>
      <c r="S267" s="5" t="s">
        <v>92</v>
      </c>
      <c r="T267" s="5" t="s">
        <v>92</v>
      </c>
      <c r="U267" s="15" t="s">
        <v>92</v>
      </c>
      <c r="V267" s="129" t="s">
        <v>92</v>
      </c>
      <c r="W267" s="314" t="s">
        <v>92</v>
      </c>
      <c r="X267" s="314" t="s">
        <v>92</v>
      </c>
      <c r="Y267" s="314" t="s">
        <v>92</v>
      </c>
      <c r="Z267" s="314" t="s">
        <v>92</v>
      </c>
      <c r="AA267" s="348" t="str">
        <f>Z267</f>
        <v>TBD</v>
      </c>
      <c r="AB267" s="145"/>
      <c r="AC267" s="142">
        <f>IF(M267=N267,0,1)</f>
        <v>0</v>
      </c>
    </row>
    <row r="268" spans="1:59" s="705" customFormat="1" ht="38.25" customHeight="1" x14ac:dyDescent="0.25">
      <c r="A268" s="613" t="s">
        <v>386</v>
      </c>
      <c r="B268" s="599" t="s">
        <v>509</v>
      </c>
      <c r="C268" s="614">
        <v>1168</v>
      </c>
      <c r="D268" s="613" t="s">
        <v>1029</v>
      </c>
      <c r="E268" s="613"/>
      <c r="F268" s="592" t="s">
        <v>92</v>
      </c>
      <c r="G268" s="598"/>
      <c r="H268" s="598" t="s">
        <v>1030</v>
      </c>
      <c r="I268" s="597" t="s">
        <v>396</v>
      </c>
      <c r="J268" s="597" t="s">
        <v>510</v>
      </c>
      <c r="K268" s="597" t="s">
        <v>510</v>
      </c>
      <c r="L268" s="597" t="s">
        <v>510</v>
      </c>
      <c r="M268" s="597" t="s">
        <v>510</v>
      </c>
      <c r="N268" s="597" t="s">
        <v>510</v>
      </c>
      <c r="O268" s="597"/>
      <c r="P268" s="597" t="s">
        <v>510</v>
      </c>
      <c r="Q268" s="599" t="s">
        <v>87</v>
      </c>
      <c r="R268" s="592" t="s">
        <v>87</v>
      </c>
      <c r="S268" s="652" t="s">
        <v>92</v>
      </c>
      <c r="T268" s="652" t="s">
        <v>92</v>
      </c>
      <c r="U268" s="615" t="s">
        <v>92</v>
      </c>
      <c r="V268" s="616" t="s">
        <v>92</v>
      </c>
      <c r="W268" s="606" t="s">
        <v>92</v>
      </c>
      <c r="X268" s="606" t="s">
        <v>92</v>
      </c>
      <c r="Y268" s="606"/>
      <c r="Z268" s="606" t="s">
        <v>92</v>
      </c>
      <c r="AA268" s="604" t="str">
        <f t="shared" si="28"/>
        <v>TBD</v>
      </c>
      <c r="AB268" s="655"/>
      <c r="AC268" s="704">
        <f t="shared" si="22"/>
        <v>0</v>
      </c>
    </row>
    <row r="269" spans="1:59" s="118" customFormat="1" ht="37.5" customHeight="1" x14ac:dyDescent="0.25">
      <c r="A269" s="1" t="s">
        <v>386</v>
      </c>
      <c r="B269" s="2" t="s">
        <v>509</v>
      </c>
      <c r="C269" s="4">
        <v>825</v>
      </c>
      <c r="D269" s="1" t="s">
        <v>451</v>
      </c>
      <c r="E269" s="1"/>
      <c r="F269" s="85" t="s">
        <v>92</v>
      </c>
      <c r="G269" s="111" t="s">
        <v>550</v>
      </c>
      <c r="H269" s="22" t="s">
        <v>309</v>
      </c>
      <c r="I269" s="19" t="s">
        <v>396</v>
      </c>
      <c r="J269" s="19" t="s">
        <v>510</v>
      </c>
      <c r="K269" s="96" t="s">
        <v>510</v>
      </c>
      <c r="L269" s="96" t="s">
        <v>510</v>
      </c>
      <c r="M269" s="96" t="s">
        <v>510</v>
      </c>
      <c r="N269" s="96" t="s">
        <v>510</v>
      </c>
      <c r="O269" s="96" t="s">
        <v>510</v>
      </c>
      <c r="P269" s="96" t="s">
        <v>510</v>
      </c>
      <c r="Q269" s="2" t="s">
        <v>87</v>
      </c>
      <c r="R269" s="85" t="s">
        <v>87</v>
      </c>
      <c r="S269" s="5" t="s">
        <v>92</v>
      </c>
      <c r="T269" s="5" t="s">
        <v>92</v>
      </c>
      <c r="U269" s="15" t="s">
        <v>92</v>
      </c>
      <c r="V269" s="129" t="s">
        <v>92</v>
      </c>
      <c r="W269" s="314" t="s">
        <v>92</v>
      </c>
      <c r="X269" s="314" t="s">
        <v>92</v>
      </c>
      <c r="Y269" s="314" t="s">
        <v>92</v>
      </c>
      <c r="Z269" s="314" t="s">
        <v>92</v>
      </c>
      <c r="AA269" s="348" t="str">
        <f t="shared" si="28"/>
        <v>TBD</v>
      </c>
      <c r="AB269" s="145"/>
      <c r="AC269" s="142">
        <f t="shared" ref="AC269:AC284" si="30">IF(M269=N269,0,1)</f>
        <v>0</v>
      </c>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row>
    <row r="270" spans="1:59" s="179" customFormat="1" ht="30.6" x14ac:dyDescent="0.25">
      <c r="A270" s="11" t="s">
        <v>58</v>
      </c>
      <c r="B270" s="10" t="s">
        <v>74</v>
      </c>
      <c r="C270" s="14">
        <v>1123</v>
      </c>
      <c r="D270" s="11" t="s">
        <v>451</v>
      </c>
      <c r="E270" s="10"/>
      <c r="F270" s="85" t="s">
        <v>92</v>
      </c>
      <c r="G270" s="110" t="s">
        <v>866</v>
      </c>
      <c r="H270" s="6" t="s">
        <v>837</v>
      </c>
      <c r="I270" s="11" t="s">
        <v>510</v>
      </c>
      <c r="J270" s="96" t="s">
        <v>510</v>
      </c>
      <c r="K270" s="96" t="s">
        <v>510</v>
      </c>
      <c r="L270" s="96"/>
      <c r="M270" s="96" t="s">
        <v>510</v>
      </c>
      <c r="N270" s="96" t="s">
        <v>510</v>
      </c>
      <c r="O270" s="96" t="s">
        <v>510</v>
      </c>
      <c r="P270" s="96" t="s">
        <v>510</v>
      </c>
      <c r="Q270" s="10" t="s">
        <v>87</v>
      </c>
      <c r="R270" s="85" t="s">
        <v>410</v>
      </c>
      <c r="S270" s="10" t="s">
        <v>410</v>
      </c>
      <c r="T270" s="10" t="s">
        <v>410</v>
      </c>
      <c r="U270" s="85" t="s">
        <v>410</v>
      </c>
      <c r="V270" s="132"/>
      <c r="W270" s="316" t="s">
        <v>410</v>
      </c>
      <c r="X270" s="316" t="s">
        <v>410</v>
      </c>
      <c r="Y270" s="316" t="s">
        <v>410</v>
      </c>
      <c r="Z270" s="316" t="s">
        <v>410</v>
      </c>
      <c r="AA270" s="338" t="str">
        <f t="shared" si="28"/>
        <v>NR</v>
      </c>
      <c r="AB270" s="145"/>
      <c r="AC270" s="142">
        <f t="shared" si="30"/>
        <v>0</v>
      </c>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row>
    <row r="271" spans="1:59" s="118" customFormat="1" ht="33" customHeight="1" x14ac:dyDescent="0.25">
      <c r="A271" s="36" t="s">
        <v>58</v>
      </c>
      <c r="B271" s="37" t="s">
        <v>74</v>
      </c>
      <c r="C271" s="38">
        <v>880</v>
      </c>
      <c r="D271" s="36" t="s">
        <v>429</v>
      </c>
      <c r="E271" s="36" t="s">
        <v>451</v>
      </c>
      <c r="F271" s="85" t="s">
        <v>4</v>
      </c>
      <c r="G271" s="42" t="s">
        <v>188</v>
      </c>
      <c r="H271" s="40" t="s">
        <v>162</v>
      </c>
      <c r="I271" s="36" t="s">
        <v>510</v>
      </c>
      <c r="J271" s="43" t="s">
        <v>396</v>
      </c>
      <c r="K271" s="95" t="s">
        <v>510</v>
      </c>
      <c r="L271" s="95" t="s">
        <v>510</v>
      </c>
      <c r="M271" s="95" t="s">
        <v>510</v>
      </c>
      <c r="N271" s="95" t="s">
        <v>510</v>
      </c>
      <c r="O271" s="95" t="s">
        <v>510</v>
      </c>
      <c r="P271" s="95" t="s">
        <v>510</v>
      </c>
      <c r="Q271" s="37" t="s">
        <v>87</v>
      </c>
      <c r="R271" s="88" t="s">
        <v>410</v>
      </c>
      <c r="S271" s="41" t="s">
        <v>410</v>
      </c>
      <c r="T271" s="41" t="s">
        <v>410</v>
      </c>
      <c r="U271" s="104" t="s">
        <v>410</v>
      </c>
      <c r="V271" s="134" t="s">
        <v>410</v>
      </c>
      <c r="W271" s="317" t="s">
        <v>410</v>
      </c>
      <c r="X271" s="317" t="s">
        <v>410</v>
      </c>
      <c r="Y271" s="317" t="s">
        <v>410</v>
      </c>
      <c r="Z271" s="317" t="s">
        <v>410</v>
      </c>
      <c r="AA271" s="338" t="str">
        <f t="shared" si="28"/>
        <v>NR</v>
      </c>
      <c r="AB271" s="145"/>
      <c r="AC271" s="142">
        <f t="shared" si="30"/>
        <v>0</v>
      </c>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row>
    <row r="272" spans="1:59" s="7" customFormat="1" ht="34.5" customHeight="1" x14ac:dyDescent="0.25">
      <c r="A272" s="33" t="s">
        <v>58</v>
      </c>
      <c r="B272" s="46" t="s">
        <v>74</v>
      </c>
      <c r="C272" s="47">
        <v>1042</v>
      </c>
      <c r="D272" s="33" t="s">
        <v>429</v>
      </c>
      <c r="E272" s="46"/>
      <c r="F272" s="87" t="s">
        <v>159</v>
      </c>
      <c r="G272" s="48" t="s">
        <v>180</v>
      </c>
      <c r="H272" s="48" t="s">
        <v>158</v>
      </c>
      <c r="I272" s="33" t="s">
        <v>396</v>
      </c>
      <c r="J272" s="33" t="s">
        <v>510</v>
      </c>
      <c r="K272" s="97" t="s">
        <v>510</v>
      </c>
      <c r="L272" s="97" t="s">
        <v>510</v>
      </c>
      <c r="M272" s="97" t="s">
        <v>510</v>
      </c>
      <c r="N272" s="97" t="s">
        <v>510</v>
      </c>
      <c r="O272" s="97" t="s">
        <v>510</v>
      </c>
      <c r="P272" s="97" t="s">
        <v>510</v>
      </c>
      <c r="Q272" s="46" t="s">
        <v>87</v>
      </c>
      <c r="R272" s="87" t="s">
        <v>410</v>
      </c>
      <c r="S272" s="46" t="s">
        <v>410</v>
      </c>
      <c r="T272" s="46" t="s">
        <v>410</v>
      </c>
      <c r="U272" s="87" t="s">
        <v>410</v>
      </c>
      <c r="V272" s="136" t="s">
        <v>410</v>
      </c>
      <c r="W272" s="319" t="s">
        <v>410</v>
      </c>
      <c r="X272" s="319" t="s">
        <v>410</v>
      </c>
      <c r="Y272" s="319" t="s">
        <v>410</v>
      </c>
      <c r="Z272" s="319" t="s">
        <v>410</v>
      </c>
      <c r="AA272" s="338" t="str">
        <f t="shared" si="28"/>
        <v>NR</v>
      </c>
      <c r="AB272" s="145"/>
      <c r="AC272" s="142">
        <f t="shared" si="30"/>
        <v>0</v>
      </c>
    </row>
    <row r="273" spans="1:59" s="118" customFormat="1" ht="34.5" customHeight="1" x14ac:dyDescent="0.4">
      <c r="A273" s="1125" t="s">
        <v>301</v>
      </c>
      <c r="B273" s="1126"/>
      <c r="C273" s="1126"/>
      <c r="D273" s="1126"/>
      <c r="E273" s="1126"/>
      <c r="F273" s="1126"/>
      <c r="G273" s="1126"/>
      <c r="H273" s="1126"/>
      <c r="I273" s="1126"/>
      <c r="J273" s="1126"/>
      <c r="K273" s="1126"/>
      <c r="L273" s="1126"/>
      <c r="M273" s="1126"/>
      <c r="N273" s="1126"/>
      <c r="O273" s="1126"/>
      <c r="P273" s="1126"/>
      <c r="Q273" s="1126"/>
      <c r="R273" s="1126"/>
      <c r="S273" s="1126"/>
      <c r="T273" s="1126"/>
      <c r="U273" s="1126"/>
      <c r="V273" s="1126"/>
      <c r="W273" s="1126"/>
      <c r="X273" s="1127"/>
      <c r="Y273" s="1127"/>
      <c r="Z273" s="1127"/>
      <c r="AA273" s="338"/>
      <c r="AB273" s="145"/>
      <c r="AC273" s="142">
        <f t="shared" si="30"/>
        <v>0</v>
      </c>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row>
    <row r="274" spans="1:59" s="93" customFormat="1" ht="33.75" customHeight="1" x14ac:dyDescent="0.25">
      <c r="A274" s="64" t="s">
        <v>58</v>
      </c>
      <c r="B274" s="67" t="s">
        <v>74</v>
      </c>
      <c r="C274" s="150">
        <v>881</v>
      </c>
      <c r="D274" s="64" t="s">
        <v>429</v>
      </c>
      <c r="E274" s="64" t="s">
        <v>451</v>
      </c>
      <c r="F274" s="89" t="s">
        <v>128</v>
      </c>
      <c r="G274" s="65" t="s">
        <v>193</v>
      </c>
      <c r="H274" s="69" t="s">
        <v>234</v>
      </c>
      <c r="I274" s="64" t="s">
        <v>510</v>
      </c>
      <c r="J274" s="148" t="s">
        <v>396</v>
      </c>
      <c r="K274" s="98" t="s">
        <v>510</v>
      </c>
      <c r="L274" s="98" t="s">
        <v>510</v>
      </c>
      <c r="M274" s="98" t="s">
        <v>510</v>
      </c>
      <c r="N274" s="98" t="s">
        <v>510</v>
      </c>
      <c r="O274" s="98" t="s">
        <v>510</v>
      </c>
      <c r="P274" s="98" t="s">
        <v>510</v>
      </c>
      <c r="Q274" s="67" t="s">
        <v>87</v>
      </c>
      <c r="R274" s="89" t="s">
        <v>410</v>
      </c>
      <c r="S274" s="66" t="s">
        <v>410</v>
      </c>
      <c r="T274" s="66" t="s">
        <v>410</v>
      </c>
      <c r="U274" s="103" t="s">
        <v>410</v>
      </c>
      <c r="V274" s="103" t="s">
        <v>410</v>
      </c>
      <c r="W274" s="103" t="s">
        <v>410</v>
      </c>
      <c r="X274" s="103" t="s">
        <v>410</v>
      </c>
      <c r="Y274" s="103" t="s">
        <v>410</v>
      </c>
      <c r="Z274" s="103" t="s">
        <v>410</v>
      </c>
      <c r="AA274" s="338" t="str">
        <f>Z274</f>
        <v>NR</v>
      </c>
      <c r="AB274" s="145"/>
      <c r="AC274" s="142">
        <f t="shared" si="30"/>
        <v>0</v>
      </c>
    </row>
    <row r="275" spans="1:59" s="93" customFormat="1" ht="30" customHeight="1" x14ac:dyDescent="0.4">
      <c r="A275" s="1115" t="s">
        <v>302</v>
      </c>
      <c r="B275" s="1116"/>
      <c r="C275" s="1116"/>
      <c r="D275" s="1116"/>
      <c r="E275" s="1116"/>
      <c r="F275" s="1116"/>
      <c r="G275" s="1116"/>
      <c r="H275" s="1116"/>
      <c r="I275" s="1116"/>
      <c r="J275" s="1116"/>
      <c r="K275" s="1116"/>
      <c r="L275" s="1116"/>
      <c r="M275" s="1116"/>
      <c r="N275" s="1116"/>
      <c r="O275" s="1116"/>
      <c r="P275" s="1116"/>
      <c r="Q275" s="1116"/>
      <c r="R275" s="1116"/>
      <c r="S275" s="1116"/>
      <c r="T275" s="1116"/>
      <c r="U275" s="1116"/>
      <c r="V275" s="1116"/>
      <c r="W275" s="1116"/>
      <c r="X275" s="1116"/>
      <c r="Y275" s="1116"/>
      <c r="Z275" s="1117"/>
      <c r="AA275" s="338"/>
      <c r="AB275" s="145"/>
      <c r="AC275" s="142">
        <f t="shared" si="30"/>
        <v>0</v>
      </c>
    </row>
    <row r="276" spans="1:59" ht="30.6" x14ac:dyDescent="0.25">
      <c r="A276" s="96" t="s">
        <v>386</v>
      </c>
      <c r="B276" s="85" t="s">
        <v>509</v>
      </c>
      <c r="C276" s="114">
        <v>1150</v>
      </c>
      <c r="D276" s="96" t="s">
        <v>468</v>
      </c>
      <c r="E276" s="85"/>
      <c r="F276" s="592" t="s">
        <v>412</v>
      </c>
      <c r="G276" s="111"/>
      <c r="H276" s="111" t="s">
        <v>948</v>
      </c>
      <c r="I276" s="295" t="s">
        <v>510</v>
      </c>
      <c r="J276" s="295" t="s">
        <v>510</v>
      </c>
      <c r="K276" s="295" t="s">
        <v>510</v>
      </c>
      <c r="L276" s="295" t="s">
        <v>396</v>
      </c>
      <c r="M276" s="295" t="s">
        <v>396</v>
      </c>
      <c r="N276" s="96"/>
      <c r="O276" s="96" t="s">
        <v>396</v>
      </c>
      <c r="P276" s="96" t="s">
        <v>396</v>
      </c>
      <c r="Q276" s="85" t="s">
        <v>410</v>
      </c>
      <c r="R276" s="85" t="s">
        <v>410</v>
      </c>
      <c r="S276" s="439">
        <v>5500000</v>
      </c>
      <c r="T276" s="439">
        <v>26610000</v>
      </c>
      <c r="U276" s="439">
        <v>7370000</v>
      </c>
      <c r="V276" s="294">
        <v>11300000</v>
      </c>
      <c r="W276" s="433">
        <v>11300000</v>
      </c>
      <c r="X276" s="314"/>
      <c r="Y276" s="314">
        <v>1200000</v>
      </c>
      <c r="Z276" s="606">
        <v>2900000</v>
      </c>
      <c r="AA276" s="354">
        <f t="shared" ref="AA276:AA284" si="31">Z276</f>
        <v>2900000</v>
      </c>
      <c r="AB276" s="331">
        <f>Z276-Y276</f>
        <v>1700000</v>
      </c>
      <c r="AC276" s="142">
        <f t="shared" si="30"/>
        <v>1</v>
      </c>
    </row>
    <row r="277" spans="1:59" ht="30.6" x14ac:dyDescent="0.25">
      <c r="A277" s="96" t="s">
        <v>386</v>
      </c>
      <c r="B277" s="85" t="s">
        <v>509</v>
      </c>
      <c r="C277" s="114">
        <v>1151</v>
      </c>
      <c r="D277" s="96" t="s">
        <v>468</v>
      </c>
      <c r="E277" s="85"/>
      <c r="F277" s="85" t="s">
        <v>1</v>
      </c>
      <c r="G277" s="111"/>
      <c r="H277" s="111" t="s">
        <v>949</v>
      </c>
      <c r="I277" s="295" t="s">
        <v>510</v>
      </c>
      <c r="J277" s="295" t="s">
        <v>510</v>
      </c>
      <c r="K277" s="295" t="s">
        <v>510</v>
      </c>
      <c r="L277" s="295" t="s">
        <v>396</v>
      </c>
      <c r="M277" s="295" t="s">
        <v>396</v>
      </c>
      <c r="N277" s="96"/>
      <c r="O277" s="96" t="s">
        <v>396</v>
      </c>
      <c r="P277" s="96" t="s">
        <v>396</v>
      </c>
      <c r="Q277" s="85" t="s">
        <v>410</v>
      </c>
      <c r="R277" s="85" t="s">
        <v>410</v>
      </c>
      <c r="S277" s="439">
        <v>5500000</v>
      </c>
      <c r="T277" s="439">
        <v>26610000</v>
      </c>
      <c r="U277" s="439">
        <v>7370000</v>
      </c>
      <c r="V277" s="294">
        <v>11300000</v>
      </c>
      <c r="W277" s="433">
        <v>11300000</v>
      </c>
      <c r="X277" s="314"/>
      <c r="Y277" s="314">
        <v>3500000</v>
      </c>
      <c r="Z277" s="314">
        <v>3500000</v>
      </c>
      <c r="AA277" s="354">
        <f t="shared" si="31"/>
        <v>3500000</v>
      </c>
      <c r="AB277" s="331">
        <f>Z277-Y277</f>
        <v>0</v>
      </c>
      <c r="AC277" s="142">
        <f t="shared" si="30"/>
        <v>1</v>
      </c>
    </row>
    <row r="278" spans="1:59" ht="30.6" x14ac:dyDescent="0.25">
      <c r="A278" s="19" t="s">
        <v>386</v>
      </c>
      <c r="B278" s="20" t="s">
        <v>509</v>
      </c>
      <c r="C278" s="21">
        <v>975</v>
      </c>
      <c r="D278" s="19" t="s">
        <v>468</v>
      </c>
      <c r="E278" s="85"/>
      <c r="F278" s="594" t="s">
        <v>796</v>
      </c>
      <c r="G278" s="22"/>
      <c r="H278" s="22" t="s">
        <v>277</v>
      </c>
      <c r="I278" s="19" t="s">
        <v>510</v>
      </c>
      <c r="J278" s="19" t="s">
        <v>510</v>
      </c>
      <c r="K278" s="96" t="s">
        <v>510</v>
      </c>
      <c r="L278" s="96" t="s">
        <v>510</v>
      </c>
      <c r="M278" s="96" t="s">
        <v>510</v>
      </c>
      <c r="N278" s="96" t="s">
        <v>510</v>
      </c>
      <c r="O278" s="96" t="s">
        <v>510</v>
      </c>
      <c r="P278" s="96" t="s">
        <v>510</v>
      </c>
      <c r="Q278" s="20" t="s">
        <v>87</v>
      </c>
      <c r="R278" s="85" t="s">
        <v>87</v>
      </c>
      <c r="S278" s="23">
        <v>33000000</v>
      </c>
      <c r="T278" s="23">
        <v>44300000</v>
      </c>
      <c r="U278" s="15">
        <v>44300000</v>
      </c>
      <c r="V278" s="129">
        <v>44300000</v>
      </c>
      <c r="W278" s="314">
        <v>44300000</v>
      </c>
      <c r="X278" s="314">
        <v>44300000</v>
      </c>
      <c r="Y278" s="314">
        <v>44300000</v>
      </c>
      <c r="Z278" s="606">
        <v>65000000</v>
      </c>
      <c r="AA278" s="338">
        <f t="shared" si="31"/>
        <v>65000000</v>
      </c>
      <c r="AB278" s="331">
        <f>Z278-Y278</f>
        <v>20700000</v>
      </c>
      <c r="AC278" s="142">
        <f t="shared" si="30"/>
        <v>0</v>
      </c>
    </row>
    <row r="279" spans="1:59" ht="30.6" x14ac:dyDescent="0.25">
      <c r="A279" s="19" t="s">
        <v>386</v>
      </c>
      <c r="B279" s="20" t="s">
        <v>509</v>
      </c>
      <c r="C279" s="21">
        <v>699</v>
      </c>
      <c r="D279" s="19" t="s">
        <v>468</v>
      </c>
      <c r="E279" s="85"/>
      <c r="F279" s="592" t="s">
        <v>759</v>
      </c>
      <c r="G279" s="111"/>
      <c r="H279" s="22" t="s">
        <v>143</v>
      </c>
      <c r="I279" s="19" t="s">
        <v>510</v>
      </c>
      <c r="J279" s="19" t="s">
        <v>510</v>
      </c>
      <c r="K279" s="96" t="s">
        <v>510</v>
      </c>
      <c r="L279" s="96" t="s">
        <v>510</v>
      </c>
      <c r="M279" s="96" t="s">
        <v>510</v>
      </c>
      <c r="N279" s="96" t="s">
        <v>510</v>
      </c>
      <c r="O279" s="96" t="s">
        <v>510</v>
      </c>
      <c r="P279" s="96" t="s">
        <v>510</v>
      </c>
      <c r="Q279" s="20" t="s">
        <v>87</v>
      </c>
      <c r="R279" s="85" t="s">
        <v>87</v>
      </c>
      <c r="S279" s="23">
        <v>75000000</v>
      </c>
      <c r="T279" s="23">
        <v>46540000</v>
      </c>
      <c r="U279" s="15">
        <v>46540000</v>
      </c>
      <c r="V279" s="129">
        <v>46540000</v>
      </c>
      <c r="W279" s="314">
        <v>10000000</v>
      </c>
      <c r="X279" s="314">
        <v>10000000</v>
      </c>
      <c r="Y279" s="314">
        <v>10000000</v>
      </c>
      <c r="Z279" s="606">
        <v>11100000</v>
      </c>
      <c r="AA279" s="338">
        <f t="shared" si="31"/>
        <v>11100000</v>
      </c>
      <c r="AB279" s="331">
        <f>Z279-Y279</f>
        <v>1100000</v>
      </c>
      <c r="AC279" s="142">
        <f t="shared" si="30"/>
        <v>0</v>
      </c>
    </row>
    <row r="280" spans="1:59" ht="20.399999999999999" x14ac:dyDescent="0.25">
      <c r="A280" s="1" t="s">
        <v>386</v>
      </c>
      <c r="B280" s="2" t="s">
        <v>509</v>
      </c>
      <c r="C280" s="4">
        <v>801</v>
      </c>
      <c r="D280" s="1" t="s">
        <v>451</v>
      </c>
      <c r="E280" s="2"/>
      <c r="F280" s="85" t="s">
        <v>92</v>
      </c>
      <c r="G280" s="111"/>
      <c r="H280" s="111" t="s">
        <v>591</v>
      </c>
      <c r="I280" s="19" t="s">
        <v>396</v>
      </c>
      <c r="J280" s="19" t="s">
        <v>510</v>
      </c>
      <c r="K280" s="96" t="s">
        <v>510</v>
      </c>
      <c r="L280" s="96" t="s">
        <v>510</v>
      </c>
      <c r="M280" s="96" t="s">
        <v>510</v>
      </c>
      <c r="N280" s="96" t="s">
        <v>510</v>
      </c>
      <c r="O280" s="96" t="s">
        <v>510</v>
      </c>
      <c r="P280" s="96" t="s">
        <v>510</v>
      </c>
      <c r="Q280" s="20" t="s">
        <v>87</v>
      </c>
      <c r="R280" s="85" t="s">
        <v>87</v>
      </c>
      <c r="S280" s="5" t="s">
        <v>92</v>
      </c>
      <c r="T280" s="5" t="s">
        <v>92</v>
      </c>
      <c r="U280" s="15" t="s">
        <v>92</v>
      </c>
      <c r="V280" s="129" t="s">
        <v>92</v>
      </c>
      <c r="W280" s="314" t="s">
        <v>92</v>
      </c>
      <c r="X280" s="314" t="s">
        <v>92</v>
      </c>
      <c r="Y280" s="314" t="s">
        <v>92</v>
      </c>
      <c r="Z280" s="314" t="s">
        <v>92</v>
      </c>
      <c r="AA280" s="348" t="str">
        <f t="shared" si="31"/>
        <v>TBD</v>
      </c>
      <c r="AB280" s="145"/>
      <c r="AC280" s="142">
        <f t="shared" si="30"/>
        <v>0</v>
      </c>
    </row>
    <row r="281" spans="1:59" ht="20.399999999999999" x14ac:dyDescent="0.25">
      <c r="A281" s="1" t="s">
        <v>386</v>
      </c>
      <c r="B281" s="2" t="s">
        <v>509</v>
      </c>
      <c r="C281" s="14">
        <v>85</v>
      </c>
      <c r="D281" s="1" t="s">
        <v>451</v>
      </c>
      <c r="E281" s="20"/>
      <c r="F281" s="85" t="s">
        <v>92</v>
      </c>
      <c r="G281" s="6"/>
      <c r="H281" s="3" t="s">
        <v>211</v>
      </c>
      <c r="I281" s="1" t="s">
        <v>392</v>
      </c>
      <c r="J281" s="19" t="s">
        <v>510</v>
      </c>
      <c r="K281" s="96" t="s">
        <v>510</v>
      </c>
      <c r="L281" s="96" t="s">
        <v>510</v>
      </c>
      <c r="M281" s="96" t="s">
        <v>510</v>
      </c>
      <c r="N281" s="96" t="s">
        <v>510</v>
      </c>
      <c r="O281" s="96" t="s">
        <v>510</v>
      </c>
      <c r="P281" s="96" t="s">
        <v>510</v>
      </c>
      <c r="Q281" s="2" t="s">
        <v>114</v>
      </c>
      <c r="R281" s="92" t="s">
        <v>87</v>
      </c>
      <c r="S281" s="5" t="s">
        <v>92</v>
      </c>
      <c r="T281" s="15" t="s">
        <v>92</v>
      </c>
      <c r="U281" s="15" t="s">
        <v>92</v>
      </c>
      <c r="V281" s="129" t="s">
        <v>92</v>
      </c>
      <c r="W281" s="314" t="s">
        <v>92</v>
      </c>
      <c r="X281" s="314" t="s">
        <v>92</v>
      </c>
      <c r="Y281" s="314" t="s">
        <v>92</v>
      </c>
      <c r="Z281" s="314" t="s">
        <v>92</v>
      </c>
      <c r="AA281" s="348" t="str">
        <f t="shared" si="31"/>
        <v>TBD</v>
      </c>
      <c r="AB281" s="145"/>
      <c r="AC281" s="142">
        <f t="shared" si="30"/>
        <v>0</v>
      </c>
    </row>
    <row r="282" spans="1:59" s="77" customFormat="1" ht="30.6" x14ac:dyDescent="0.25">
      <c r="A282" s="11" t="s">
        <v>58</v>
      </c>
      <c r="B282" s="10" t="s">
        <v>74</v>
      </c>
      <c r="C282" s="14">
        <v>1124</v>
      </c>
      <c r="D282" s="11" t="s">
        <v>451</v>
      </c>
      <c r="E282" s="85"/>
      <c r="F282" s="85" t="s">
        <v>92</v>
      </c>
      <c r="G282" s="610" t="s">
        <v>227</v>
      </c>
      <c r="H282" s="6" t="s">
        <v>768</v>
      </c>
      <c r="I282" s="11" t="s">
        <v>392</v>
      </c>
      <c r="J282" s="96" t="s">
        <v>510</v>
      </c>
      <c r="K282" s="96" t="s">
        <v>510</v>
      </c>
      <c r="L282" s="96"/>
      <c r="M282" s="96" t="s">
        <v>396</v>
      </c>
      <c r="N282" s="96" t="s">
        <v>396</v>
      </c>
      <c r="O282" s="96" t="s">
        <v>396</v>
      </c>
      <c r="P282" s="96" t="s">
        <v>396</v>
      </c>
      <c r="Q282" s="10" t="s">
        <v>87</v>
      </c>
      <c r="R282" s="92" t="s">
        <v>410</v>
      </c>
      <c r="S282" s="12" t="s">
        <v>92</v>
      </c>
      <c r="T282" s="15" t="s">
        <v>92</v>
      </c>
      <c r="U282" s="15" t="s">
        <v>92</v>
      </c>
      <c r="V282" s="129"/>
      <c r="W282" s="362" t="s">
        <v>410</v>
      </c>
      <c r="X282" s="366" t="s">
        <v>410</v>
      </c>
      <c r="Y282" s="366" t="s">
        <v>410</v>
      </c>
      <c r="Z282" s="366" t="s">
        <v>410</v>
      </c>
      <c r="AA282" s="338" t="str">
        <f t="shared" si="31"/>
        <v>NR</v>
      </c>
      <c r="AB282" s="145"/>
      <c r="AC282" s="142">
        <f t="shared" si="30"/>
        <v>0</v>
      </c>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row>
    <row r="283" spans="1:59" s="77" customFormat="1" ht="30.6" x14ac:dyDescent="0.25">
      <c r="A283" s="11" t="s">
        <v>58</v>
      </c>
      <c r="B283" s="10" t="s">
        <v>74</v>
      </c>
      <c r="C283" s="14">
        <v>1125</v>
      </c>
      <c r="D283" s="11" t="s">
        <v>451</v>
      </c>
      <c r="E283" s="85"/>
      <c r="F283" s="85" t="s">
        <v>92</v>
      </c>
      <c r="G283" s="111" t="s">
        <v>867</v>
      </c>
      <c r="H283" s="6" t="s">
        <v>769</v>
      </c>
      <c r="I283" s="11" t="s">
        <v>392</v>
      </c>
      <c r="J283" s="96" t="s">
        <v>510</v>
      </c>
      <c r="K283" s="96" t="s">
        <v>510</v>
      </c>
      <c r="L283" s="96"/>
      <c r="M283" s="96" t="s">
        <v>510</v>
      </c>
      <c r="N283" s="96" t="s">
        <v>510</v>
      </c>
      <c r="O283" s="96" t="s">
        <v>510</v>
      </c>
      <c r="P283" s="96" t="s">
        <v>510</v>
      </c>
      <c r="Q283" s="10" t="s">
        <v>87</v>
      </c>
      <c r="R283" s="92" t="s">
        <v>410</v>
      </c>
      <c r="S283" s="12" t="s">
        <v>92</v>
      </c>
      <c r="T283" s="15" t="s">
        <v>92</v>
      </c>
      <c r="U283" s="15" t="s">
        <v>92</v>
      </c>
      <c r="V283" s="129"/>
      <c r="W283" s="362" t="s">
        <v>410</v>
      </c>
      <c r="X283" s="109" t="s">
        <v>410</v>
      </c>
      <c r="Y283" s="109" t="s">
        <v>410</v>
      </c>
      <c r="Z283" s="109" t="s">
        <v>410</v>
      </c>
      <c r="AA283" s="338" t="str">
        <f t="shared" si="31"/>
        <v>NR</v>
      </c>
      <c r="AB283" s="145"/>
      <c r="AC283" s="142">
        <f t="shared" si="30"/>
        <v>0</v>
      </c>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row>
    <row r="284" spans="1:59" s="77" customFormat="1" ht="30.6" x14ac:dyDescent="0.25">
      <c r="A284" s="613" t="s">
        <v>58</v>
      </c>
      <c r="B284" s="599" t="s">
        <v>105</v>
      </c>
      <c r="C284" s="614">
        <v>1161</v>
      </c>
      <c r="D284" s="613" t="s">
        <v>468</v>
      </c>
      <c r="E284" s="592"/>
      <c r="F284" s="592" t="s">
        <v>92</v>
      </c>
      <c r="G284" s="598" t="s">
        <v>1014</v>
      </c>
      <c r="H284" s="657" t="s">
        <v>1015</v>
      </c>
      <c r="I284" s="613" t="s">
        <v>392</v>
      </c>
      <c r="J284" s="597" t="s">
        <v>510</v>
      </c>
      <c r="K284" s="597" t="s">
        <v>510</v>
      </c>
      <c r="L284" s="597"/>
      <c r="M284" s="597" t="s">
        <v>510</v>
      </c>
      <c r="N284" s="597" t="s">
        <v>510</v>
      </c>
      <c r="O284" s="597"/>
      <c r="P284" s="597" t="s">
        <v>510</v>
      </c>
      <c r="Q284" s="599" t="s">
        <v>87</v>
      </c>
      <c r="R284" s="601" t="s">
        <v>410</v>
      </c>
      <c r="S284" s="652" t="s">
        <v>92</v>
      </c>
      <c r="T284" s="615" t="s">
        <v>92</v>
      </c>
      <c r="U284" s="615" t="s">
        <v>92</v>
      </c>
      <c r="V284" s="616"/>
      <c r="W284" s="666" t="s">
        <v>410</v>
      </c>
      <c r="X284" s="667" t="s">
        <v>410</v>
      </c>
      <c r="Y284" s="667"/>
      <c r="Z284" s="667" t="s">
        <v>410</v>
      </c>
      <c r="AA284" s="604" t="str">
        <f t="shared" si="31"/>
        <v>NR</v>
      </c>
      <c r="AB284" s="145"/>
      <c r="AC284" s="142">
        <f t="shared" si="30"/>
        <v>0</v>
      </c>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row>
    <row r="285" spans="1:59" ht="35.25" customHeight="1" x14ac:dyDescent="0.4">
      <c r="A285" s="1128" t="s">
        <v>326</v>
      </c>
      <c r="B285" s="1129"/>
      <c r="C285" s="1129"/>
      <c r="D285" s="1129"/>
      <c r="E285" s="1129"/>
      <c r="F285" s="1129"/>
      <c r="G285" s="1129"/>
      <c r="H285" s="1129"/>
      <c r="I285" s="1129"/>
      <c r="J285" s="1129"/>
      <c r="K285" s="1129"/>
      <c r="L285" s="1129"/>
      <c r="M285" s="1129"/>
      <c r="N285" s="1129"/>
      <c r="O285" s="1129"/>
      <c r="P285" s="1129"/>
      <c r="Q285" s="1129"/>
      <c r="R285" s="1129"/>
      <c r="S285" s="1129"/>
      <c r="T285" s="1129"/>
      <c r="U285" s="1129"/>
      <c r="V285" s="1129"/>
      <c r="W285" s="1129"/>
      <c r="X285" s="1129"/>
      <c r="Y285" s="1129"/>
      <c r="Z285" s="1130"/>
      <c r="AA285" s="350">
        <f>SUM(AA5:AA284)</f>
        <v>5189345881</v>
      </c>
      <c r="AB285" s="146" t="e">
        <f>SUM(AB5:AB284)</f>
        <v>#VALUE!</v>
      </c>
      <c r="AC285" s="142">
        <f>SUM(AC5:AC284)</f>
        <v>25</v>
      </c>
    </row>
    <row r="286" spans="1:59" ht="30.75" customHeight="1" x14ac:dyDescent="0.25">
      <c r="A286" s="1" t="s">
        <v>386</v>
      </c>
      <c r="B286" s="2" t="s">
        <v>387</v>
      </c>
      <c r="C286" s="4">
        <v>320</v>
      </c>
      <c r="D286" s="1" t="s">
        <v>489</v>
      </c>
      <c r="E286" s="1"/>
      <c r="F286" s="85" t="s">
        <v>738</v>
      </c>
      <c r="G286" s="22" t="s">
        <v>490</v>
      </c>
      <c r="H286" s="22" t="s">
        <v>491</v>
      </c>
      <c r="I286" s="19" t="s">
        <v>396</v>
      </c>
      <c r="J286" s="19" t="s">
        <v>406</v>
      </c>
      <c r="K286" s="96" t="s">
        <v>406</v>
      </c>
      <c r="L286" s="96" t="s">
        <v>406</v>
      </c>
      <c r="M286" s="96" t="s">
        <v>406</v>
      </c>
      <c r="N286" s="96" t="s">
        <v>406</v>
      </c>
      <c r="O286" s="96" t="s">
        <v>406</v>
      </c>
      <c r="P286" s="597" t="s">
        <v>110</v>
      </c>
      <c r="Q286" s="20" t="s">
        <v>492</v>
      </c>
      <c r="R286" s="85" t="s">
        <v>493</v>
      </c>
      <c r="S286" s="23">
        <v>4000000</v>
      </c>
      <c r="T286" s="23">
        <v>4857000</v>
      </c>
      <c r="U286" s="15">
        <v>4857000</v>
      </c>
      <c r="V286" s="129">
        <v>4857000</v>
      </c>
      <c r="W286" s="314">
        <v>4857000</v>
      </c>
      <c r="X286" s="314">
        <v>4857000</v>
      </c>
      <c r="Y286" s="314">
        <v>4857000</v>
      </c>
      <c r="Z286" s="314">
        <v>4857000</v>
      </c>
      <c r="AA286" s="338">
        <f t="shared" ref="AA286:AA301" si="32">Z286</f>
        <v>4857000</v>
      </c>
      <c r="AB286" s="331">
        <f>Z286-Y286</f>
        <v>0</v>
      </c>
      <c r="AC286" s="142">
        <f t="shared" ref="AC286:AC301" si="33">IF(M286=N286,0,1)</f>
        <v>0</v>
      </c>
      <c r="AD286"/>
    </row>
    <row r="287" spans="1:59" ht="32.25" customHeight="1" x14ac:dyDescent="0.25">
      <c r="A287" s="36" t="s">
        <v>386</v>
      </c>
      <c r="B287" s="37" t="s">
        <v>387</v>
      </c>
      <c r="C287" s="38">
        <v>322</v>
      </c>
      <c r="D287" s="36" t="s">
        <v>489</v>
      </c>
      <c r="E287" s="36"/>
      <c r="F287" s="85" t="s">
        <v>738</v>
      </c>
      <c r="G287" s="50" t="s">
        <v>490</v>
      </c>
      <c r="H287" s="50" t="s">
        <v>494</v>
      </c>
      <c r="I287" s="43" t="s">
        <v>396</v>
      </c>
      <c r="J287" s="43" t="s">
        <v>406</v>
      </c>
      <c r="K287" s="95" t="s">
        <v>406</v>
      </c>
      <c r="L287" s="95" t="s">
        <v>406</v>
      </c>
      <c r="M287" s="95" t="s">
        <v>406</v>
      </c>
      <c r="N287" s="95" t="s">
        <v>406</v>
      </c>
      <c r="O287" s="95" t="s">
        <v>406</v>
      </c>
      <c r="P287" s="612" t="s">
        <v>110</v>
      </c>
      <c r="Q287" s="44" t="s">
        <v>492</v>
      </c>
      <c r="R287" s="88" t="s">
        <v>493</v>
      </c>
      <c r="S287" s="45">
        <v>3000000</v>
      </c>
      <c r="T287" s="283" t="s">
        <v>97</v>
      </c>
      <c r="U287" s="106" t="s">
        <v>97</v>
      </c>
      <c r="V287" s="140" t="s">
        <v>97</v>
      </c>
      <c r="W287" s="327" t="s">
        <v>97</v>
      </c>
      <c r="X287" s="327" t="s">
        <v>97</v>
      </c>
      <c r="Y287" s="327" t="s">
        <v>97</v>
      </c>
      <c r="Z287" s="327" t="s">
        <v>97</v>
      </c>
      <c r="AA287" s="338" t="str">
        <f t="shared" si="32"/>
        <v>Part of Lamoille County Project</v>
      </c>
      <c r="AB287" s="145"/>
      <c r="AC287" s="142">
        <f t="shared" si="33"/>
        <v>0</v>
      </c>
      <c r="AD287"/>
    </row>
    <row r="288" spans="1:59" ht="36" customHeight="1" x14ac:dyDescent="0.25">
      <c r="A288" s="64" t="s">
        <v>386</v>
      </c>
      <c r="B288" s="67" t="s">
        <v>387</v>
      </c>
      <c r="C288" s="150">
        <v>321</v>
      </c>
      <c r="D288" s="64" t="s">
        <v>489</v>
      </c>
      <c r="E288" s="64"/>
      <c r="F288" s="596" t="s">
        <v>22</v>
      </c>
      <c r="G288" s="18" t="s">
        <v>942</v>
      </c>
      <c r="H288" s="26" t="s">
        <v>503</v>
      </c>
      <c r="I288" s="148" t="s">
        <v>392</v>
      </c>
      <c r="J288" s="148" t="s">
        <v>392</v>
      </c>
      <c r="K288" s="98" t="s">
        <v>392</v>
      </c>
      <c r="L288" s="98" t="s">
        <v>392</v>
      </c>
      <c r="M288" s="96" t="s">
        <v>406</v>
      </c>
      <c r="N288" s="96" t="s">
        <v>406</v>
      </c>
      <c r="O288" s="96" t="s">
        <v>406</v>
      </c>
      <c r="P288" s="597" t="s">
        <v>110</v>
      </c>
      <c r="Q288" s="60" t="s">
        <v>504</v>
      </c>
      <c r="R288" s="89" t="s">
        <v>505</v>
      </c>
      <c r="S288" s="153">
        <v>30000000</v>
      </c>
      <c r="T288" s="153">
        <v>25142000</v>
      </c>
      <c r="U288" s="103">
        <v>25142000</v>
      </c>
      <c r="V288" s="103">
        <v>25142000</v>
      </c>
      <c r="W288" s="103">
        <v>25142000</v>
      </c>
      <c r="X288" s="103">
        <v>25142000</v>
      </c>
      <c r="Y288" s="103">
        <v>25142000</v>
      </c>
      <c r="Z288" s="103">
        <v>25142000</v>
      </c>
      <c r="AA288" s="338">
        <f t="shared" si="32"/>
        <v>25142000</v>
      </c>
      <c r="AB288" s="331">
        <f t="shared" ref="AB288:AB298" si="34">Z288-Y288</f>
        <v>0</v>
      </c>
      <c r="AC288" s="142">
        <f t="shared" si="33"/>
        <v>0</v>
      </c>
      <c r="AD288"/>
    </row>
    <row r="289" spans="1:59" ht="20.399999999999999" x14ac:dyDescent="0.25">
      <c r="A289" s="96" t="s">
        <v>386</v>
      </c>
      <c r="B289" s="85" t="s">
        <v>387</v>
      </c>
      <c r="C289" s="114">
        <v>1063</v>
      </c>
      <c r="D289" s="96" t="s">
        <v>402</v>
      </c>
      <c r="E289" s="1"/>
      <c r="F289" s="85" t="s">
        <v>411</v>
      </c>
      <c r="G289" s="122"/>
      <c r="H289" s="111" t="s">
        <v>686</v>
      </c>
      <c r="I289" s="124"/>
      <c r="J289" s="124"/>
      <c r="K289" s="124"/>
      <c r="L289" s="96" t="s">
        <v>510</v>
      </c>
      <c r="M289" s="96" t="s">
        <v>396</v>
      </c>
      <c r="N289" s="96" t="s">
        <v>392</v>
      </c>
      <c r="O289" s="96" t="s">
        <v>406</v>
      </c>
      <c r="P289" s="597" t="s">
        <v>110</v>
      </c>
      <c r="Q289" s="85" t="s">
        <v>743</v>
      </c>
      <c r="R289" s="85" t="s">
        <v>87</v>
      </c>
      <c r="S289" s="15"/>
      <c r="T289" s="15"/>
      <c r="U289" s="15"/>
      <c r="V289" s="129" t="s">
        <v>92</v>
      </c>
      <c r="W289" s="314">
        <v>5400000</v>
      </c>
      <c r="X289" s="314">
        <v>5400000</v>
      </c>
      <c r="Y289" s="314">
        <v>5400000</v>
      </c>
      <c r="Z289" s="606">
        <v>3745000</v>
      </c>
      <c r="AA289" s="354">
        <f t="shared" si="32"/>
        <v>3745000</v>
      </c>
      <c r="AB289" s="331">
        <f t="shared" si="34"/>
        <v>-1655000</v>
      </c>
      <c r="AC289" s="142">
        <f t="shared" si="33"/>
        <v>1</v>
      </c>
      <c r="AD289"/>
    </row>
    <row r="290" spans="1:59" s="119" customFormat="1" ht="45" customHeight="1" x14ac:dyDescent="0.25">
      <c r="A290" s="1" t="s">
        <v>386</v>
      </c>
      <c r="B290" s="2" t="s">
        <v>387</v>
      </c>
      <c r="C290" s="4">
        <v>777</v>
      </c>
      <c r="D290" s="1" t="s">
        <v>429</v>
      </c>
      <c r="E290" s="88"/>
      <c r="F290" s="85" t="s">
        <v>22</v>
      </c>
      <c r="G290" s="111" t="s">
        <v>734</v>
      </c>
      <c r="H290" s="22" t="s">
        <v>26</v>
      </c>
      <c r="I290" s="19" t="s">
        <v>396</v>
      </c>
      <c r="J290" s="19" t="s">
        <v>510</v>
      </c>
      <c r="K290" s="96" t="s">
        <v>510</v>
      </c>
      <c r="L290" s="96" t="s">
        <v>406</v>
      </c>
      <c r="M290" s="96" t="s">
        <v>406</v>
      </c>
      <c r="N290" s="96" t="s">
        <v>406</v>
      </c>
      <c r="O290" s="96" t="s">
        <v>406</v>
      </c>
      <c r="P290" s="597" t="s">
        <v>110</v>
      </c>
      <c r="Q290" s="24">
        <v>39539</v>
      </c>
      <c r="R290" s="85" t="s">
        <v>87</v>
      </c>
      <c r="S290" s="23">
        <v>76840000</v>
      </c>
      <c r="T290" s="23">
        <v>76840000</v>
      </c>
      <c r="U290" s="15">
        <v>76840000</v>
      </c>
      <c r="V290" s="129">
        <v>95000000</v>
      </c>
      <c r="W290" s="314">
        <v>95000000</v>
      </c>
      <c r="X290" s="314">
        <v>95000000</v>
      </c>
      <c r="Y290" s="314">
        <v>95000000</v>
      </c>
      <c r="Z290" s="314">
        <v>95000000</v>
      </c>
      <c r="AA290" s="343">
        <f t="shared" si="32"/>
        <v>95000000</v>
      </c>
      <c r="AB290" s="331">
        <f t="shared" si="34"/>
        <v>0</v>
      </c>
      <c r="AC290" s="142">
        <f t="shared" si="33"/>
        <v>0</v>
      </c>
    </row>
    <row r="291" spans="1:59" s="119" customFormat="1" ht="42.75" customHeight="1" x14ac:dyDescent="0.25">
      <c r="A291" s="1" t="s">
        <v>386</v>
      </c>
      <c r="B291" s="2" t="s">
        <v>387</v>
      </c>
      <c r="C291" s="4">
        <v>161</v>
      </c>
      <c r="D291" s="1" t="s">
        <v>429</v>
      </c>
      <c r="E291" s="20"/>
      <c r="F291" s="85" t="s">
        <v>22</v>
      </c>
      <c r="G291" s="111" t="s">
        <v>734</v>
      </c>
      <c r="H291" s="22" t="s">
        <v>36</v>
      </c>
      <c r="I291" s="19" t="s">
        <v>396</v>
      </c>
      <c r="J291" s="19" t="s">
        <v>510</v>
      </c>
      <c r="K291" s="96" t="s">
        <v>510</v>
      </c>
      <c r="L291" s="96" t="s">
        <v>406</v>
      </c>
      <c r="M291" s="96" t="s">
        <v>406</v>
      </c>
      <c r="N291" s="96" t="s">
        <v>406</v>
      </c>
      <c r="O291" s="96" t="s">
        <v>406</v>
      </c>
      <c r="P291" s="597" t="s">
        <v>110</v>
      </c>
      <c r="Q291" s="24">
        <v>39539</v>
      </c>
      <c r="R291" s="85" t="s">
        <v>87</v>
      </c>
      <c r="S291" s="23">
        <v>14000000</v>
      </c>
      <c r="T291" s="23">
        <v>14000000</v>
      </c>
      <c r="U291" s="15">
        <v>14000000</v>
      </c>
      <c r="V291" s="129">
        <v>3200000</v>
      </c>
      <c r="W291" s="314">
        <v>4986431</v>
      </c>
      <c r="X291" s="314">
        <v>4986431</v>
      </c>
      <c r="Y291" s="314">
        <v>4986431</v>
      </c>
      <c r="Z291" s="606">
        <v>5406900</v>
      </c>
      <c r="AA291" s="343">
        <f t="shared" si="32"/>
        <v>5406900</v>
      </c>
      <c r="AB291" s="331">
        <f t="shared" si="34"/>
        <v>420469</v>
      </c>
      <c r="AC291" s="142">
        <f t="shared" si="33"/>
        <v>0</v>
      </c>
    </row>
    <row r="292" spans="1:59" ht="27.75" customHeight="1" x14ac:dyDescent="0.25">
      <c r="A292" s="1" t="s">
        <v>386</v>
      </c>
      <c r="B292" s="2" t="s">
        <v>387</v>
      </c>
      <c r="C292" s="4">
        <v>961</v>
      </c>
      <c r="D292" s="1" t="s">
        <v>402</v>
      </c>
      <c r="E292" s="2"/>
      <c r="F292" s="592" t="s">
        <v>411</v>
      </c>
      <c r="G292" s="22" t="s">
        <v>353</v>
      </c>
      <c r="H292" s="598" t="s">
        <v>977</v>
      </c>
      <c r="I292" s="19" t="s">
        <v>396</v>
      </c>
      <c r="J292" s="19" t="s">
        <v>392</v>
      </c>
      <c r="K292" s="96" t="s">
        <v>392</v>
      </c>
      <c r="L292" s="96" t="s">
        <v>392</v>
      </c>
      <c r="M292" s="96" t="s">
        <v>392</v>
      </c>
      <c r="N292" s="96" t="s">
        <v>392</v>
      </c>
      <c r="O292" s="96" t="s">
        <v>406</v>
      </c>
      <c r="P292" s="597" t="s">
        <v>110</v>
      </c>
      <c r="Q292" s="24">
        <v>39517</v>
      </c>
      <c r="R292" s="85" t="s">
        <v>87</v>
      </c>
      <c r="S292" s="23">
        <v>3800000</v>
      </c>
      <c r="T292" s="23">
        <v>3800000</v>
      </c>
      <c r="U292" s="15">
        <v>3800000</v>
      </c>
      <c r="V292" s="129">
        <v>3800000</v>
      </c>
      <c r="W292" s="314">
        <v>3800000</v>
      </c>
      <c r="X292" s="314">
        <v>3800000</v>
      </c>
      <c r="Y292" s="314">
        <v>3800000</v>
      </c>
      <c r="Z292" s="606">
        <v>3689000</v>
      </c>
      <c r="AA292" s="338">
        <f t="shared" si="32"/>
        <v>3689000</v>
      </c>
      <c r="AB292" s="331">
        <f t="shared" si="34"/>
        <v>-111000</v>
      </c>
      <c r="AC292" s="142">
        <f t="shared" si="33"/>
        <v>0</v>
      </c>
      <c r="AD292"/>
    </row>
    <row r="293" spans="1:59" ht="30.6" x14ac:dyDescent="0.25">
      <c r="A293" s="1" t="s">
        <v>386</v>
      </c>
      <c r="B293" s="2" t="s">
        <v>387</v>
      </c>
      <c r="C293" s="4">
        <v>903</v>
      </c>
      <c r="D293" s="1" t="s">
        <v>402</v>
      </c>
      <c r="E293" s="1"/>
      <c r="F293" s="85" t="s">
        <v>411</v>
      </c>
      <c r="G293" s="22" t="s">
        <v>409</v>
      </c>
      <c r="H293" s="111" t="s">
        <v>716</v>
      </c>
      <c r="I293" s="19" t="s">
        <v>392</v>
      </c>
      <c r="J293" s="19" t="s">
        <v>392</v>
      </c>
      <c r="K293" s="96" t="s">
        <v>392</v>
      </c>
      <c r="L293" s="96" t="s">
        <v>392</v>
      </c>
      <c r="M293" s="96" t="s">
        <v>392</v>
      </c>
      <c r="N293" s="96" t="s">
        <v>392</v>
      </c>
      <c r="O293" s="96" t="s">
        <v>406</v>
      </c>
      <c r="P293" s="597" t="s">
        <v>110</v>
      </c>
      <c r="Q293" s="20" t="s">
        <v>410</v>
      </c>
      <c r="R293" s="85" t="s">
        <v>410</v>
      </c>
      <c r="S293" s="23">
        <v>1240000</v>
      </c>
      <c r="T293" s="23">
        <v>1240000</v>
      </c>
      <c r="U293" s="15">
        <v>1240000</v>
      </c>
      <c r="V293" s="129">
        <v>1240000</v>
      </c>
      <c r="W293" s="314">
        <v>1240000</v>
      </c>
      <c r="X293" s="314">
        <v>1240000</v>
      </c>
      <c r="Y293" s="314">
        <v>1240000</v>
      </c>
      <c r="Z293" s="606">
        <v>1576000</v>
      </c>
      <c r="AA293" s="338">
        <f t="shared" si="32"/>
        <v>1576000</v>
      </c>
      <c r="AB293" s="331">
        <f t="shared" si="34"/>
        <v>336000</v>
      </c>
      <c r="AC293" s="142">
        <f t="shared" si="33"/>
        <v>0</v>
      </c>
      <c r="AD293"/>
    </row>
    <row r="294" spans="1:59" ht="30.6" x14ac:dyDescent="0.25">
      <c r="A294" s="1" t="s">
        <v>386</v>
      </c>
      <c r="B294" s="2" t="s">
        <v>387</v>
      </c>
      <c r="C294" s="4">
        <v>930</v>
      </c>
      <c r="D294" s="1" t="s">
        <v>429</v>
      </c>
      <c r="E294" s="1"/>
      <c r="F294" s="596" t="s">
        <v>22</v>
      </c>
      <c r="G294" s="22" t="s">
        <v>352</v>
      </c>
      <c r="H294" s="22" t="s">
        <v>247</v>
      </c>
      <c r="I294" s="19" t="s">
        <v>396</v>
      </c>
      <c r="J294" s="19" t="s">
        <v>392</v>
      </c>
      <c r="K294" s="96" t="s">
        <v>392</v>
      </c>
      <c r="L294" s="96" t="s">
        <v>392</v>
      </c>
      <c r="M294" s="96" t="s">
        <v>392</v>
      </c>
      <c r="N294" s="96" t="s">
        <v>392</v>
      </c>
      <c r="O294" s="96" t="s">
        <v>406</v>
      </c>
      <c r="P294" s="597" t="s">
        <v>110</v>
      </c>
      <c r="Q294" s="20" t="s">
        <v>5</v>
      </c>
      <c r="R294" s="85" t="s">
        <v>87</v>
      </c>
      <c r="S294" s="5">
        <v>1562553</v>
      </c>
      <c r="T294" s="5">
        <v>1562553</v>
      </c>
      <c r="U294" s="15">
        <v>1562553</v>
      </c>
      <c r="V294" s="129">
        <v>1765000</v>
      </c>
      <c r="W294" s="314">
        <v>2300000</v>
      </c>
      <c r="X294" s="314">
        <v>2300000</v>
      </c>
      <c r="Y294" s="314">
        <v>2300000</v>
      </c>
      <c r="Z294" s="314">
        <v>2300000</v>
      </c>
      <c r="AA294" s="338">
        <f t="shared" si="32"/>
        <v>2300000</v>
      </c>
      <c r="AB294" s="331">
        <f t="shared" si="34"/>
        <v>0</v>
      </c>
      <c r="AC294" s="142">
        <f t="shared" si="33"/>
        <v>0</v>
      </c>
      <c r="AD294"/>
    </row>
    <row r="295" spans="1:59" ht="30.6" x14ac:dyDescent="0.25">
      <c r="A295" s="1" t="s">
        <v>386</v>
      </c>
      <c r="B295" s="2" t="s">
        <v>387</v>
      </c>
      <c r="C295" s="4">
        <v>933</v>
      </c>
      <c r="D295" s="1" t="s">
        <v>429</v>
      </c>
      <c r="E295" s="85"/>
      <c r="F295" s="592" t="s">
        <v>79</v>
      </c>
      <c r="G295" s="22" t="s">
        <v>352</v>
      </c>
      <c r="H295" s="22" t="s">
        <v>249</v>
      </c>
      <c r="I295" s="19" t="s">
        <v>396</v>
      </c>
      <c r="J295" s="19" t="s">
        <v>392</v>
      </c>
      <c r="K295" s="96" t="s">
        <v>392</v>
      </c>
      <c r="L295" s="96" t="s">
        <v>392</v>
      </c>
      <c r="M295" s="96" t="s">
        <v>392</v>
      </c>
      <c r="N295" s="96" t="s">
        <v>392</v>
      </c>
      <c r="O295" s="96" t="s">
        <v>406</v>
      </c>
      <c r="P295" s="597" t="s">
        <v>110</v>
      </c>
      <c r="Q295" s="20" t="s">
        <v>5</v>
      </c>
      <c r="R295" s="85" t="s">
        <v>87</v>
      </c>
      <c r="S295" s="5">
        <v>5952582</v>
      </c>
      <c r="T295" s="5">
        <v>5952582</v>
      </c>
      <c r="U295" s="15">
        <v>5952582</v>
      </c>
      <c r="V295" s="129">
        <v>5952582</v>
      </c>
      <c r="W295" s="314">
        <v>6137112</v>
      </c>
      <c r="X295" s="314">
        <v>6137112</v>
      </c>
      <c r="Y295" s="314">
        <v>6137112</v>
      </c>
      <c r="Z295" s="606">
        <v>11200000</v>
      </c>
      <c r="AA295" s="338">
        <f t="shared" si="32"/>
        <v>11200000</v>
      </c>
      <c r="AB295" s="331">
        <f t="shared" si="34"/>
        <v>5062888</v>
      </c>
      <c r="AC295" s="142">
        <f t="shared" si="33"/>
        <v>0</v>
      </c>
      <c r="AD295"/>
    </row>
    <row r="296" spans="1:59" ht="20.399999999999999" x14ac:dyDescent="0.25">
      <c r="A296" s="1" t="s">
        <v>386</v>
      </c>
      <c r="B296" s="2" t="s">
        <v>387</v>
      </c>
      <c r="C296" s="14">
        <v>211</v>
      </c>
      <c r="D296" s="1" t="s">
        <v>451</v>
      </c>
      <c r="E296" s="1"/>
      <c r="F296" s="87" t="s">
        <v>22</v>
      </c>
      <c r="G296" s="22" t="s">
        <v>165</v>
      </c>
      <c r="H296" s="22" t="s">
        <v>306</v>
      </c>
      <c r="I296" s="19" t="s">
        <v>396</v>
      </c>
      <c r="J296" s="19" t="s">
        <v>392</v>
      </c>
      <c r="K296" s="96" t="s">
        <v>392</v>
      </c>
      <c r="L296" s="96" t="s">
        <v>406</v>
      </c>
      <c r="M296" s="96" t="s">
        <v>406</v>
      </c>
      <c r="N296" s="96" t="s">
        <v>406</v>
      </c>
      <c r="O296" s="96" t="s">
        <v>406</v>
      </c>
      <c r="P296" s="597" t="s">
        <v>110</v>
      </c>
      <c r="Q296" s="24">
        <v>39563</v>
      </c>
      <c r="R296" s="85" t="s">
        <v>121</v>
      </c>
      <c r="S296" s="23" t="s">
        <v>92</v>
      </c>
      <c r="T296" s="23">
        <v>9162029</v>
      </c>
      <c r="U296" s="15">
        <v>9162029</v>
      </c>
      <c r="V296" s="129">
        <v>9162029</v>
      </c>
      <c r="W296" s="314">
        <v>9162029</v>
      </c>
      <c r="X296" s="314">
        <v>9162029</v>
      </c>
      <c r="Y296" s="314">
        <v>9162029</v>
      </c>
      <c r="Z296" s="606">
        <v>8681000</v>
      </c>
      <c r="AA296" s="338">
        <f t="shared" si="32"/>
        <v>8681000</v>
      </c>
      <c r="AB296" s="331">
        <f t="shared" si="34"/>
        <v>-481029</v>
      </c>
      <c r="AC296" s="142">
        <f t="shared" si="33"/>
        <v>0</v>
      </c>
    </row>
    <row r="297" spans="1:59" ht="44.25" customHeight="1" x14ac:dyDescent="0.25">
      <c r="A297" s="1" t="s">
        <v>386</v>
      </c>
      <c r="B297" s="2" t="s">
        <v>387</v>
      </c>
      <c r="C297" s="4">
        <v>789</v>
      </c>
      <c r="D297" s="1" t="s">
        <v>429</v>
      </c>
      <c r="E297" s="1"/>
      <c r="F297" s="592" t="s">
        <v>411</v>
      </c>
      <c r="G297" s="22" t="s">
        <v>604</v>
      </c>
      <c r="H297" s="22" t="s">
        <v>15</v>
      </c>
      <c r="I297" s="19" t="s">
        <v>396</v>
      </c>
      <c r="J297" s="19" t="s">
        <v>510</v>
      </c>
      <c r="K297" s="95" t="s">
        <v>392</v>
      </c>
      <c r="L297" s="95" t="s">
        <v>392</v>
      </c>
      <c r="M297" s="95" t="s">
        <v>392</v>
      </c>
      <c r="N297" s="95" t="s">
        <v>392</v>
      </c>
      <c r="O297" s="95" t="s">
        <v>392</v>
      </c>
      <c r="P297" s="612" t="s">
        <v>110</v>
      </c>
      <c r="Q297" s="24">
        <v>39563</v>
      </c>
      <c r="R297" s="85" t="s">
        <v>87</v>
      </c>
      <c r="S297" s="5">
        <v>11200000</v>
      </c>
      <c r="T297" s="5">
        <v>11200000</v>
      </c>
      <c r="U297" s="15">
        <v>11200000</v>
      </c>
      <c r="V297" s="129">
        <v>20900000</v>
      </c>
      <c r="W297" s="314">
        <v>23304000</v>
      </c>
      <c r="X297" s="314">
        <v>23304000</v>
      </c>
      <c r="Y297" s="314">
        <v>23304000</v>
      </c>
      <c r="Z297" s="314">
        <v>23304000</v>
      </c>
      <c r="AA297" s="346">
        <f t="shared" si="32"/>
        <v>23304000</v>
      </c>
      <c r="AB297" s="331">
        <f t="shared" si="34"/>
        <v>0</v>
      </c>
      <c r="AC297" s="142">
        <f t="shared" si="33"/>
        <v>0</v>
      </c>
      <c r="AD297"/>
    </row>
    <row r="298" spans="1:59" s="119" customFormat="1" ht="36.75" customHeight="1" x14ac:dyDescent="0.25">
      <c r="A298" s="1" t="s">
        <v>386</v>
      </c>
      <c r="B298" s="2" t="s">
        <v>509</v>
      </c>
      <c r="C298" s="4">
        <v>963</v>
      </c>
      <c r="D298" s="1" t="s">
        <v>402</v>
      </c>
      <c r="E298" s="1"/>
      <c r="F298" s="85" t="s">
        <v>411</v>
      </c>
      <c r="G298" s="22" t="s">
        <v>404</v>
      </c>
      <c r="H298" s="598" t="s">
        <v>1002</v>
      </c>
      <c r="I298" s="19" t="s">
        <v>396</v>
      </c>
      <c r="J298" s="19" t="s">
        <v>510</v>
      </c>
      <c r="K298" s="96" t="s">
        <v>510</v>
      </c>
      <c r="L298" s="96" t="s">
        <v>510</v>
      </c>
      <c r="M298" s="96" t="s">
        <v>396</v>
      </c>
      <c r="N298" s="96" t="s">
        <v>396</v>
      </c>
      <c r="O298" s="96" t="s">
        <v>396</v>
      </c>
      <c r="P298" s="597" t="s">
        <v>110</v>
      </c>
      <c r="Q298" s="600">
        <v>40044</v>
      </c>
      <c r="R298" s="592" t="s">
        <v>410</v>
      </c>
      <c r="S298" s="5">
        <v>600000</v>
      </c>
      <c r="T298" s="5">
        <v>600000</v>
      </c>
      <c r="U298" s="15">
        <v>600000</v>
      </c>
      <c r="V298" s="129" t="s">
        <v>92</v>
      </c>
      <c r="W298" s="314">
        <v>3400000</v>
      </c>
      <c r="X298" s="133">
        <v>4000000</v>
      </c>
      <c r="Y298" s="133">
        <v>4000000</v>
      </c>
      <c r="Z298" s="651">
        <v>1276800</v>
      </c>
      <c r="AA298" s="347">
        <f t="shared" si="32"/>
        <v>1276800</v>
      </c>
      <c r="AB298" s="331">
        <f t="shared" si="34"/>
        <v>-2723200</v>
      </c>
      <c r="AC298" s="142">
        <f t="shared" si="33"/>
        <v>0</v>
      </c>
    </row>
    <row r="299" spans="1:59" ht="33" customHeight="1" x14ac:dyDescent="0.25">
      <c r="A299" s="1" t="s">
        <v>58</v>
      </c>
      <c r="B299" s="2" t="s">
        <v>74</v>
      </c>
      <c r="C299" s="4">
        <v>863</v>
      </c>
      <c r="D299" s="1" t="s">
        <v>451</v>
      </c>
      <c r="E299" s="85"/>
      <c r="F299" s="592">
        <v>2008</v>
      </c>
      <c r="G299" s="6" t="s">
        <v>191</v>
      </c>
      <c r="H299" s="3" t="s">
        <v>999</v>
      </c>
      <c r="I299" s="1" t="s">
        <v>510</v>
      </c>
      <c r="J299" s="19" t="s">
        <v>396</v>
      </c>
      <c r="K299" s="96" t="s">
        <v>396</v>
      </c>
      <c r="L299" s="96" t="s">
        <v>396</v>
      </c>
      <c r="M299" s="96" t="s">
        <v>396</v>
      </c>
      <c r="N299" s="96" t="s">
        <v>396</v>
      </c>
      <c r="O299" s="96" t="s">
        <v>396</v>
      </c>
      <c r="P299" s="597" t="s">
        <v>110</v>
      </c>
      <c r="Q299" s="600">
        <v>39563</v>
      </c>
      <c r="R299" s="85" t="s">
        <v>410</v>
      </c>
      <c r="S299" s="2" t="s">
        <v>410</v>
      </c>
      <c r="T299" s="2" t="s">
        <v>410</v>
      </c>
      <c r="U299" s="85" t="s">
        <v>410</v>
      </c>
      <c r="V299" s="132" t="s">
        <v>410</v>
      </c>
      <c r="W299" s="316" t="s">
        <v>410</v>
      </c>
      <c r="X299" s="316" t="s">
        <v>410</v>
      </c>
      <c r="Y299" s="316" t="s">
        <v>410</v>
      </c>
      <c r="Z299" s="316" t="s">
        <v>410</v>
      </c>
      <c r="AA299" s="338" t="str">
        <f t="shared" si="32"/>
        <v>NR</v>
      </c>
      <c r="AB299" s="145"/>
      <c r="AC299" s="142">
        <f t="shared" si="33"/>
        <v>0</v>
      </c>
    </row>
    <row r="300" spans="1:59" ht="30.6" x14ac:dyDescent="0.25">
      <c r="A300" s="1" t="s">
        <v>386</v>
      </c>
      <c r="B300" s="2" t="s">
        <v>387</v>
      </c>
      <c r="C300" s="63">
        <v>1051</v>
      </c>
      <c r="D300" s="1" t="s">
        <v>393</v>
      </c>
      <c r="E300" s="1"/>
      <c r="F300" s="85" t="s">
        <v>427</v>
      </c>
      <c r="G300" s="6" t="s">
        <v>401</v>
      </c>
      <c r="H300" s="111" t="s">
        <v>539</v>
      </c>
      <c r="I300" s="19"/>
      <c r="J300" s="19" t="s">
        <v>510</v>
      </c>
      <c r="K300" s="96" t="s">
        <v>392</v>
      </c>
      <c r="L300" s="96" t="s">
        <v>392</v>
      </c>
      <c r="M300" s="96" t="s">
        <v>392</v>
      </c>
      <c r="N300" s="96" t="s">
        <v>406</v>
      </c>
      <c r="O300" s="96" t="s">
        <v>110</v>
      </c>
      <c r="P300" s="96" t="s">
        <v>110</v>
      </c>
      <c r="Q300" s="24">
        <v>39416</v>
      </c>
      <c r="R300" s="85" t="s">
        <v>87</v>
      </c>
      <c r="S300" s="5" t="s">
        <v>92</v>
      </c>
      <c r="T300" s="5" t="s">
        <v>92</v>
      </c>
      <c r="U300" s="101" t="s">
        <v>540</v>
      </c>
      <c r="V300" s="130" t="s">
        <v>540</v>
      </c>
      <c r="W300" s="314" t="s">
        <v>792</v>
      </c>
      <c r="X300" s="314" t="s">
        <v>792</v>
      </c>
      <c r="Y300" s="314" t="s">
        <v>792</v>
      </c>
      <c r="Z300" s="314" t="s">
        <v>792</v>
      </c>
      <c r="AA300" s="337" t="str">
        <f t="shared" si="32"/>
        <v>Part of Project 625</v>
      </c>
      <c r="AB300" s="145"/>
      <c r="AC300" s="142">
        <f t="shared" si="33"/>
        <v>1</v>
      </c>
    </row>
    <row r="301" spans="1:59" s="77" customFormat="1" ht="69" customHeight="1" x14ac:dyDescent="0.25">
      <c r="A301" s="11" t="s">
        <v>58</v>
      </c>
      <c r="B301" s="10" t="s">
        <v>59</v>
      </c>
      <c r="C301" s="14">
        <v>1134</v>
      </c>
      <c r="D301" s="11" t="s">
        <v>393</v>
      </c>
      <c r="E301" s="11"/>
      <c r="F301" s="85" t="s">
        <v>427</v>
      </c>
      <c r="G301" s="111" t="s">
        <v>834</v>
      </c>
      <c r="H301" s="111" t="s">
        <v>859</v>
      </c>
      <c r="I301" s="96"/>
      <c r="J301" s="96"/>
      <c r="K301" s="96"/>
      <c r="L301" s="96"/>
      <c r="M301" s="96" t="s">
        <v>392</v>
      </c>
      <c r="N301" s="96" t="s">
        <v>406</v>
      </c>
      <c r="O301" s="96" t="s">
        <v>110</v>
      </c>
      <c r="P301" s="96" t="s">
        <v>110</v>
      </c>
      <c r="Q301" s="13">
        <v>38884</v>
      </c>
      <c r="R301" s="85" t="s">
        <v>410</v>
      </c>
      <c r="S301" s="12"/>
      <c r="T301" s="12"/>
      <c r="U301" s="15"/>
      <c r="V301" s="129"/>
      <c r="W301" s="314" t="s">
        <v>410</v>
      </c>
      <c r="X301" s="314" t="s">
        <v>410</v>
      </c>
      <c r="Y301" s="314" t="s">
        <v>410</v>
      </c>
      <c r="Z301" s="314" t="s">
        <v>410</v>
      </c>
      <c r="AA301" s="338" t="str">
        <f t="shared" si="32"/>
        <v>NR</v>
      </c>
      <c r="AB301" s="171"/>
      <c r="AC301" s="142">
        <f t="shared" si="33"/>
        <v>1</v>
      </c>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row>
    <row r="302" spans="1:59" ht="20.399999999999999" x14ac:dyDescent="0.25">
      <c r="A302" s="1" t="s">
        <v>386</v>
      </c>
      <c r="B302" s="2" t="s">
        <v>387</v>
      </c>
      <c r="C302" s="4">
        <v>579</v>
      </c>
      <c r="D302" s="1" t="s">
        <v>393</v>
      </c>
      <c r="E302" s="1"/>
      <c r="F302" s="85" t="s">
        <v>413</v>
      </c>
      <c r="G302" s="6" t="s">
        <v>513</v>
      </c>
      <c r="H302" s="3" t="s">
        <v>514</v>
      </c>
      <c r="I302" s="1" t="s">
        <v>392</v>
      </c>
      <c r="J302" s="1" t="s">
        <v>392</v>
      </c>
      <c r="K302" s="96" t="s">
        <v>96</v>
      </c>
      <c r="L302" s="96" t="s">
        <v>96</v>
      </c>
      <c r="M302" s="96"/>
      <c r="N302" s="96"/>
      <c r="O302" s="96"/>
      <c r="P302" s="96"/>
      <c r="Q302" s="2" t="s">
        <v>508</v>
      </c>
      <c r="R302" s="85" t="s">
        <v>87</v>
      </c>
      <c r="S302" s="5">
        <v>5000000</v>
      </c>
      <c r="T302" s="5">
        <v>5000000</v>
      </c>
      <c r="U302" s="15">
        <v>11700000</v>
      </c>
      <c r="V302" s="129">
        <v>11700000</v>
      </c>
      <c r="W302" s="388"/>
      <c r="X302" s="426"/>
      <c r="Y302" s="426"/>
      <c r="Z302" s="426"/>
      <c r="AA302" s="351" t="s">
        <v>665</v>
      </c>
      <c r="AB302" s="145">
        <f>COUNTIF(Z5:Z284,"TBD")-4</f>
        <v>17</v>
      </c>
      <c r="AD302"/>
    </row>
    <row r="303" spans="1:59" ht="20.399999999999999" x14ac:dyDescent="0.25">
      <c r="A303" s="36" t="s">
        <v>386</v>
      </c>
      <c r="B303" s="37" t="s">
        <v>387</v>
      </c>
      <c r="C303" s="38">
        <v>587</v>
      </c>
      <c r="D303" s="36" t="s">
        <v>451</v>
      </c>
      <c r="E303" s="36"/>
      <c r="F303" s="152">
        <v>39581</v>
      </c>
      <c r="G303" s="398"/>
      <c r="H303" s="398" t="s">
        <v>139</v>
      </c>
      <c r="I303" s="423" t="s">
        <v>392</v>
      </c>
      <c r="J303" s="423" t="s">
        <v>406</v>
      </c>
      <c r="K303" s="95" t="s">
        <v>96</v>
      </c>
      <c r="L303" s="95" t="s">
        <v>96</v>
      </c>
      <c r="M303" s="95"/>
      <c r="N303" s="95"/>
      <c r="O303" s="95"/>
      <c r="P303" s="95"/>
      <c r="Q303" s="424" t="s">
        <v>75</v>
      </c>
      <c r="R303" s="88" t="s">
        <v>87</v>
      </c>
      <c r="S303" s="425" t="s">
        <v>92</v>
      </c>
      <c r="T303" s="425">
        <v>19257000</v>
      </c>
      <c r="U303" s="104">
        <v>12948000</v>
      </c>
      <c r="V303" s="134">
        <v>12948000</v>
      </c>
      <c r="W303" s="15"/>
      <c r="X303" s="436"/>
      <c r="Y303" s="427"/>
      <c r="Z303" s="427"/>
      <c r="AA303" s="338"/>
      <c r="AB303" s="145"/>
      <c r="AD303"/>
    </row>
    <row r="304" spans="1:59" ht="20.399999999999999" x14ac:dyDescent="0.25">
      <c r="A304" s="1" t="s">
        <v>386</v>
      </c>
      <c r="B304" s="2" t="s">
        <v>387</v>
      </c>
      <c r="C304" s="14">
        <v>282</v>
      </c>
      <c r="D304" s="1" t="s">
        <v>451</v>
      </c>
      <c r="E304" s="1"/>
      <c r="F304" s="92">
        <v>39594</v>
      </c>
      <c r="G304" s="22" t="s">
        <v>169</v>
      </c>
      <c r="H304" s="22" t="s">
        <v>217</v>
      </c>
      <c r="I304" s="19" t="s">
        <v>392</v>
      </c>
      <c r="J304" s="19" t="s">
        <v>406</v>
      </c>
      <c r="K304" s="96" t="s">
        <v>96</v>
      </c>
      <c r="L304" s="96" t="s">
        <v>96</v>
      </c>
      <c r="M304" s="96"/>
      <c r="N304" s="96"/>
      <c r="O304" s="96"/>
      <c r="P304" s="96"/>
      <c r="Q304" s="20" t="s">
        <v>508</v>
      </c>
      <c r="R304" s="85" t="s">
        <v>126</v>
      </c>
      <c r="S304" s="23">
        <v>11643000</v>
      </c>
      <c r="T304" s="23">
        <v>11633000</v>
      </c>
      <c r="U304" s="15">
        <v>11633000</v>
      </c>
      <c r="V304" s="129">
        <v>11633000</v>
      </c>
      <c r="W304" s="15"/>
      <c r="X304" s="437"/>
      <c r="Y304" s="428"/>
      <c r="Z304" s="428"/>
      <c r="AA304" s="338"/>
      <c r="AB304" s="145"/>
      <c r="AD304"/>
    </row>
    <row r="305" spans="1:30" ht="20.399999999999999" x14ac:dyDescent="0.25">
      <c r="A305" s="1" t="s">
        <v>386</v>
      </c>
      <c r="B305" s="2" t="s">
        <v>387</v>
      </c>
      <c r="C305" s="4">
        <v>580</v>
      </c>
      <c r="D305" s="1" t="s">
        <v>451</v>
      </c>
      <c r="E305" s="1"/>
      <c r="F305" s="92">
        <v>39598</v>
      </c>
      <c r="G305" s="22" t="s">
        <v>303</v>
      </c>
      <c r="H305" s="22" t="s">
        <v>304</v>
      </c>
      <c r="I305" s="19" t="s">
        <v>406</v>
      </c>
      <c r="J305" s="19" t="s">
        <v>406</v>
      </c>
      <c r="K305" s="96" t="s">
        <v>96</v>
      </c>
      <c r="L305" s="96" t="s">
        <v>96</v>
      </c>
      <c r="M305" s="96"/>
      <c r="N305" s="96"/>
      <c r="O305" s="96"/>
      <c r="P305" s="96"/>
      <c r="Q305" s="20" t="s">
        <v>465</v>
      </c>
      <c r="R305" s="85" t="s">
        <v>87</v>
      </c>
      <c r="S305" s="23">
        <v>30145000</v>
      </c>
      <c r="T305" s="23">
        <v>30243000</v>
      </c>
      <c r="U305" s="15">
        <v>30947000</v>
      </c>
      <c r="V305" s="129">
        <v>30947000</v>
      </c>
      <c r="W305" s="15"/>
      <c r="X305" s="437"/>
      <c r="Y305" s="428"/>
      <c r="Z305" s="428"/>
      <c r="AA305" s="338"/>
      <c r="AB305" s="145"/>
      <c r="AD305"/>
    </row>
    <row r="306" spans="1:30" ht="20.399999999999999" x14ac:dyDescent="0.25">
      <c r="A306" s="1" t="s">
        <v>386</v>
      </c>
      <c r="B306" s="2" t="s">
        <v>387</v>
      </c>
      <c r="C306" s="4">
        <v>685</v>
      </c>
      <c r="D306" s="1" t="s">
        <v>429</v>
      </c>
      <c r="E306" s="1"/>
      <c r="F306" s="85" t="s">
        <v>403</v>
      </c>
      <c r="G306" s="22"/>
      <c r="H306" s="22" t="s">
        <v>285</v>
      </c>
      <c r="I306" s="19" t="s">
        <v>406</v>
      </c>
      <c r="J306" s="19" t="s">
        <v>406</v>
      </c>
      <c r="K306" s="96" t="s">
        <v>96</v>
      </c>
      <c r="L306" s="96" t="s">
        <v>96</v>
      </c>
      <c r="M306" s="96"/>
      <c r="N306" s="96"/>
      <c r="O306" s="96"/>
      <c r="P306" s="96"/>
      <c r="Q306" s="20" t="s">
        <v>140</v>
      </c>
      <c r="R306" s="85" t="s">
        <v>140</v>
      </c>
      <c r="S306" s="23">
        <v>860000</v>
      </c>
      <c r="T306" s="23">
        <v>860000</v>
      </c>
      <c r="U306" s="15">
        <v>860000</v>
      </c>
      <c r="V306" s="129">
        <v>860000</v>
      </c>
      <c r="W306" s="15"/>
      <c r="X306" s="437"/>
      <c r="Y306" s="428"/>
      <c r="Z306" s="428"/>
      <c r="AA306" s="338"/>
      <c r="AB306" s="145"/>
      <c r="AD306"/>
    </row>
    <row r="307" spans="1:30" ht="20.399999999999999" x14ac:dyDescent="0.25">
      <c r="A307" s="28" t="s">
        <v>386</v>
      </c>
      <c r="B307" s="29" t="s">
        <v>387</v>
      </c>
      <c r="C307" s="53">
        <v>293</v>
      </c>
      <c r="D307" s="28" t="s">
        <v>402</v>
      </c>
      <c r="E307" s="28"/>
      <c r="F307" s="87" t="s">
        <v>100</v>
      </c>
      <c r="G307" s="48"/>
      <c r="H307" s="48" t="s">
        <v>127</v>
      </c>
      <c r="I307" s="33" t="s">
        <v>396</v>
      </c>
      <c r="J307" s="33" t="s">
        <v>406</v>
      </c>
      <c r="K307" s="97" t="s">
        <v>96</v>
      </c>
      <c r="L307" s="97" t="s">
        <v>96</v>
      </c>
      <c r="M307" s="97"/>
      <c r="N307" s="97"/>
      <c r="O307" s="97"/>
      <c r="P307" s="97"/>
      <c r="Q307" s="46" t="s">
        <v>410</v>
      </c>
      <c r="R307" s="87" t="s">
        <v>410</v>
      </c>
      <c r="S307" s="49">
        <v>450000</v>
      </c>
      <c r="T307" s="49">
        <v>450000</v>
      </c>
      <c r="U307" s="102">
        <v>450000</v>
      </c>
      <c r="V307" s="135">
        <v>450000</v>
      </c>
      <c r="W307" s="104"/>
      <c r="X307" s="438"/>
      <c r="Y307" s="429"/>
      <c r="Z307" s="429"/>
      <c r="AA307" s="352"/>
      <c r="AB307" s="147"/>
      <c r="AD307"/>
    </row>
    <row r="308" spans="1:30" ht="30.6" x14ac:dyDescent="0.25">
      <c r="A308" s="1" t="s">
        <v>386</v>
      </c>
      <c r="B308" s="2" t="s">
        <v>387</v>
      </c>
      <c r="C308" s="4">
        <v>56</v>
      </c>
      <c r="D308" s="1" t="s">
        <v>388</v>
      </c>
      <c r="E308" s="1"/>
      <c r="F308" s="85" t="s">
        <v>394</v>
      </c>
      <c r="G308" s="6" t="s">
        <v>108</v>
      </c>
      <c r="H308" s="3" t="s">
        <v>109</v>
      </c>
      <c r="I308" s="1" t="s">
        <v>406</v>
      </c>
      <c r="J308" s="19" t="s">
        <v>110</v>
      </c>
      <c r="K308" s="96" t="s">
        <v>110</v>
      </c>
      <c r="L308" s="96" t="s">
        <v>110</v>
      </c>
      <c r="M308" s="96" t="s">
        <v>110</v>
      </c>
      <c r="N308" s="96" t="s">
        <v>110</v>
      </c>
      <c r="O308" s="96" t="s">
        <v>110</v>
      </c>
      <c r="P308" s="96" t="s">
        <v>110</v>
      </c>
      <c r="Q308" s="20" t="s">
        <v>111</v>
      </c>
      <c r="R308" s="85" t="s">
        <v>112</v>
      </c>
      <c r="S308" s="23">
        <v>144000000</v>
      </c>
      <c r="T308" s="23">
        <v>144000000</v>
      </c>
      <c r="U308" s="15">
        <v>144000000</v>
      </c>
      <c r="V308" s="129">
        <v>144000000</v>
      </c>
      <c r="W308" s="314">
        <v>144000000</v>
      </c>
      <c r="X308" s="15">
        <v>144000000</v>
      </c>
      <c r="Y308" s="15">
        <v>144000000</v>
      </c>
      <c r="Z308" s="15">
        <v>144000000</v>
      </c>
      <c r="AA308" s="338"/>
      <c r="AB308" s="145"/>
      <c r="AD308"/>
    </row>
    <row r="309" spans="1:30" ht="20.399999999999999" x14ac:dyDescent="0.25">
      <c r="A309" s="1" t="s">
        <v>386</v>
      </c>
      <c r="B309" s="2" t="s">
        <v>387</v>
      </c>
      <c r="C309" s="4">
        <v>154</v>
      </c>
      <c r="D309" s="1" t="s">
        <v>393</v>
      </c>
      <c r="E309" s="1" t="s">
        <v>451</v>
      </c>
      <c r="F309" s="61">
        <v>39661</v>
      </c>
      <c r="G309" s="6" t="s">
        <v>513</v>
      </c>
      <c r="H309" s="3" t="s">
        <v>518</v>
      </c>
      <c r="I309" s="1" t="s">
        <v>392</v>
      </c>
      <c r="J309" s="1" t="s">
        <v>392</v>
      </c>
      <c r="K309" s="96" t="s">
        <v>406</v>
      </c>
      <c r="L309" s="96" t="s">
        <v>96</v>
      </c>
      <c r="M309" s="96" t="s">
        <v>96</v>
      </c>
      <c r="N309" s="96" t="s">
        <v>96</v>
      </c>
      <c r="O309" s="96" t="s">
        <v>96</v>
      </c>
      <c r="P309" s="96" t="s">
        <v>96</v>
      </c>
      <c r="Q309" s="2" t="s">
        <v>508</v>
      </c>
      <c r="R309" s="85" t="s">
        <v>87</v>
      </c>
      <c r="S309" s="5">
        <v>3000000</v>
      </c>
      <c r="T309" s="5">
        <v>3000000</v>
      </c>
      <c r="U309" s="15">
        <v>7000000</v>
      </c>
      <c r="V309" s="129">
        <v>7000000</v>
      </c>
      <c r="W309" s="314">
        <v>7000000</v>
      </c>
      <c r="X309" s="314">
        <v>7000000</v>
      </c>
      <c r="Y309" s="314">
        <v>7000000</v>
      </c>
      <c r="Z309" s="314">
        <v>7000000</v>
      </c>
      <c r="AA309" s="338"/>
      <c r="AB309" s="145"/>
      <c r="AD309"/>
    </row>
    <row r="310" spans="1:30" ht="20.399999999999999" x14ac:dyDescent="0.25">
      <c r="A310" s="1" t="s">
        <v>386</v>
      </c>
      <c r="B310" s="2" t="s">
        <v>387</v>
      </c>
      <c r="C310" s="4">
        <v>715</v>
      </c>
      <c r="D310" s="1" t="s">
        <v>393</v>
      </c>
      <c r="E310" s="1"/>
      <c r="F310" s="61">
        <v>39661</v>
      </c>
      <c r="G310" s="6" t="s">
        <v>513</v>
      </c>
      <c r="H310" s="3" t="s">
        <v>515</v>
      </c>
      <c r="I310" s="1" t="s">
        <v>392</v>
      </c>
      <c r="J310" s="1" t="s">
        <v>392</v>
      </c>
      <c r="K310" s="95" t="s">
        <v>406</v>
      </c>
      <c r="L310" s="95" t="s">
        <v>96</v>
      </c>
      <c r="M310" s="95" t="s">
        <v>96</v>
      </c>
      <c r="N310" s="95" t="s">
        <v>96</v>
      </c>
      <c r="O310" s="95" t="s">
        <v>96</v>
      </c>
      <c r="P310" s="95" t="s">
        <v>96</v>
      </c>
      <c r="Q310" s="2" t="s">
        <v>508</v>
      </c>
      <c r="R310" s="85" t="s">
        <v>87</v>
      </c>
      <c r="S310" s="5">
        <v>3000000</v>
      </c>
      <c r="T310" s="5">
        <v>3000000</v>
      </c>
      <c r="U310" s="15">
        <v>4900000</v>
      </c>
      <c r="V310" s="129">
        <v>4900000</v>
      </c>
      <c r="W310" s="314">
        <v>4900000</v>
      </c>
      <c r="X310" s="314">
        <v>4900000</v>
      </c>
      <c r="Y310" s="314">
        <v>4900000</v>
      </c>
      <c r="Z310" s="314">
        <v>4900000</v>
      </c>
      <c r="AA310" s="353" t="s">
        <v>665</v>
      </c>
      <c r="AB310" s="146">
        <f>COUNTIF(AA5:AA284,"TBD")-4</f>
        <v>17</v>
      </c>
      <c r="AD310"/>
    </row>
    <row r="311" spans="1:30" ht="20.399999999999999" x14ac:dyDescent="0.25">
      <c r="A311" s="1" t="s">
        <v>386</v>
      </c>
      <c r="B311" s="2" t="s">
        <v>387</v>
      </c>
      <c r="C311" s="4">
        <v>716</v>
      </c>
      <c r="D311" s="1" t="s">
        <v>393</v>
      </c>
      <c r="E311" s="1"/>
      <c r="F311" s="61">
        <v>39661</v>
      </c>
      <c r="G311" s="6" t="s">
        <v>513</v>
      </c>
      <c r="H311" s="3" t="s">
        <v>516</v>
      </c>
      <c r="I311" s="1" t="s">
        <v>392</v>
      </c>
      <c r="J311" s="1" t="s">
        <v>392</v>
      </c>
      <c r="K311" s="95" t="s">
        <v>406</v>
      </c>
      <c r="L311" s="95" t="s">
        <v>96</v>
      </c>
      <c r="M311" s="95" t="s">
        <v>96</v>
      </c>
      <c r="N311" s="95" t="s">
        <v>96</v>
      </c>
      <c r="O311" s="95" t="s">
        <v>96</v>
      </c>
      <c r="P311" s="95" t="s">
        <v>96</v>
      </c>
      <c r="Q311" s="2" t="s">
        <v>508</v>
      </c>
      <c r="R311" s="85" t="s">
        <v>87</v>
      </c>
      <c r="S311" s="5">
        <v>3000000</v>
      </c>
      <c r="T311" s="5">
        <v>3000000</v>
      </c>
      <c r="U311" s="15">
        <v>2500000</v>
      </c>
      <c r="V311" s="129">
        <v>2500000</v>
      </c>
      <c r="W311" s="314">
        <v>2500000</v>
      </c>
      <c r="X311" s="314">
        <v>2500000</v>
      </c>
      <c r="Y311" s="314">
        <v>2500000</v>
      </c>
      <c r="Z311" s="314">
        <v>2500000</v>
      </c>
      <c r="AA311" s="338"/>
      <c r="AB311" s="145"/>
      <c r="AD311"/>
    </row>
    <row r="312" spans="1:30" ht="20.399999999999999" x14ac:dyDescent="0.25">
      <c r="A312" s="1" t="s">
        <v>386</v>
      </c>
      <c r="B312" s="2" t="s">
        <v>387</v>
      </c>
      <c r="C312" s="4">
        <v>149</v>
      </c>
      <c r="D312" s="1" t="s">
        <v>393</v>
      </c>
      <c r="E312" s="1"/>
      <c r="F312" s="170">
        <v>39661</v>
      </c>
      <c r="G312" s="6" t="s">
        <v>513</v>
      </c>
      <c r="H312" s="3" t="s">
        <v>517</v>
      </c>
      <c r="I312" s="1" t="s">
        <v>392</v>
      </c>
      <c r="J312" s="1" t="s">
        <v>392</v>
      </c>
      <c r="K312" s="95" t="s">
        <v>406</v>
      </c>
      <c r="L312" s="95" t="s">
        <v>96</v>
      </c>
      <c r="M312" s="95" t="s">
        <v>96</v>
      </c>
      <c r="N312" s="95" t="s">
        <v>96</v>
      </c>
      <c r="O312" s="95" t="s">
        <v>96</v>
      </c>
      <c r="P312" s="95" t="s">
        <v>96</v>
      </c>
      <c r="Q312" s="2" t="s">
        <v>508</v>
      </c>
      <c r="R312" s="85" t="s">
        <v>87</v>
      </c>
      <c r="S312" s="5">
        <v>7500000</v>
      </c>
      <c r="T312" s="5">
        <v>7500000</v>
      </c>
      <c r="U312" s="15">
        <v>17700000</v>
      </c>
      <c r="V312" s="129">
        <v>17700000</v>
      </c>
      <c r="W312" s="314">
        <v>17700000</v>
      </c>
      <c r="X312" s="314">
        <v>17700000</v>
      </c>
      <c r="Y312" s="314">
        <v>17700000</v>
      </c>
      <c r="Z312" s="314">
        <v>17700000</v>
      </c>
      <c r="AA312" s="338"/>
      <c r="AB312" s="145"/>
      <c r="AD312"/>
    </row>
    <row r="313" spans="1:30" ht="30.6" x14ac:dyDescent="0.25">
      <c r="A313" s="19" t="s">
        <v>386</v>
      </c>
      <c r="B313" s="20" t="s">
        <v>387</v>
      </c>
      <c r="C313" s="21">
        <v>717</v>
      </c>
      <c r="D313" s="19" t="s">
        <v>393</v>
      </c>
      <c r="E313" s="19"/>
      <c r="F313" s="170">
        <v>39661</v>
      </c>
      <c r="G313" s="22" t="s">
        <v>513</v>
      </c>
      <c r="H313" s="22" t="s">
        <v>562</v>
      </c>
      <c r="I313" s="19" t="s">
        <v>392</v>
      </c>
      <c r="J313" s="19" t="s">
        <v>392</v>
      </c>
      <c r="K313" s="95" t="s">
        <v>406</v>
      </c>
      <c r="L313" s="95" t="s">
        <v>96</v>
      </c>
      <c r="M313" s="95" t="s">
        <v>96</v>
      </c>
      <c r="N313" s="95" t="s">
        <v>96</v>
      </c>
      <c r="O313" s="95" t="s">
        <v>96</v>
      </c>
      <c r="P313" s="95" t="s">
        <v>96</v>
      </c>
      <c r="Q313" s="20" t="s">
        <v>508</v>
      </c>
      <c r="R313" s="85" t="s">
        <v>87</v>
      </c>
      <c r="S313" s="23">
        <v>1500000</v>
      </c>
      <c r="T313" s="23">
        <v>1500000</v>
      </c>
      <c r="U313" s="101" t="s">
        <v>537</v>
      </c>
      <c r="V313" s="130" t="s">
        <v>537</v>
      </c>
      <c r="W313" s="315" t="s">
        <v>537</v>
      </c>
      <c r="X313" s="315" t="s">
        <v>537</v>
      </c>
      <c r="Y313" s="315" t="s">
        <v>537</v>
      </c>
      <c r="Z313" s="315" t="s">
        <v>537</v>
      </c>
      <c r="AA313" s="338"/>
      <c r="AB313" s="145"/>
      <c r="AD313"/>
    </row>
    <row r="314" spans="1:30" ht="20.399999999999999" x14ac:dyDescent="0.25">
      <c r="A314" s="1" t="s">
        <v>386</v>
      </c>
      <c r="B314" s="2" t="s">
        <v>387</v>
      </c>
      <c r="C314" s="4">
        <v>155</v>
      </c>
      <c r="D314" s="1" t="s">
        <v>393</v>
      </c>
      <c r="E314" s="1" t="s">
        <v>451</v>
      </c>
      <c r="F314" s="85" t="s">
        <v>10</v>
      </c>
      <c r="G314" s="6" t="s">
        <v>513</v>
      </c>
      <c r="H314" s="6" t="s">
        <v>691</v>
      </c>
      <c r="I314" s="1" t="s">
        <v>392</v>
      </c>
      <c r="J314" s="1" t="s">
        <v>392</v>
      </c>
      <c r="K314" s="95" t="s">
        <v>392</v>
      </c>
      <c r="L314" s="95" t="s">
        <v>406</v>
      </c>
      <c r="M314" s="95" t="s">
        <v>96</v>
      </c>
      <c r="N314" s="95" t="s">
        <v>96</v>
      </c>
      <c r="O314" s="95" t="s">
        <v>96</v>
      </c>
      <c r="P314" s="95" t="s">
        <v>96</v>
      </c>
      <c r="Q314" s="2" t="s">
        <v>508</v>
      </c>
      <c r="R314" s="92">
        <v>39822</v>
      </c>
      <c r="S314" s="5">
        <v>3000000</v>
      </c>
      <c r="T314" s="5">
        <v>3000000</v>
      </c>
      <c r="U314" s="15">
        <v>5500000</v>
      </c>
      <c r="V314" s="129">
        <v>5500000</v>
      </c>
      <c r="W314" s="314">
        <v>5500000</v>
      </c>
      <c r="X314" s="314">
        <v>5500000</v>
      </c>
      <c r="Y314" s="314">
        <v>5500000</v>
      </c>
      <c r="Z314" s="314">
        <v>5500000</v>
      </c>
      <c r="AA314" s="338"/>
      <c r="AB314" s="145"/>
      <c r="AD314"/>
    </row>
    <row r="315" spans="1:30" ht="20.399999999999999" x14ac:dyDescent="0.25">
      <c r="A315" s="1" t="s">
        <v>386</v>
      </c>
      <c r="B315" s="2" t="s">
        <v>387</v>
      </c>
      <c r="C315" s="4">
        <v>461</v>
      </c>
      <c r="D315" s="1" t="s">
        <v>393</v>
      </c>
      <c r="E315" s="1"/>
      <c r="F315" s="88" t="s">
        <v>394</v>
      </c>
      <c r="G315" s="6" t="s">
        <v>395</v>
      </c>
      <c r="H315" s="3" t="s">
        <v>135</v>
      </c>
      <c r="I315" s="1" t="s">
        <v>396</v>
      </c>
      <c r="J315" s="19" t="s">
        <v>110</v>
      </c>
      <c r="K315" s="96" t="s">
        <v>110</v>
      </c>
      <c r="L315" s="96" t="s">
        <v>110</v>
      </c>
      <c r="M315" s="96" t="s">
        <v>110</v>
      </c>
      <c r="N315" s="96" t="s">
        <v>110</v>
      </c>
      <c r="O315" s="96" t="s">
        <v>110</v>
      </c>
      <c r="P315" s="96" t="s">
        <v>110</v>
      </c>
      <c r="Q315" s="20" t="s">
        <v>397</v>
      </c>
      <c r="R315" s="85" t="s">
        <v>87</v>
      </c>
      <c r="S315" s="23">
        <v>4700000</v>
      </c>
      <c r="T315" s="23">
        <v>4700000</v>
      </c>
      <c r="U315" s="15">
        <v>4700000</v>
      </c>
      <c r="V315" s="129">
        <v>4700000</v>
      </c>
      <c r="W315" s="314">
        <v>4700000</v>
      </c>
      <c r="X315" s="314">
        <v>4700000</v>
      </c>
      <c r="Y315" s="314">
        <v>4700000</v>
      </c>
      <c r="Z315" s="314">
        <v>4700000</v>
      </c>
      <c r="AA315" s="338"/>
      <c r="AB315" s="145"/>
      <c r="AD315"/>
    </row>
    <row r="316" spans="1:30" s="119" customFormat="1" ht="42.75" customHeight="1" x14ac:dyDescent="0.25">
      <c r="A316" s="19" t="s">
        <v>386</v>
      </c>
      <c r="B316" s="20" t="s">
        <v>387</v>
      </c>
      <c r="C316" s="21">
        <v>147</v>
      </c>
      <c r="D316" s="19" t="s">
        <v>393</v>
      </c>
      <c r="E316" s="19"/>
      <c r="F316" s="85" t="s">
        <v>66</v>
      </c>
      <c r="G316" s="22" t="s">
        <v>398</v>
      </c>
      <c r="H316" s="22" t="s">
        <v>216</v>
      </c>
      <c r="I316" s="1" t="s">
        <v>392</v>
      </c>
      <c r="J316" s="19" t="s">
        <v>110</v>
      </c>
      <c r="K316" s="96" t="s">
        <v>110</v>
      </c>
      <c r="L316" s="95" t="s">
        <v>110</v>
      </c>
      <c r="M316" s="95" t="s">
        <v>110</v>
      </c>
      <c r="N316" s="95" t="s">
        <v>110</v>
      </c>
      <c r="O316" s="95" t="s">
        <v>110</v>
      </c>
      <c r="P316" s="95" t="s">
        <v>110</v>
      </c>
      <c r="Q316" s="20" t="s">
        <v>399</v>
      </c>
      <c r="R316" s="85" t="s">
        <v>87</v>
      </c>
      <c r="S316" s="23">
        <v>4800000</v>
      </c>
      <c r="T316" s="23">
        <v>1523000</v>
      </c>
      <c r="U316" s="15">
        <v>1523000</v>
      </c>
      <c r="V316" s="129">
        <v>1523000</v>
      </c>
      <c r="W316" s="314">
        <v>1523000</v>
      </c>
      <c r="X316" s="314">
        <v>1523000</v>
      </c>
      <c r="Y316" s="314">
        <v>1523000</v>
      </c>
      <c r="Z316" s="314">
        <v>1523000</v>
      </c>
      <c r="AA316" s="354"/>
      <c r="AB316" s="145"/>
      <c r="AC316" s="142"/>
    </row>
    <row r="317" spans="1:30" ht="30.6" x14ac:dyDescent="0.25">
      <c r="A317" s="1" t="s">
        <v>386</v>
      </c>
      <c r="B317" s="2" t="s">
        <v>387</v>
      </c>
      <c r="C317" s="4">
        <v>627</v>
      </c>
      <c r="D317" s="1" t="s">
        <v>393</v>
      </c>
      <c r="E317" s="1"/>
      <c r="F317" s="85" t="s">
        <v>394</v>
      </c>
      <c r="G317" s="6" t="s">
        <v>401</v>
      </c>
      <c r="H317" s="3" t="s">
        <v>287</v>
      </c>
      <c r="I317" s="1" t="s">
        <v>396</v>
      </c>
      <c r="J317" s="19" t="s">
        <v>110</v>
      </c>
      <c r="K317" s="96" t="s">
        <v>110</v>
      </c>
      <c r="L317" s="96" t="s">
        <v>110</v>
      </c>
      <c r="M317" s="96" t="s">
        <v>110</v>
      </c>
      <c r="N317" s="96" t="s">
        <v>110</v>
      </c>
      <c r="O317" s="96" t="s">
        <v>110</v>
      </c>
      <c r="P317" s="96" t="s">
        <v>110</v>
      </c>
      <c r="Q317" s="24">
        <v>39416</v>
      </c>
      <c r="R317" s="92">
        <v>39538</v>
      </c>
      <c r="S317" s="23" t="s">
        <v>92</v>
      </c>
      <c r="T317" s="23">
        <v>2441000</v>
      </c>
      <c r="U317" s="15">
        <v>2441000</v>
      </c>
      <c r="V317" s="129">
        <v>2441000</v>
      </c>
      <c r="W317" s="314">
        <v>2441000</v>
      </c>
      <c r="X317" s="314">
        <v>2441000</v>
      </c>
      <c r="Y317" s="314">
        <v>2441000</v>
      </c>
      <c r="Z317" s="314">
        <v>2441000</v>
      </c>
      <c r="AA317" s="338"/>
      <c r="AB317" s="145"/>
      <c r="AD317"/>
    </row>
    <row r="318" spans="1:30" ht="30.6" x14ac:dyDescent="0.25">
      <c r="A318" s="28" t="s">
        <v>386</v>
      </c>
      <c r="B318" s="29" t="s">
        <v>387</v>
      </c>
      <c r="C318" s="30">
        <v>910</v>
      </c>
      <c r="D318" s="28" t="s">
        <v>393</v>
      </c>
      <c r="E318" s="28"/>
      <c r="F318" s="85" t="s">
        <v>400</v>
      </c>
      <c r="G318" s="31" t="s">
        <v>401</v>
      </c>
      <c r="H318" s="48" t="s">
        <v>521</v>
      </c>
      <c r="I318" s="33" t="s">
        <v>396</v>
      </c>
      <c r="J318" s="33" t="s">
        <v>510</v>
      </c>
      <c r="K318" s="97" t="s">
        <v>406</v>
      </c>
      <c r="L318" s="97" t="s">
        <v>406</v>
      </c>
      <c r="M318" s="97" t="s">
        <v>96</v>
      </c>
      <c r="N318" s="97" t="s">
        <v>96</v>
      </c>
      <c r="O318" s="97" t="s">
        <v>96</v>
      </c>
      <c r="P318" s="97" t="s">
        <v>96</v>
      </c>
      <c r="Q318" s="35">
        <v>39416</v>
      </c>
      <c r="R318" s="87" t="s">
        <v>87</v>
      </c>
      <c r="S318" s="34" t="s">
        <v>92</v>
      </c>
      <c r="T318" s="34" t="s">
        <v>92</v>
      </c>
      <c r="U318" s="102">
        <v>6800000</v>
      </c>
      <c r="V318" s="135">
        <v>6800000</v>
      </c>
      <c r="W318" s="318">
        <v>8400000</v>
      </c>
      <c r="X318" s="318">
        <v>8400000</v>
      </c>
      <c r="Y318" s="318">
        <v>8400000</v>
      </c>
      <c r="Z318" s="318">
        <v>8400000</v>
      </c>
      <c r="AA318" s="338"/>
      <c r="AB318" s="145">
        <f>Z318-Y318</f>
        <v>0</v>
      </c>
    </row>
    <row r="319" spans="1:30" ht="30.6" x14ac:dyDescent="0.25">
      <c r="A319" s="1" t="s">
        <v>386</v>
      </c>
      <c r="B319" s="2" t="s">
        <v>387</v>
      </c>
      <c r="C319" s="4">
        <v>626</v>
      </c>
      <c r="D319" s="1" t="s">
        <v>393</v>
      </c>
      <c r="E319" s="1"/>
      <c r="F319" s="85" t="s">
        <v>9</v>
      </c>
      <c r="G319" s="6" t="s">
        <v>401</v>
      </c>
      <c r="H319" s="22" t="s">
        <v>288</v>
      </c>
      <c r="I319" s="19" t="s">
        <v>396</v>
      </c>
      <c r="J319" s="19" t="s">
        <v>510</v>
      </c>
      <c r="K319" s="96" t="s">
        <v>392</v>
      </c>
      <c r="L319" s="96" t="s">
        <v>392</v>
      </c>
      <c r="M319" s="96" t="s">
        <v>392</v>
      </c>
      <c r="N319" s="96" t="s">
        <v>110</v>
      </c>
      <c r="O319" s="96" t="s">
        <v>110</v>
      </c>
      <c r="P319" s="96" t="s">
        <v>110</v>
      </c>
      <c r="Q319" s="24">
        <v>39416</v>
      </c>
      <c r="R319" s="85" t="s">
        <v>87</v>
      </c>
      <c r="S319" s="5" t="s">
        <v>92</v>
      </c>
      <c r="T319" s="5" t="s">
        <v>92</v>
      </c>
      <c r="U319" s="15">
        <v>7400000</v>
      </c>
      <c r="V319" s="129">
        <v>7400000</v>
      </c>
      <c r="W319" s="314">
        <v>8000000</v>
      </c>
      <c r="X319" s="314">
        <v>8000000</v>
      </c>
      <c r="Y319" s="314">
        <v>8000000</v>
      </c>
      <c r="Z319" s="314">
        <v>8000000</v>
      </c>
      <c r="AA319" s="337">
        <f>Z319</f>
        <v>8000000</v>
      </c>
      <c r="AB319" s="145">
        <f t="shared" ref="AB319:AB325" si="35">Z319-Y319</f>
        <v>0</v>
      </c>
      <c r="AC319" s="142">
        <f>IF(L319=M319,0,1)</f>
        <v>0</v>
      </c>
    </row>
    <row r="320" spans="1:30" s="334" customFormat="1" ht="30.6" x14ac:dyDescent="0.25">
      <c r="A320" s="1" t="s">
        <v>386</v>
      </c>
      <c r="B320" s="10" t="s">
        <v>387</v>
      </c>
      <c r="C320" s="4">
        <v>575</v>
      </c>
      <c r="D320" s="1" t="s">
        <v>393</v>
      </c>
      <c r="E320" s="1"/>
      <c r="F320" s="85" t="s">
        <v>743</v>
      </c>
      <c r="G320" s="6" t="s">
        <v>511</v>
      </c>
      <c r="H320" s="6" t="s">
        <v>858</v>
      </c>
      <c r="I320" s="1" t="s">
        <v>392</v>
      </c>
      <c r="J320" s="19" t="s">
        <v>510</v>
      </c>
      <c r="K320" s="96" t="s">
        <v>510</v>
      </c>
      <c r="L320" s="96" t="s">
        <v>510</v>
      </c>
      <c r="M320" s="96" t="s">
        <v>406</v>
      </c>
      <c r="N320" s="96" t="s">
        <v>110</v>
      </c>
      <c r="O320" s="96" t="s">
        <v>110</v>
      </c>
      <c r="P320" s="96" t="s">
        <v>110</v>
      </c>
      <c r="Q320" s="13">
        <v>39892</v>
      </c>
      <c r="R320" s="92">
        <v>40014</v>
      </c>
      <c r="S320" s="5">
        <v>10100000</v>
      </c>
      <c r="T320" s="5">
        <v>10100000</v>
      </c>
      <c r="U320" s="15">
        <v>6100000</v>
      </c>
      <c r="V320" s="129">
        <v>6100000</v>
      </c>
      <c r="W320" s="314">
        <v>7000000</v>
      </c>
      <c r="X320" s="314">
        <v>7000000</v>
      </c>
      <c r="Y320" s="314">
        <v>7000000</v>
      </c>
      <c r="Z320" s="314">
        <v>7000000</v>
      </c>
      <c r="AA320" s="337">
        <f>Z320</f>
        <v>7000000</v>
      </c>
      <c r="AB320" s="145">
        <f t="shared" si="35"/>
        <v>0</v>
      </c>
      <c r="AC320" s="332">
        <f>IF(L320=M320,0,1)</f>
        <v>1</v>
      </c>
      <c r="AD320" s="333"/>
    </row>
    <row r="321" spans="1:59" s="77" customFormat="1" ht="20.399999999999999" x14ac:dyDescent="0.25">
      <c r="A321" s="11" t="s">
        <v>386</v>
      </c>
      <c r="B321" s="10" t="s">
        <v>387</v>
      </c>
      <c r="C321" s="14">
        <v>1127</v>
      </c>
      <c r="D321" s="11" t="s">
        <v>393</v>
      </c>
      <c r="E321" s="11"/>
      <c r="F321" s="85" t="s">
        <v>743</v>
      </c>
      <c r="G321" s="6" t="s">
        <v>774</v>
      </c>
      <c r="H321" s="111" t="s">
        <v>776</v>
      </c>
      <c r="I321" s="96"/>
      <c r="J321" s="96" t="s">
        <v>510</v>
      </c>
      <c r="K321" s="96" t="s">
        <v>392</v>
      </c>
      <c r="L321" s="96"/>
      <c r="M321" s="96" t="s">
        <v>406</v>
      </c>
      <c r="N321" s="96" t="s">
        <v>110</v>
      </c>
      <c r="O321" s="96" t="s">
        <v>110</v>
      </c>
      <c r="P321" s="96" t="s">
        <v>110</v>
      </c>
      <c r="Q321" s="92">
        <v>39680</v>
      </c>
      <c r="R321" s="92">
        <v>39680</v>
      </c>
      <c r="S321" s="174" t="s">
        <v>92</v>
      </c>
      <c r="T321" s="174" t="s">
        <v>92</v>
      </c>
      <c r="U321" s="175" t="s">
        <v>540</v>
      </c>
      <c r="V321" s="176"/>
      <c r="W321" s="315">
        <v>1300000</v>
      </c>
      <c r="X321" s="315">
        <v>1300000</v>
      </c>
      <c r="Y321" s="315">
        <v>1300000</v>
      </c>
      <c r="Z321" s="315">
        <v>1300000</v>
      </c>
      <c r="AA321" s="337">
        <f>Z321</f>
        <v>1300000</v>
      </c>
      <c r="AB321" s="145">
        <f t="shared" si="35"/>
        <v>0</v>
      </c>
      <c r="AC321" s="142">
        <f>IF(L321=M321,0,1)</f>
        <v>1</v>
      </c>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row>
    <row r="322" spans="1:59" ht="40.799999999999997" x14ac:dyDescent="0.25">
      <c r="A322" s="1" t="s">
        <v>386</v>
      </c>
      <c r="B322" s="2" t="s">
        <v>387</v>
      </c>
      <c r="C322" s="14">
        <v>267</v>
      </c>
      <c r="D322" s="1" t="s">
        <v>451</v>
      </c>
      <c r="E322" s="1" t="s">
        <v>393</v>
      </c>
      <c r="F322" s="170">
        <v>40026</v>
      </c>
      <c r="G322" s="111" t="s">
        <v>763</v>
      </c>
      <c r="H322" s="22" t="s">
        <v>123</v>
      </c>
      <c r="I322" s="19" t="s">
        <v>392</v>
      </c>
      <c r="J322" s="19" t="s">
        <v>406</v>
      </c>
      <c r="K322" s="96" t="s">
        <v>406</v>
      </c>
      <c r="L322" s="96" t="s">
        <v>406</v>
      </c>
      <c r="M322" s="96" t="s">
        <v>406</v>
      </c>
      <c r="N322" s="96" t="s">
        <v>406</v>
      </c>
      <c r="O322" s="96" t="s">
        <v>110</v>
      </c>
      <c r="P322" s="96" t="s">
        <v>110</v>
      </c>
      <c r="Q322" s="20" t="s">
        <v>124</v>
      </c>
      <c r="R322" s="85" t="s">
        <v>87</v>
      </c>
      <c r="S322" s="23">
        <v>28565000</v>
      </c>
      <c r="T322" s="23">
        <v>28412000</v>
      </c>
      <c r="U322" s="15">
        <v>28412000</v>
      </c>
      <c r="V322" s="129">
        <v>28412000</v>
      </c>
      <c r="W322" s="314">
        <v>27775000</v>
      </c>
      <c r="X322" s="314">
        <v>27775000</v>
      </c>
      <c r="Y322" s="314">
        <v>27775000</v>
      </c>
      <c r="Z322" s="314">
        <v>27775000</v>
      </c>
      <c r="AA322" s="338">
        <f>Z322</f>
        <v>27775000</v>
      </c>
      <c r="AB322" s="145">
        <f t="shared" si="35"/>
        <v>0</v>
      </c>
      <c r="AC322" s="142">
        <f>IF(M322=N322,0,1)</f>
        <v>0</v>
      </c>
    </row>
    <row r="323" spans="1:59" ht="30.6" x14ac:dyDescent="0.25">
      <c r="A323" s="1" t="s">
        <v>386</v>
      </c>
      <c r="B323" s="2" t="s">
        <v>387</v>
      </c>
      <c r="C323" s="4">
        <v>936</v>
      </c>
      <c r="D323" s="1" t="s">
        <v>429</v>
      </c>
      <c r="E323" s="1"/>
      <c r="F323" s="85" t="s">
        <v>33</v>
      </c>
      <c r="G323" s="22" t="s">
        <v>352</v>
      </c>
      <c r="H323" s="22" t="s">
        <v>252</v>
      </c>
      <c r="I323" s="19" t="s">
        <v>396</v>
      </c>
      <c r="J323" s="19" t="s">
        <v>392</v>
      </c>
      <c r="K323" s="96" t="s">
        <v>392</v>
      </c>
      <c r="L323" s="96" t="s">
        <v>392</v>
      </c>
      <c r="M323" s="96" t="s">
        <v>392</v>
      </c>
      <c r="N323" s="96" t="s">
        <v>406</v>
      </c>
      <c r="O323" s="96" t="s">
        <v>110</v>
      </c>
      <c r="P323" s="96" t="s">
        <v>110</v>
      </c>
      <c r="Q323" s="20" t="s">
        <v>5</v>
      </c>
      <c r="R323" s="85" t="s">
        <v>87</v>
      </c>
      <c r="S323" s="5">
        <v>2107320</v>
      </c>
      <c r="T323" s="5">
        <v>2107320</v>
      </c>
      <c r="U323" s="15">
        <v>2107320</v>
      </c>
      <c r="V323" s="129">
        <v>2890000</v>
      </c>
      <c r="W323" s="314">
        <v>3000000</v>
      </c>
      <c r="X323" s="314">
        <v>3000000</v>
      </c>
      <c r="Y323" s="314">
        <v>3000000</v>
      </c>
      <c r="Z323" s="314">
        <v>3000000</v>
      </c>
      <c r="AA323" s="338">
        <f>Z323</f>
        <v>3000000</v>
      </c>
      <c r="AB323" s="145">
        <f t="shared" si="35"/>
        <v>0</v>
      </c>
      <c r="AC323" s="142">
        <f>IF(M323=N323,0,1)</f>
        <v>1</v>
      </c>
      <c r="AD323"/>
    </row>
    <row r="324" spans="1:59" ht="30.6" x14ac:dyDescent="0.25">
      <c r="A324" s="1" t="s">
        <v>386</v>
      </c>
      <c r="B324" s="2" t="s">
        <v>387</v>
      </c>
      <c r="C324" s="4">
        <v>923</v>
      </c>
      <c r="D324" s="1" t="s">
        <v>429</v>
      </c>
      <c r="E324" s="1"/>
      <c r="F324" s="85" t="s">
        <v>400</v>
      </c>
      <c r="G324" s="111" t="s">
        <v>733</v>
      </c>
      <c r="H324" s="22" t="s">
        <v>242</v>
      </c>
      <c r="I324" s="19" t="s">
        <v>396</v>
      </c>
      <c r="J324" s="19" t="s">
        <v>510</v>
      </c>
      <c r="K324" s="96" t="s">
        <v>510</v>
      </c>
      <c r="L324" s="96" t="s">
        <v>392</v>
      </c>
      <c r="M324" s="96" t="s">
        <v>96</v>
      </c>
      <c r="N324" s="96" t="s">
        <v>96</v>
      </c>
      <c r="O324" s="96" t="s">
        <v>96</v>
      </c>
      <c r="P324" s="96" t="s">
        <v>96</v>
      </c>
      <c r="Q324" s="24">
        <v>39475</v>
      </c>
      <c r="R324" s="85" t="s">
        <v>87</v>
      </c>
      <c r="S324" s="23">
        <v>2870000</v>
      </c>
      <c r="T324" s="23">
        <v>2870000</v>
      </c>
      <c r="U324" s="15">
        <v>2870000</v>
      </c>
      <c r="V324" s="129">
        <v>3400000</v>
      </c>
      <c r="W324" s="314">
        <v>2400000</v>
      </c>
      <c r="X324" s="314">
        <v>2400000</v>
      </c>
      <c r="Y324" s="314">
        <v>2400000</v>
      </c>
      <c r="Z324" s="314">
        <v>2400000</v>
      </c>
      <c r="AA324" s="338"/>
      <c r="AB324" s="145">
        <f t="shared" si="35"/>
        <v>0</v>
      </c>
    </row>
    <row r="325" spans="1:59" ht="30.75" customHeight="1" x14ac:dyDescent="0.25">
      <c r="A325" s="1" t="s">
        <v>386</v>
      </c>
      <c r="B325" s="2" t="s">
        <v>387</v>
      </c>
      <c r="C325" s="4">
        <v>922</v>
      </c>
      <c r="D325" s="1" t="s">
        <v>429</v>
      </c>
      <c r="E325" s="115"/>
      <c r="F325" s="86" t="s">
        <v>538</v>
      </c>
      <c r="G325" s="111" t="s">
        <v>733</v>
      </c>
      <c r="H325" s="22" t="s">
        <v>241</v>
      </c>
      <c r="I325" s="19" t="s">
        <v>396</v>
      </c>
      <c r="J325" s="19" t="s">
        <v>510</v>
      </c>
      <c r="K325" s="96" t="s">
        <v>510</v>
      </c>
      <c r="L325" s="96" t="s">
        <v>392</v>
      </c>
      <c r="M325" s="96" t="s">
        <v>96</v>
      </c>
      <c r="N325" s="96" t="s">
        <v>96</v>
      </c>
      <c r="O325" s="96" t="s">
        <v>96</v>
      </c>
      <c r="P325" s="96" t="s">
        <v>96</v>
      </c>
      <c r="Q325" s="24">
        <v>39475</v>
      </c>
      <c r="R325" s="85" t="s">
        <v>87</v>
      </c>
      <c r="S325" s="23">
        <v>700000</v>
      </c>
      <c r="T325" s="23">
        <v>700000</v>
      </c>
      <c r="U325" s="15">
        <v>700000</v>
      </c>
      <c r="V325" s="129">
        <v>1050000</v>
      </c>
      <c r="W325" s="314">
        <v>800000</v>
      </c>
      <c r="X325" s="314">
        <v>800000</v>
      </c>
      <c r="Y325" s="314">
        <v>800000</v>
      </c>
      <c r="Z325" s="314">
        <v>800000</v>
      </c>
      <c r="AA325" s="338"/>
      <c r="AB325" s="145">
        <f t="shared" si="35"/>
        <v>0</v>
      </c>
    </row>
    <row r="326" spans="1:59" ht="30.6" x14ac:dyDescent="0.25">
      <c r="A326" s="1" t="s">
        <v>386</v>
      </c>
      <c r="B326" s="2" t="s">
        <v>387</v>
      </c>
      <c r="C326" s="4">
        <v>543</v>
      </c>
      <c r="D326" s="1" t="s">
        <v>429</v>
      </c>
      <c r="E326" s="1"/>
      <c r="F326" s="170">
        <v>39661</v>
      </c>
      <c r="G326" s="22" t="s">
        <v>13</v>
      </c>
      <c r="H326" s="22" t="s">
        <v>45</v>
      </c>
      <c r="I326" s="19" t="s">
        <v>396</v>
      </c>
      <c r="J326" s="19" t="s">
        <v>510</v>
      </c>
      <c r="K326" s="96" t="s">
        <v>392</v>
      </c>
      <c r="L326" s="96" t="s">
        <v>96</v>
      </c>
      <c r="M326" s="96" t="s">
        <v>96</v>
      </c>
      <c r="N326" s="96" t="s">
        <v>96</v>
      </c>
      <c r="O326" s="96" t="s">
        <v>96</v>
      </c>
      <c r="P326" s="96" t="s">
        <v>96</v>
      </c>
      <c r="Q326" s="24">
        <v>39563</v>
      </c>
      <c r="R326" s="85" t="s">
        <v>87</v>
      </c>
      <c r="S326" s="5">
        <v>2400000</v>
      </c>
      <c r="T326" s="12">
        <v>2400000</v>
      </c>
      <c r="U326" s="15">
        <v>2400000</v>
      </c>
      <c r="V326" s="129">
        <v>2400000</v>
      </c>
      <c r="W326" s="314">
        <v>2400000</v>
      </c>
      <c r="X326" s="314">
        <v>2400000</v>
      </c>
      <c r="Y326" s="314">
        <v>2400000</v>
      </c>
      <c r="Z326" s="314">
        <v>2400000</v>
      </c>
    </row>
    <row r="327" spans="1:59" ht="20.399999999999999" x14ac:dyDescent="0.25">
      <c r="A327" s="1" t="s">
        <v>386</v>
      </c>
      <c r="B327" s="2" t="s">
        <v>387</v>
      </c>
      <c r="C327" s="4">
        <v>774</v>
      </c>
      <c r="D327" s="1" t="s">
        <v>429</v>
      </c>
      <c r="E327" s="1"/>
      <c r="F327" s="85" t="s">
        <v>432</v>
      </c>
      <c r="G327" s="6" t="s">
        <v>433</v>
      </c>
      <c r="H327" s="3" t="s">
        <v>434</v>
      </c>
      <c r="I327" s="1" t="s">
        <v>406</v>
      </c>
      <c r="J327" s="19" t="s">
        <v>110</v>
      </c>
      <c r="K327" s="96" t="s">
        <v>110</v>
      </c>
      <c r="L327" s="96" t="s">
        <v>110</v>
      </c>
      <c r="M327" s="96" t="s">
        <v>110</v>
      </c>
      <c r="N327" s="96" t="s">
        <v>110</v>
      </c>
      <c r="O327" s="96" t="s">
        <v>110</v>
      </c>
      <c r="P327" s="96" t="s">
        <v>110</v>
      </c>
      <c r="Q327" s="20" t="s">
        <v>435</v>
      </c>
      <c r="R327" s="85" t="s">
        <v>87</v>
      </c>
      <c r="S327" s="23">
        <v>2600000</v>
      </c>
      <c r="T327" s="23">
        <v>2600000</v>
      </c>
      <c r="U327" s="15">
        <v>2600000</v>
      </c>
      <c r="V327" s="129">
        <v>2600000</v>
      </c>
      <c r="W327" s="314">
        <v>2600000</v>
      </c>
      <c r="X327" s="314">
        <v>2600000</v>
      </c>
      <c r="Y327" s="314">
        <v>2600000</v>
      </c>
      <c r="Z327" s="314">
        <v>2600000</v>
      </c>
      <c r="AA327" s="343"/>
      <c r="AB327" s="145"/>
    </row>
    <row r="328" spans="1:59" ht="20.399999999999999" x14ac:dyDescent="0.25">
      <c r="A328" s="36" t="s">
        <v>386</v>
      </c>
      <c r="B328" s="20" t="s">
        <v>387</v>
      </c>
      <c r="C328" s="38">
        <v>778</v>
      </c>
      <c r="D328" s="36" t="s">
        <v>429</v>
      </c>
      <c r="E328" s="88"/>
      <c r="F328" s="85" t="s">
        <v>31</v>
      </c>
      <c r="G328" s="151" t="s">
        <v>734</v>
      </c>
      <c r="H328" s="50" t="s">
        <v>29</v>
      </c>
      <c r="I328" s="43" t="s">
        <v>396</v>
      </c>
      <c r="J328" s="43" t="s">
        <v>510</v>
      </c>
      <c r="K328" s="95" t="s">
        <v>510</v>
      </c>
      <c r="L328" s="95" t="s">
        <v>96</v>
      </c>
      <c r="M328" s="95" t="s">
        <v>96</v>
      </c>
      <c r="N328" s="95" t="s">
        <v>96</v>
      </c>
      <c r="O328" s="95" t="s">
        <v>96</v>
      </c>
      <c r="P328" s="95" t="s">
        <v>96</v>
      </c>
      <c r="Q328" s="56">
        <v>39539</v>
      </c>
      <c r="R328" s="88" t="s">
        <v>87</v>
      </c>
      <c r="S328" s="45">
        <v>3750000</v>
      </c>
      <c r="T328" s="45">
        <v>3750000</v>
      </c>
      <c r="U328" s="104">
        <v>3750000</v>
      </c>
      <c r="V328" s="134">
        <v>3220000</v>
      </c>
      <c r="W328" s="317">
        <v>3220000</v>
      </c>
      <c r="X328" s="317">
        <v>3220000</v>
      </c>
      <c r="Y328" s="317">
        <v>3220000</v>
      </c>
      <c r="Z328" s="317">
        <v>3220000</v>
      </c>
      <c r="AA328" s="343"/>
      <c r="AB328" s="145"/>
    </row>
    <row r="329" spans="1:59" ht="39.75" customHeight="1" x14ac:dyDescent="0.25">
      <c r="A329" s="1" t="s">
        <v>386</v>
      </c>
      <c r="B329" s="2" t="s">
        <v>387</v>
      </c>
      <c r="C329" s="4">
        <v>781</v>
      </c>
      <c r="D329" s="1" t="s">
        <v>429</v>
      </c>
      <c r="E329" s="85"/>
      <c r="F329" s="85" t="s">
        <v>419</v>
      </c>
      <c r="G329" s="111" t="s">
        <v>734</v>
      </c>
      <c r="H329" s="22" t="s">
        <v>30</v>
      </c>
      <c r="I329" s="19" t="s">
        <v>396</v>
      </c>
      <c r="J329" s="19" t="s">
        <v>510</v>
      </c>
      <c r="K329" s="96" t="s">
        <v>510</v>
      </c>
      <c r="L329" s="96" t="s">
        <v>392</v>
      </c>
      <c r="M329" s="96" t="s">
        <v>96</v>
      </c>
      <c r="N329" s="96" t="s">
        <v>96</v>
      </c>
      <c r="O329" s="96" t="s">
        <v>96</v>
      </c>
      <c r="P329" s="96" t="s">
        <v>96</v>
      </c>
      <c r="Q329" s="24">
        <v>39539</v>
      </c>
      <c r="R329" s="85" t="s">
        <v>87</v>
      </c>
      <c r="S329" s="23">
        <v>1900000</v>
      </c>
      <c r="T329" s="23">
        <v>1900000</v>
      </c>
      <c r="U329" s="15">
        <v>1900000</v>
      </c>
      <c r="V329" s="129">
        <v>1500000</v>
      </c>
      <c r="W329" s="314">
        <v>1727000</v>
      </c>
      <c r="X329" s="314">
        <v>1727000</v>
      </c>
      <c r="Y329" s="314">
        <v>1727000</v>
      </c>
      <c r="Z329" s="314">
        <v>1727000</v>
      </c>
      <c r="AA329" s="343"/>
      <c r="AB329" s="145">
        <f>Z329-Y329</f>
        <v>0</v>
      </c>
    </row>
    <row r="330" spans="1:59" ht="37.5" customHeight="1" x14ac:dyDescent="0.25">
      <c r="A330" s="1" t="s">
        <v>386</v>
      </c>
      <c r="B330" s="2" t="s">
        <v>387</v>
      </c>
      <c r="C330" s="14">
        <v>169</v>
      </c>
      <c r="D330" s="11" t="s">
        <v>429</v>
      </c>
      <c r="E330" s="1"/>
      <c r="F330" s="85" t="s">
        <v>444</v>
      </c>
      <c r="G330" s="6" t="s">
        <v>439</v>
      </c>
      <c r="H330" s="6" t="s">
        <v>445</v>
      </c>
      <c r="I330" s="1" t="s">
        <v>406</v>
      </c>
      <c r="J330" s="19" t="s">
        <v>96</v>
      </c>
      <c r="K330" s="96" t="s">
        <v>96</v>
      </c>
      <c r="L330" s="96" t="s">
        <v>96</v>
      </c>
      <c r="M330" s="96" t="s">
        <v>96</v>
      </c>
      <c r="N330" s="96" t="s">
        <v>96</v>
      </c>
      <c r="O330" s="96" t="s">
        <v>96</v>
      </c>
      <c r="P330" s="96" t="s">
        <v>96</v>
      </c>
      <c r="Q330" s="24">
        <v>38353</v>
      </c>
      <c r="R330" s="85" t="s">
        <v>442</v>
      </c>
      <c r="S330" s="23">
        <v>3500000</v>
      </c>
      <c r="T330" s="23">
        <v>3500000</v>
      </c>
      <c r="U330" s="15">
        <v>3500000</v>
      </c>
      <c r="V330" s="129">
        <v>3500000</v>
      </c>
      <c r="W330" s="314">
        <v>3500000</v>
      </c>
      <c r="X330" s="314">
        <v>3500000</v>
      </c>
      <c r="Y330" s="314">
        <v>3500000</v>
      </c>
      <c r="Z330" s="314">
        <v>3500000</v>
      </c>
      <c r="AA330" s="338"/>
      <c r="AB330" s="145"/>
    </row>
    <row r="331" spans="1:59" ht="37.5" customHeight="1" x14ac:dyDescent="0.25">
      <c r="A331" s="1" t="s">
        <v>386</v>
      </c>
      <c r="B331" s="2" t="s">
        <v>387</v>
      </c>
      <c r="C331" s="4">
        <v>170</v>
      </c>
      <c r="D331" s="1" t="s">
        <v>429</v>
      </c>
      <c r="E331" s="85"/>
      <c r="F331" s="85" t="s">
        <v>403</v>
      </c>
      <c r="G331" s="6" t="s">
        <v>439</v>
      </c>
      <c r="H331" s="3" t="s">
        <v>443</v>
      </c>
      <c r="I331" s="1" t="s">
        <v>406</v>
      </c>
      <c r="J331" s="1" t="s">
        <v>406</v>
      </c>
      <c r="K331" s="96" t="s">
        <v>96</v>
      </c>
      <c r="L331" s="96" t="s">
        <v>96</v>
      </c>
      <c r="M331" s="96" t="s">
        <v>96</v>
      </c>
      <c r="N331" s="96" t="s">
        <v>96</v>
      </c>
      <c r="O331" s="96" t="s">
        <v>96</v>
      </c>
      <c r="P331" s="96" t="s">
        <v>96</v>
      </c>
      <c r="Q331" s="2" t="s">
        <v>441</v>
      </c>
      <c r="R331" s="85" t="s">
        <v>442</v>
      </c>
      <c r="S331" s="5">
        <v>13400000</v>
      </c>
      <c r="T331" s="5">
        <v>13400000</v>
      </c>
      <c r="U331" s="15">
        <v>13400000</v>
      </c>
      <c r="V331" s="129">
        <v>13400000</v>
      </c>
      <c r="W331" s="314">
        <v>13400000</v>
      </c>
      <c r="X331" s="314">
        <v>13400000</v>
      </c>
      <c r="Y331" s="314">
        <v>13400000</v>
      </c>
      <c r="Z331" s="314">
        <v>13400000</v>
      </c>
      <c r="AA331" s="338"/>
      <c r="AB331" s="145"/>
    </row>
    <row r="332" spans="1:59" ht="37.5" customHeight="1" x14ac:dyDescent="0.25">
      <c r="A332" s="1" t="s">
        <v>386</v>
      </c>
      <c r="B332" s="2" t="s">
        <v>387</v>
      </c>
      <c r="C332" s="4">
        <v>173</v>
      </c>
      <c r="D332" s="1" t="s">
        <v>429</v>
      </c>
      <c r="E332" s="1"/>
      <c r="F332" s="85" t="s">
        <v>403</v>
      </c>
      <c r="G332" s="6" t="s">
        <v>439</v>
      </c>
      <c r="H332" s="3" t="s">
        <v>440</v>
      </c>
      <c r="I332" s="1" t="s">
        <v>406</v>
      </c>
      <c r="J332" s="1" t="s">
        <v>406</v>
      </c>
      <c r="K332" s="96" t="s">
        <v>96</v>
      </c>
      <c r="L332" s="96" t="s">
        <v>96</v>
      </c>
      <c r="M332" s="96" t="s">
        <v>96</v>
      </c>
      <c r="N332" s="96" t="s">
        <v>96</v>
      </c>
      <c r="O332" s="96" t="s">
        <v>96</v>
      </c>
      <c r="P332" s="96" t="s">
        <v>96</v>
      </c>
      <c r="Q332" s="2" t="s">
        <v>441</v>
      </c>
      <c r="R332" s="85" t="s">
        <v>442</v>
      </c>
      <c r="S332" s="5">
        <v>4830000</v>
      </c>
      <c r="T332" s="5">
        <v>4830000</v>
      </c>
      <c r="U332" s="15">
        <v>4830000</v>
      </c>
      <c r="V332" s="129">
        <v>4830000</v>
      </c>
      <c r="W332" s="314">
        <v>4830000</v>
      </c>
      <c r="X332" s="314">
        <v>4830000</v>
      </c>
      <c r="Y332" s="314">
        <v>4830000</v>
      </c>
      <c r="Z332" s="314">
        <v>4830000</v>
      </c>
      <c r="AA332" s="338"/>
      <c r="AB332" s="145"/>
    </row>
    <row r="333" spans="1:59" ht="24.75" customHeight="1" x14ac:dyDescent="0.25">
      <c r="A333" s="1" t="s">
        <v>386</v>
      </c>
      <c r="B333" s="2" t="s">
        <v>387</v>
      </c>
      <c r="C333" s="4">
        <v>168</v>
      </c>
      <c r="D333" s="1" t="s">
        <v>429</v>
      </c>
      <c r="E333" s="1"/>
      <c r="F333" s="85" t="s">
        <v>460</v>
      </c>
      <c r="G333" s="6" t="s">
        <v>439</v>
      </c>
      <c r="H333" s="3" t="s">
        <v>446</v>
      </c>
      <c r="I333" s="1" t="s">
        <v>406</v>
      </c>
      <c r="J333" s="1" t="s">
        <v>406</v>
      </c>
      <c r="K333" s="96" t="s">
        <v>406</v>
      </c>
      <c r="L333" s="96" t="s">
        <v>406</v>
      </c>
      <c r="M333" s="96" t="s">
        <v>96</v>
      </c>
      <c r="N333" s="96" t="s">
        <v>96</v>
      </c>
      <c r="O333" s="96" t="s">
        <v>96</v>
      </c>
      <c r="P333" s="96" t="s">
        <v>96</v>
      </c>
      <c r="Q333" s="13">
        <v>38353</v>
      </c>
      <c r="R333" s="85" t="s">
        <v>442</v>
      </c>
      <c r="S333" s="5">
        <v>2600000</v>
      </c>
      <c r="T333" s="5">
        <v>2600000</v>
      </c>
      <c r="U333" s="15">
        <v>2600000</v>
      </c>
      <c r="V333" s="129">
        <v>2600000</v>
      </c>
      <c r="W333" s="314">
        <v>2234232</v>
      </c>
      <c r="X333" s="314">
        <v>2234232</v>
      </c>
      <c r="Y333" s="314">
        <v>2234232</v>
      </c>
      <c r="Z333" s="314">
        <v>2234232</v>
      </c>
      <c r="AA333" s="338"/>
      <c r="AB333" s="145">
        <f>Z333-Y333</f>
        <v>0</v>
      </c>
    </row>
    <row r="334" spans="1:59" ht="45" customHeight="1" x14ac:dyDescent="0.25">
      <c r="A334" s="1" t="s">
        <v>386</v>
      </c>
      <c r="B334" s="2" t="s">
        <v>387</v>
      </c>
      <c r="C334" s="4">
        <v>171</v>
      </c>
      <c r="D334" s="1" t="s">
        <v>429</v>
      </c>
      <c r="E334" s="1"/>
      <c r="F334" s="85" t="s">
        <v>419</v>
      </c>
      <c r="G334" s="6" t="s">
        <v>439</v>
      </c>
      <c r="H334" s="3" t="s">
        <v>450</v>
      </c>
      <c r="I334" s="1" t="s">
        <v>406</v>
      </c>
      <c r="J334" s="1" t="s">
        <v>406</v>
      </c>
      <c r="K334" s="96" t="s">
        <v>406</v>
      </c>
      <c r="L334" s="96" t="s">
        <v>406</v>
      </c>
      <c r="M334" s="96" t="s">
        <v>96</v>
      </c>
      <c r="N334" s="96" t="s">
        <v>96</v>
      </c>
      <c r="O334" s="96" t="s">
        <v>96</v>
      </c>
      <c r="P334" s="96" t="s">
        <v>96</v>
      </c>
      <c r="Q334" s="2" t="s">
        <v>441</v>
      </c>
      <c r="R334" s="85" t="s">
        <v>442</v>
      </c>
      <c r="S334" s="5">
        <v>3000000</v>
      </c>
      <c r="T334" s="5">
        <v>3000000</v>
      </c>
      <c r="U334" s="15">
        <v>3000000</v>
      </c>
      <c r="V334" s="129">
        <v>3000000</v>
      </c>
      <c r="W334" s="314">
        <v>2666291</v>
      </c>
      <c r="X334" s="314">
        <v>2666291</v>
      </c>
      <c r="Y334" s="314">
        <v>2666291</v>
      </c>
      <c r="Z334" s="314">
        <v>2666291</v>
      </c>
      <c r="AA334" s="338"/>
      <c r="AB334" s="145">
        <f>Z334-Y334</f>
        <v>0</v>
      </c>
    </row>
    <row r="335" spans="1:59" ht="49.5" customHeight="1" x14ac:dyDescent="0.25">
      <c r="A335" s="1" t="s">
        <v>386</v>
      </c>
      <c r="B335" s="2" t="s">
        <v>387</v>
      </c>
      <c r="C335" s="4">
        <v>900</v>
      </c>
      <c r="D335" s="1" t="s">
        <v>429</v>
      </c>
      <c r="E335" s="1"/>
      <c r="F335" s="85" t="s">
        <v>436</v>
      </c>
      <c r="G335" s="6" t="s">
        <v>439</v>
      </c>
      <c r="H335" s="3" t="s">
        <v>447</v>
      </c>
      <c r="I335" s="1" t="s">
        <v>406</v>
      </c>
      <c r="J335" s="1" t="s">
        <v>406</v>
      </c>
      <c r="K335" s="96" t="s">
        <v>406</v>
      </c>
      <c r="L335" s="96" t="s">
        <v>406</v>
      </c>
      <c r="M335" s="96" t="s">
        <v>96</v>
      </c>
      <c r="N335" s="96" t="s">
        <v>96</v>
      </c>
      <c r="O335" s="96" t="s">
        <v>96</v>
      </c>
      <c r="P335" s="96" t="s">
        <v>96</v>
      </c>
      <c r="Q335" s="2" t="s">
        <v>448</v>
      </c>
      <c r="R335" s="85" t="s">
        <v>449</v>
      </c>
      <c r="S335" s="5">
        <v>240000</v>
      </c>
      <c r="T335" s="5">
        <v>240000</v>
      </c>
      <c r="U335" s="15">
        <v>240000</v>
      </c>
      <c r="V335" s="129">
        <v>240000</v>
      </c>
      <c r="W335" s="314">
        <v>130000</v>
      </c>
      <c r="X335" s="314">
        <v>130000</v>
      </c>
      <c r="Y335" s="314">
        <v>130000</v>
      </c>
      <c r="Z335" s="314">
        <v>130000</v>
      </c>
      <c r="AA335" s="338"/>
      <c r="AB335" s="145">
        <f>Z335-Y335</f>
        <v>0</v>
      </c>
    </row>
    <row r="336" spans="1:59" ht="60" customHeight="1" x14ac:dyDescent="0.25">
      <c r="A336" s="1" t="s">
        <v>386</v>
      </c>
      <c r="B336" s="2" t="s">
        <v>387</v>
      </c>
      <c r="C336" s="4">
        <v>899</v>
      </c>
      <c r="D336" s="1" t="s">
        <v>429</v>
      </c>
      <c r="E336" s="1"/>
      <c r="F336" s="85" t="s">
        <v>400</v>
      </c>
      <c r="G336" s="6" t="s">
        <v>439</v>
      </c>
      <c r="H336" s="3" t="s">
        <v>153</v>
      </c>
      <c r="I336" s="1" t="s">
        <v>406</v>
      </c>
      <c r="J336" s="1" t="s">
        <v>406</v>
      </c>
      <c r="K336" s="96" t="s">
        <v>406</v>
      </c>
      <c r="L336" s="96" t="s">
        <v>406</v>
      </c>
      <c r="M336" s="96" t="s">
        <v>96</v>
      </c>
      <c r="N336" s="96" t="s">
        <v>96</v>
      </c>
      <c r="O336" s="96" t="s">
        <v>96</v>
      </c>
      <c r="P336" s="96" t="s">
        <v>96</v>
      </c>
      <c r="Q336" s="2" t="s">
        <v>448</v>
      </c>
      <c r="R336" s="85" t="s">
        <v>449</v>
      </c>
      <c r="S336" s="5">
        <v>278000</v>
      </c>
      <c r="T336" s="5">
        <v>278000</v>
      </c>
      <c r="U336" s="15">
        <v>278000</v>
      </c>
      <c r="V336" s="129">
        <v>278000</v>
      </c>
      <c r="W336" s="314">
        <v>278000</v>
      </c>
      <c r="X336" s="314">
        <v>278000</v>
      </c>
      <c r="Y336" s="314">
        <v>278000</v>
      </c>
      <c r="Z336" s="314">
        <v>278000</v>
      </c>
      <c r="AA336" s="338"/>
      <c r="AD336"/>
    </row>
    <row r="337" spans="1:30" ht="59.25" customHeight="1" x14ac:dyDescent="0.25">
      <c r="A337" s="1" t="s">
        <v>386</v>
      </c>
      <c r="B337" s="2" t="s">
        <v>387</v>
      </c>
      <c r="C337" s="4">
        <v>594</v>
      </c>
      <c r="D337" s="1" t="s">
        <v>429</v>
      </c>
      <c r="E337" s="1"/>
      <c r="F337" s="85" t="s">
        <v>31</v>
      </c>
      <c r="G337" s="22"/>
      <c r="H337" s="22" t="s">
        <v>141</v>
      </c>
      <c r="I337" s="19" t="s">
        <v>406</v>
      </c>
      <c r="J337" s="19" t="s">
        <v>406</v>
      </c>
      <c r="K337" s="96" t="s">
        <v>96</v>
      </c>
      <c r="L337" s="96" t="s">
        <v>96</v>
      </c>
      <c r="M337" s="96" t="s">
        <v>96</v>
      </c>
      <c r="N337" s="96" t="s">
        <v>96</v>
      </c>
      <c r="O337" s="96" t="s">
        <v>96</v>
      </c>
      <c r="P337" s="96" t="s">
        <v>96</v>
      </c>
      <c r="Q337" s="20" t="s">
        <v>140</v>
      </c>
      <c r="R337" s="85" t="s">
        <v>140</v>
      </c>
      <c r="S337" s="23">
        <v>720000</v>
      </c>
      <c r="T337" s="23">
        <v>720000</v>
      </c>
      <c r="U337" s="15">
        <v>720000</v>
      </c>
      <c r="V337" s="129">
        <v>720000</v>
      </c>
      <c r="W337" s="314">
        <v>720000</v>
      </c>
      <c r="X337" s="314">
        <v>720000</v>
      </c>
      <c r="Y337" s="314">
        <v>720000</v>
      </c>
      <c r="Z337" s="314">
        <v>720000</v>
      </c>
      <c r="AA337" s="354"/>
      <c r="AB337" s="145">
        <f>Z337-Y337</f>
        <v>0</v>
      </c>
      <c r="AD337"/>
    </row>
    <row r="338" spans="1:30" ht="20.399999999999999" x14ac:dyDescent="0.25">
      <c r="A338" s="1" t="s">
        <v>386</v>
      </c>
      <c r="B338" s="2" t="s">
        <v>387</v>
      </c>
      <c r="C338" s="14">
        <v>166</v>
      </c>
      <c r="D338" s="11" t="s">
        <v>429</v>
      </c>
      <c r="E338" s="1"/>
      <c r="F338" s="88" t="s">
        <v>426</v>
      </c>
      <c r="G338" s="22"/>
      <c r="H338" s="22" t="s">
        <v>41</v>
      </c>
      <c r="I338" s="19" t="s">
        <v>392</v>
      </c>
      <c r="J338" s="19" t="s">
        <v>406</v>
      </c>
      <c r="K338" s="96" t="s">
        <v>406</v>
      </c>
      <c r="L338" s="96" t="s">
        <v>406</v>
      </c>
      <c r="M338" s="96" t="s">
        <v>406</v>
      </c>
      <c r="N338" s="96" t="s">
        <v>110</v>
      </c>
      <c r="O338" s="96" t="s">
        <v>110</v>
      </c>
      <c r="P338" s="96" t="s">
        <v>110</v>
      </c>
      <c r="Q338" s="20" t="s">
        <v>410</v>
      </c>
      <c r="R338" s="85" t="s">
        <v>410</v>
      </c>
      <c r="S338" s="23">
        <v>1500000</v>
      </c>
      <c r="T338" s="23">
        <v>3300000</v>
      </c>
      <c r="U338" s="15">
        <v>3300000</v>
      </c>
      <c r="V338" s="129">
        <v>3300000</v>
      </c>
      <c r="W338" s="314">
        <v>3300000</v>
      </c>
      <c r="X338" s="314">
        <v>3300000</v>
      </c>
      <c r="Y338" s="314">
        <v>3300000</v>
      </c>
      <c r="Z338" s="314">
        <v>3300000</v>
      </c>
      <c r="AA338" s="338">
        <f>Z338</f>
        <v>3300000</v>
      </c>
      <c r="AB338" s="145">
        <f>Z338-Y338</f>
        <v>0</v>
      </c>
      <c r="AC338" s="142">
        <f>IF(L338=M338,0,1)</f>
        <v>0</v>
      </c>
      <c r="AD338"/>
    </row>
    <row r="339" spans="1:30" ht="20.399999999999999" x14ac:dyDescent="0.25">
      <c r="A339" s="1" t="s">
        <v>386</v>
      </c>
      <c r="B339" s="2" t="s">
        <v>387</v>
      </c>
      <c r="C339" s="4">
        <v>176</v>
      </c>
      <c r="D339" s="1" t="s">
        <v>451</v>
      </c>
      <c r="E339" s="1"/>
      <c r="F339" s="85" t="s">
        <v>33</v>
      </c>
      <c r="G339" s="22" t="s">
        <v>437</v>
      </c>
      <c r="H339" s="22" t="s">
        <v>455</v>
      </c>
      <c r="I339" s="19" t="s">
        <v>392</v>
      </c>
      <c r="J339" s="19" t="s">
        <v>406</v>
      </c>
      <c r="K339" s="96" t="s">
        <v>406</v>
      </c>
      <c r="L339" s="96" t="s">
        <v>406</v>
      </c>
      <c r="M339" s="96" t="s">
        <v>406</v>
      </c>
      <c r="N339" s="96" t="s">
        <v>406</v>
      </c>
      <c r="O339" s="96" t="s">
        <v>110</v>
      </c>
      <c r="P339" s="96" t="s">
        <v>110</v>
      </c>
      <c r="Q339" s="24">
        <v>39352</v>
      </c>
      <c r="R339" s="85" t="s">
        <v>87</v>
      </c>
      <c r="S339" s="23">
        <v>54358000</v>
      </c>
      <c r="T339" s="23">
        <v>54358000</v>
      </c>
      <c r="U339" s="15">
        <v>54358000</v>
      </c>
      <c r="V339" s="129">
        <v>76100000</v>
      </c>
      <c r="W339" s="314">
        <v>76100000</v>
      </c>
      <c r="X339" s="314">
        <v>76100000</v>
      </c>
      <c r="Y339" s="314">
        <v>76100000</v>
      </c>
      <c r="Z339" s="314">
        <v>76100000</v>
      </c>
      <c r="AA339" s="338">
        <f>Z339</f>
        <v>76100000</v>
      </c>
      <c r="AB339" s="145">
        <f>Z339-Y339</f>
        <v>0</v>
      </c>
      <c r="AC339" s="142">
        <f>IF(M339=N339,0,1)</f>
        <v>0</v>
      </c>
    </row>
    <row r="340" spans="1:30" ht="20.399999999999999" x14ac:dyDescent="0.25">
      <c r="A340" s="36" t="s">
        <v>386</v>
      </c>
      <c r="B340" s="37" t="s">
        <v>387</v>
      </c>
      <c r="C340" s="38">
        <v>174</v>
      </c>
      <c r="D340" s="36" t="s">
        <v>429</v>
      </c>
      <c r="E340" s="36"/>
      <c r="F340" s="88" t="s">
        <v>426</v>
      </c>
      <c r="G340" s="50" t="s">
        <v>437</v>
      </c>
      <c r="H340" s="50" t="s">
        <v>438</v>
      </c>
      <c r="I340" s="43" t="s">
        <v>392</v>
      </c>
      <c r="J340" s="43" t="s">
        <v>392</v>
      </c>
      <c r="K340" s="95" t="s">
        <v>392</v>
      </c>
      <c r="L340" s="95" t="s">
        <v>392</v>
      </c>
      <c r="M340" s="95" t="s">
        <v>406</v>
      </c>
      <c r="N340" s="95" t="s">
        <v>406</v>
      </c>
      <c r="O340" s="96" t="s">
        <v>110</v>
      </c>
      <c r="P340" s="96" t="s">
        <v>110</v>
      </c>
      <c r="Q340" s="44" t="s">
        <v>397</v>
      </c>
      <c r="R340" s="88" t="s">
        <v>87</v>
      </c>
      <c r="S340" s="45">
        <v>9600000</v>
      </c>
      <c r="T340" s="45">
        <v>9600000</v>
      </c>
      <c r="U340" s="104">
        <v>9600000</v>
      </c>
      <c r="V340" s="134">
        <v>9600000</v>
      </c>
      <c r="W340" s="317">
        <v>9600000</v>
      </c>
      <c r="X340" s="133">
        <v>15778000</v>
      </c>
      <c r="Y340" s="133">
        <v>15778000</v>
      </c>
      <c r="Z340" s="133">
        <v>15778000</v>
      </c>
      <c r="AA340" s="338">
        <f>Z340</f>
        <v>15778000</v>
      </c>
      <c r="AB340" s="145">
        <f>Z340-Y340</f>
        <v>0</v>
      </c>
      <c r="AC340" s="142">
        <f>IF(M340=N340,0,1)</f>
        <v>0</v>
      </c>
    </row>
    <row r="341" spans="1:30" ht="30.6" x14ac:dyDescent="0.25">
      <c r="A341" s="1" t="s">
        <v>386</v>
      </c>
      <c r="B341" s="2" t="s">
        <v>387</v>
      </c>
      <c r="C341" s="4">
        <v>179</v>
      </c>
      <c r="D341" s="1" t="s">
        <v>451</v>
      </c>
      <c r="E341" s="2"/>
      <c r="F341" s="85" t="s">
        <v>66</v>
      </c>
      <c r="G341" s="6" t="s">
        <v>437</v>
      </c>
      <c r="H341" s="3" t="s">
        <v>295</v>
      </c>
      <c r="I341" s="1" t="s">
        <v>406</v>
      </c>
      <c r="J341" s="19" t="s">
        <v>110</v>
      </c>
      <c r="K341" s="95" t="s">
        <v>110</v>
      </c>
      <c r="L341" s="95" t="s">
        <v>110</v>
      </c>
      <c r="M341" s="95" t="s">
        <v>110</v>
      </c>
      <c r="N341" s="95" t="s">
        <v>110</v>
      </c>
      <c r="O341" s="95" t="s">
        <v>110</v>
      </c>
      <c r="P341" s="95" t="s">
        <v>110</v>
      </c>
      <c r="Q341" s="20" t="s">
        <v>397</v>
      </c>
      <c r="R341" s="85" t="s">
        <v>87</v>
      </c>
      <c r="S341" s="25" t="s">
        <v>89</v>
      </c>
      <c r="T341" s="25" t="s">
        <v>89</v>
      </c>
      <c r="U341" s="101" t="s">
        <v>89</v>
      </c>
      <c r="V341" s="130" t="s">
        <v>89</v>
      </c>
      <c r="W341" s="315" t="s">
        <v>89</v>
      </c>
      <c r="X341" s="315" t="s">
        <v>89</v>
      </c>
      <c r="Y341" s="315" t="s">
        <v>89</v>
      </c>
      <c r="Z341" s="315" t="s">
        <v>89</v>
      </c>
      <c r="AA341" s="354"/>
      <c r="AB341" s="145"/>
      <c r="AD341"/>
    </row>
    <row r="342" spans="1:30" ht="30.6" x14ac:dyDescent="0.25">
      <c r="A342" s="1" t="s">
        <v>386</v>
      </c>
      <c r="B342" s="2" t="s">
        <v>387</v>
      </c>
      <c r="C342" s="4">
        <v>177</v>
      </c>
      <c r="D342" s="1" t="s">
        <v>451</v>
      </c>
      <c r="E342" s="10"/>
      <c r="F342" s="85" t="s">
        <v>400</v>
      </c>
      <c r="G342" s="22" t="s">
        <v>437</v>
      </c>
      <c r="H342" s="22" t="s">
        <v>456</v>
      </c>
      <c r="I342" s="19" t="s">
        <v>392</v>
      </c>
      <c r="J342" s="19" t="s">
        <v>392</v>
      </c>
      <c r="K342" s="95" t="s">
        <v>392</v>
      </c>
      <c r="L342" s="95" t="s">
        <v>406</v>
      </c>
      <c r="M342" s="95" t="s">
        <v>96</v>
      </c>
      <c r="N342" s="95" t="s">
        <v>96</v>
      </c>
      <c r="O342" s="95" t="s">
        <v>96</v>
      </c>
      <c r="P342" s="95" t="s">
        <v>96</v>
      </c>
      <c r="Q342" s="20" t="s">
        <v>397</v>
      </c>
      <c r="R342" s="85" t="s">
        <v>87</v>
      </c>
      <c r="S342" s="25" t="s">
        <v>89</v>
      </c>
      <c r="T342" s="25" t="s">
        <v>543</v>
      </c>
      <c r="U342" s="101" t="s">
        <v>543</v>
      </c>
      <c r="V342" s="130" t="s">
        <v>543</v>
      </c>
      <c r="W342" s="315" t="s">
        <v>543</v>
      </c>
      <c r="X342" s="315" t="s">
        <v>543</v>
      </c>
      <c r="Y342" s="315" t="s">
        <v>543</v>
      </c>
      <c r="Z342" s="315" t="s">
        <v>543</v>
      </c>
      <c r="AA342" s="354"/>
      <c r="AB342" s="145"/>
      <c r="AD342"/>
    </row>
    <row r="343" spans="1:30" ht="30.6" x14ac:dyDescent="0.25">
      <c r="A343" s="1" t="s">
        <v>386</v>
      </c>
      <c r="B343" s="2" t="s">
        <v>387</v>
      </c>
      <c r="C343" s="4">
        <v>180</v>
      </c>
      <c r="D343" s="1" t="s">
        <v>451</v>
      </c>
      <c r="E343" s="10"/>
      <c r="F343" s="85" t="s">
        <v>400</v>
      </c>
      <c r="G343" s="22" t="s">
        <v>437</v>
      </c>
      <c r="H343" s="22" t="s">
        <v>454</v>
      </c>
      <c r="I343" s="19" t="s">
        <v>392</v>
      </c>
      <c r="J343" s="19" t="s">
        <v>392</v>
      </c>
      <c r="K343" s="95" t="s">
        <v>392</v>
      </c>
      <c r="L343" s="95" t="s">
        <v>406</v>
      </c>
      <c r="M343" s="95" t="s">
        <v>96</v>
      </c>
      <c r="N343" s="95" t="s">
        <v>96</v>
      </c>
      <c r="O343" s="95" t="s">
        <v>96</v>
      </c>
      <c r="P343" s="95" t="s">
        <v>96</v>
      </c>
      <c r="Q343" s="20" t="s">
        <v>397</v>
      </c>
      <c r="R343" s="85" t="s">
        <v>87</v>
      </c>
      <c r="S343" s="25" t="s">
        <v>89</v>
      </c>
      <c r="T343" s="25" t="s">
        <v>543</v>
      </c>
      <c r="U343" s="101" t="s">
        <v>543</v>
      </c>
      <c r="V343" s="130" t="s">
        <v>543</v>
      </c>
      <c r="W343" s="315" t="s">
        <v>543</v>
      </c>
      <c r="X343" s="315" t="s">
        <v>543</v>
      </c>
      <c r="Y343" s="315" t="s">
        <v>543</v>
      </c>
      <c r="Z343" s="315" t="s">
        <v>543</v>
      </c>
      <c r="AA343" s="354"/>
      <c r="AB343" s="145"/>
      <c r="AD343"/>
    </row>
    <row r="344" spans="1:30" ht="30.6" x14ac:dyDescent="0.25">
      <c r="A344" s="1" t="s">
        <v>386</v>
      </c>
      <c r="B344" s="2" t="s">
        <v>387</v>
      </c>
      <c r="C344" s="4">
        <v>178</v>
      </c>
      <c r="D344" s="1" t="s">
        <v>451</v>
      </c>
      <c r="E344" s="10"/>
      <c r="F344" s="86" t="s">
        <v>538</v>
      </c>
      <c r="G344" s="22" t="s">
        <v>437</v>
      </c>
      <c r="H344" s="22" t="s">
        <v>457</v>
      </c>
      <c r="I344" s="19" t="s">
        <v>392</v>
      </c>
      <c r="J344" s="19" t="s">
        <v>406</v>
      </c>
      <c r="K344" s="95" t="s">
        <v>406</v>
      </c>
      <c r="L344" s="95" t="s">
        <v>406</v>
      </c>
      <c r="M344" s="95" t="s">
        <v>96</v>
      </c>
      <c r="N344" s="95" t="s">
        <v>96</v>
      </c>
      <c r="O344" s="95" t="s">
        <v>96</v>
      </c>
      <c r="P344" s="95" t="s">
        <v>96</v>
      </c>
      <c r="Q344" s="20" t="s">
        <v>397</v>
      </c>
      <c r="R344" s="85" t="s">
        <v>87</v>
      </c>
      <c r="S344" s="25" t="s">
        <v>89</v>
      </c>
      <c r="T344" s="25" t="s">
        <v>543</v>
      </c>
      <c r="U344" s="101" t="s">
        <v>543</v>
      </c>
      <c r="V344" s="130" t="s">
        <v>543</v>
      </c>
      <c r="W344" s="315" t="s">
        <v>543</v>
      </c>
      <c r="X344" s="315" t="s">
        <v>543</v>
      </c>
      <c r="Y344" s="315" t="s">
        <v>543</v>
      </c>
      <c r="Z344" s="315" t="s">
        <v>543</v>
      </c>
      <c r="AA344" s="354"/>
      <c r="AB344" s="145"/>
      <c r="AD344"/>
    </row>
    <row r="345" spans="1:30" ht="35.25" customHeight="1" x14ac:dyDescent="0.25">
      <c r="A345" s="1" t="s">
        <v>386</v>
      </c>
      <c r="B345" s="96" t="s">
        <v>387</v>
      </c>
      <c r="C345" s="195">
        <v>569</v>
      </c>
      <c r="D345" s="96" t="s">
        <v>794</v>
      </c>
      <c r="E345" s="10"/>
      <c r="F345" s="96">
        <v>2007</v>
      </c>
      <c r="G345" s="18" t="s">
        <v>458</v>
      </c>
      <c r="H345" s="18" t="s">
        <v>795</v>
      </c>
      <c r="I345" s="43" t="s">
        <v>392</v>
      </c>
      <c r="J345" s="43" t="s">
        <v>406</v>
      </c>
      <c r="K345" s="95" t="s">
        <v>406</v>
      </c>
      <c r="L345" s="95" t="s">
        <v>96</v>
      </c>
      <c r="M345" s="95" t="s">
        <v>96</v>
      </c>
      <c r="N345" s="95" t="s">
        <v>96</v>
      </c>
      <c r="O345" s="95" t="s">
        <v>96</v>
      </c>
      <c r="P345" s="95" t="s">
        <v>96</v>
      </c>
      <c r="Q345" s="44" t="s">
        <v>459</v>
      </c>
      <c r="R345" s="88" t="s">
        <v>87</v>
      </c>
      <c r="S345" s="134">
        <v>500000</v>
      </c>
      <c r="T345" s="134">
        <v>500000</v>
      </c>
      <c r="U345" s="134">
        <v>500000</v>
      </c>
      <c r="V345" s="134">
        <v>500000</v>
      </c>
      <c r="W345" s="315" t="s">
        <v>874</v>
      </c>
      <c r="X345" s="315" t="s">
        <v>874</v>
      </c>
      <c r="Y345" s="315" t="s">
        <v>874</v>
      </c>
      <c r="Z345" s="315" t="s">
        <v>874</v>
      </c>
      <c r="AA345" s="354"/>
      <c r="AB345" s="296">
        <f>-V345</f>
        <v>-500000</v>
      </c>
      <c r="AD345"/>
    </row>
    <row r="346" spans="1:30" ht="36" customHeight="1" x14ac:dyDescent="0.25">
      <c r="A346" s="36" t="s">
        <v>386</v>
      </c>
      <c r="B346" s="37" t="s">
        <v>387</v>
      </c>
      <c r="C346" s="38">
        <v>243</v>
      </c>
      <c r="D346" s="36" t="s">
        <v>451</v>
      </c>
      <c r="E346" s="36"/>
      <c r="F346" s="85" t="s">
        <v>460</v>
      </c>
      <c r="G346" s="18" t="s">
        <v>458</v>
      </c>
      <c r="H346" s="50" t="s">
        <v>461</v>
      </c>
      <c r="I346" s="43" t="s">
        <v>392</v>
      </c>
      <c r="J346" s="43" t="s">
        <v>406</v>
      </c>
      <c r="K346" s="95" t="s">
        <v>406</v>
      </c>
      <c r="L346" s="95" t="s">
        <v>96</v>
      </c>
      <c r="M346" s="95" t="s">
        <v>96</v>
      </c>
      <c r="N346" s="95" t="s">
        <v>96</v>
      </c>
      <c r="O346" s="95" t="s">
        <v>96</v>
      </c>
      <c r="P346" s="95" t="s">
        <v>96</v>
      </c>
      <c r="Q346" s="44" t="s">
        <v>459</v>
      </c>
      <c r="R346" s="88" t="s">
        <v>87</v>
      </c>
      <c r="S346" s="45">
        <v>8350000</v>
      </c>
      <c r="T346" s="45">
        <v>8390000</v>
      </c>
      <c r="U346" s="104">
        <v>8390000</v>
      </c>
      <c r="V346" s="134">
        <v>8390000</v>
      </c>
      <c r="W346" s="315" t="s">
        <v>874</v>
      </c>
      <c r="X346" s="315" t="s">
        <v>874</v>
      </c>
      <c r="Y346" s="315" t="s">
        <v>874</v>
      </c>
      <c r="Z346" s="315" t="s">
        <v>874</v>
      </c>
      <c r="AA346" s="354"/>
      <c r="AB346" s="296">
        <f>-V346</f>
        <v>-8390000</v>
      </c>
      <c r="AD346"/>
    </row>
    <row r="347" spans="1:30" ht="33.75" customHeight="1" x14ac:dyDescent="0.25">
      <c r="A347" s="1" t="s">
        <v>386</v>
      </c>
      <c r="B347" s="2" t="s">
        <v>387</v>
      </c>
      <c r="C347" s="4">
        <v>570</v>
      </c>
      <c r="D347" s="1" t="s">
        <v>451</v>
      </c>
      <c r="E347" s="1"/>
      <c r="F347" s="85" t="s">
        <v>419</v>
      </c>
      <c r="G347" s="18" t="s">
        <v>458</v>
      </c>
      <c r="H347" s="22" t="s">
        <v>462</v>
      </c>
      <c r="I347" s="19" t="s">
        <v>392</v>
      </c>
      <c r="J347" s="19" t="s">
        <v>406</v>
      </c>
      <c r="K347" s="95" t="s">
        <v>406</v>
      </c>
      <c r="L347" s="95" t="s">
        <v>96</v>
      </c>
      <c r="M347" s="95" t="s">
        <v>96</v>
      </c>
      <c r="N347" s="95" t="s">
        <v>96</v>
      </c>
      <c r="O347" s="95" t="s">
        <v>96</v>
      </c>
      <c r="P347" s="95" t="s">
        <v>96</v>
      </c>
      <c r="Q347" s="20" t="s">
        <v>459</v>
      </c>
      <c r="R347" s="85" t="s">
        <v>87</v>
      </c>
      <c r="S347" s="23">
        <v>792000</v>
      </c>
      <c r="T347" s="23">
        <v>788000</v>
      </c>
      <c r="U347" s="15">
        <v>788000</v>
      </c>
      <c r="V347" s="129">
        <v>788000</v>
      </c>
      <c r="W347" s="315" t="s">
        <v>874</v>
      </c>
      <c r="X347" s="315" t="s">
        <v>874</v>
      </c>
      <c r="Y347" s="315" t="s">
        <v>874</v>
      </c>
      <c r="Z347" s="315" t="s">
        <v>874</v>
      </c>
      <c r="AA347" s="354"/>
      <c r="AB347" s="296">
        <f>-V347</f>
        <v>-788000</v>
      </c>
      <c r="AD347"/>
    </row>
    <row r="348" spans="1:30" ht="37.5" customHeight="1" x14ac:dyDescent="0.25">
      <c r="A348" s="1" t="s">
        <v>386</v>
      </c>
      <c r="B348" s="2" t="s">
        <v>387</v>
      </c>
      <c r="C348" s="4">
        <v>571</v>
      </c>
      <c r="D348" s="1" t="s">
        <v>451</v>
      </c>
      <c r="E348" s="1"/>
      <c r="F348" s="85" t="s">
        <v>400</v>
      </c>
      <c r="G348" s="18" t="s">
        <v>458</v>
      </c>
      <c r="H348" s="22" t="s">
        <v>212</v>
      </c>
      <c r="I348" s="19" t="s">
        <v>392</v>
      </c>
      <c r="J348" s="19" t="s">
        <v>406</v>
      </c>
      <c r="K348" s="96" t="s">
        <v>406</v>
      </c>
      <c r="L348" s="96" t="s">
        <v>406</v>
      </c>
      <c r="M348" s="96" t="s">
        <v>96</v>
      </c>
      <c r="N348" s="96" t="s">
        <v>96</v>
      </c>
      <c r="O348" s="96" t="s">
        <v>96</v>
      </c>
      <c r="P348" s="96" t="s">
        <v>96</v>
      </c>
      <c r="Q348" s="20" t="s">
        <v>459</v>
      </c>
      <c r="R348" s="96" t="s">
        <v>764</v>
      </c>
      <c r="S348" s="23">
        <v>2175000</v>
      </c>
      <c r="T348" s="23">
        <v>2175000</v>
      </c>
      <c r="U348" s="15">
        <v>2175000</v>
      </c>
      <c r="V348" s="129">
        <v>2175000</v>
      </c>
      <c r="W348" s="315" t="s">
        <v>874</v>
      </c>
      <c r="X348" s="315" t="s">
        <v>874</v>
      </c>
      <c r="Y348" s="315" t="s">
        <v>874</v>
      </c>
      <c r="Z348" s="315" t="s">
        <v>874</v>
      </c>
      <c r="AA348" s="354"/>
      <c r="AB348" s="145">
        <f>-V348</f>
        <v>-2175000</v>
      </c>
      <c r="AD348"/>
    </row>
    <row r="349" spans="1:30" ht="23.25" customHeight="1" x14ac:dyDescent="0.25">
      <c r="A349" s="1" t="s">
        <v>386</v>
      </c>
      <c r="B349" s="2" t="s">
        <v>387</v>
      </c>
      <c r="C349" s="4">
        <v>248</v>
      </c>
      <c r="D349" s="1" t="s">
        <v>451</v>
      </c>
      <c r="E349" s="1"/>
      <c r="F349" s="85" t="s">
        <v>400</v>
      </c>
      <c r="G349" s="18" t="s">
        <v>458</v>
      </c>
      <c r="H349" s="22" t="s">
        <v>463</v>
      </c>
      <c r="I349" s="19" t="s">
        <v>406</v>
      </c>
      <c r="J349" s="19" t="s">
        <v>406</v>
      </c>
      <c r="K349" s="96" t="s">
        <v>406</v>
      </c>
      <c r="L349" s="96" t="s">
        <v>406</v>
      </c>
      <c r="M349" s="96" t="s">
        <v>96</v>
      </c>
      <c r="N349" s="96" t="s">
        <v>96</v>
      </c>
      <c r="O349" s="96" t="s">
        <v>96</v>
      </c>
      <c r="P349" s="96" t="s">
        <v>96</v>
      </c>
      <c r="Q349" s="20" t="s">
        <v>459</v>
      </c>
      <c r="R349" s="96" t="s">
        <v>764</v>
      </c>
      <c r="S349" s="23">
        <v>183230000</v>
      </c>
      <c r="T349" s="23">
        <v>222850000</v>
      </c>
      <c r="U349" s="15">
        <v>222850000</v>
      </c>
      <c r="V349" s="15">
        <v>222850000</v>
      </c>
      <c r="W349" s="315" t="s">
        <v>875</v>
      </c>
      <c r="X349" s="315" t="s">
        <v>875</v>
      </c>
      <c r="Y349" s="315" t="s">
        <v>875</v>
      </c>
      <c r="Z349" s="315" t="s">
        <v>875</v>
      </c>
      <c r="AA349" s="354"/>
      <c r="AB349" s="145">
        <f>AA349-V349</f>
        <v>-222850000</v>
      </c>
      <c r="AD349"/>
    </row>
    <row r="350" spans="1:30" ht="20.399999999999999" x14ac:dyDescent="0.25">
      <c r="A350" s="1" t="s">
        <v>386</v>
      </c>
      <c r="B350" s="2" t="s">
        <v>387</v>
      </c>
      <c r="C350" s="14">
        <v>208</v>
      </c>
      <c r="D350" s="1" t="s">
        <v>451</v>
      </c>
      <c r="E350" s="85"/>
      <c r="F350" s="88" t="s">
        <v>400</v>
      </c>
      <c r="G350" s="22" t="s">
        <v>164</v>
      </c>
      <c r="H350" s="22" t="s">
        <v>120</v>
      </c>
      <c r="I350" s="19" t="s">
        <v>392</v>
      </c>
      <c r="J350" s="19" t="s">
        <v>406</v>
      </c>
      <c r="K350" s="96" t="s">
        <v>406</v>
      </c>
      <c r="L350" s="96" t="s">
        <v>406</v>
      </c>
      <c r="M350" s="96" t="s">
        <v>96</v>
      </c>
      <c r="N350" s="96" t="s">
        <v>96</v>
      </c>
      <c r="O350" s="96" t="s">
        <v>96</v>
      </c>
      <c r="P350" s="96" t="s">
        <v>96</v>
      </c>
      <c r="Q350" s="20" t="s">
        <v>452</v>
      </c>
      <c r="R350" s="85" t="s">
        <v>435</v>
      </c>
      <c r="S350" s="23">
        <v>5710287</v>
      </c>
      <c r="T350" s="23">
        <v>5710287</v>
      </c>
      <c r="U350" s="15">
        <v>5710287</v>
      </c>
      <c r="V350" s="129">
        <v>5710287</v>
      </c>
      <c r="W350" s="314">
        <v>4459000</v>
      </c>
      <c r="X350" s="314">
        <v>4459000</v>
      </c>
      <c r="Y350" s="314">
        <v>4459000</v>
      </c>
      <c r="Z350" s="314">
        <v>4459000</v>
      </c>
      <c r="AA350" s="354"/>
      <c r="AB350" s="145">
        <f>Z350-Y350</f>
        <v>0</v>
      </c>
      <c r="AD350"/>
    </row>
    <row r="351" spans="1:30" ht="20.399999999999999" x14ac:dyDescent="0.25">
      <c r="A351" s="1" t="s">
        <v>386</v>
      </c>
      <c r="B351" s="2" t="s">
        <v>387</v>
      </c>
      <c r="C351" s="14">
        <v>201</v>
      </c>
      <c r="D351" s="1" t="s">
        <v>451</v>
      </c>
      <c r="E351" s="1"/>
      <c r="F351" s="85" t="s">
        <v>40</v>
      </c>
      <c r="G351" s="22" t="s">
        <v>163</v>
      </c>
      <c r="H351" s="22" t="s">
        <v>115</v>
      </c>
      <c r="I351" s="19" t="s">
        <v>406</v>
      </c>
      <c r="J351" s="19" t="s">
        <v>406</v>
      </c>
      <c r="K351" s="96" t="s">
        <v>96</v>
      </c>
      <c r="L351" s="96" t="s">
        <v>96</v>
      </c>
      <c r="M351" s="96" t="s">
        <v>96</v>
      </c>
      <c r="N351" s="96" t="s">
        <v>96</v>
      </c>
      <c r="O351" s="96" t="s">
        <v>96</v>
      </c>
      <c r="P351" s="96" t="s">
        <v>96</v>
      </c>
      <c r="Q351" s="24">
        <v>39563</v>
      </c>
      <c r="R351" s="85" t="s">
        <v>118</v>
      </c>
      <c r="S351" s="23">
        <v>3915000</v>
      </c>
      <c r="T351" s="23">
        <v>3915000</v>
      </c>
      <c r="U351" s="15">
        <v>3915000</v>
      </c>
      <c r="V351" s="129">
        <v>3915000</v>
      </c>
      <c r="W351" s="314">
        <v>3915000</v>
      </c>
      <c r="X351" s="314">
        <v>3915000</v>
      </c>
      <c r="Y351" s="314">
        <v>3915000</v>
      </c>
      <c r="Z351" s="314">
        <v>3915000</v>
      </c>
      <c r="AA351" s="354"/>
      <c r="AB351" s="145"/>
      <c r="AD351"/>
    </row>
    <row r="352" spans="1:30" ht="44.25" customHeight="1" x14ac:dyDescent="0.25">
      <c r="A352" s="1" t="s">
        <v>386</v>
      </c>
      <c r="B352" s="2" t="s">
        <v>387</v>
      </c>
      <c r="C352" s="4">
        <v>551</v>
      </c>
      <c r="D352" s="1" t="s">
        <v>451</v>
      </c>
      <c r="E352" s="1"/>
      <c r="F352" s="85" t="s">
        <v>432</v>
      </c>
      <c r="G352" s="111" t="s">
        <v>876</v>
      </c>
      <c r="H352" s="3" t="s">
        <v>293</v>
      </c>
      <c r="I352" s="1" t="s">
        <v>406</v>
      </c>
      <c r="J352" s="19" t="s">
        <v>110</v>
      </c>
      <c r="K352" s="96" t="s">
        <v>110</v>
      </c>
      <c r="L352" s="96" t="s">
        <v>110</v>
      </c>
      <c r="M352" s="96" t="s">
        <v>110</v>
      </c>
      <c r="N352" s="96" t="s">
        <v>110</v>
      </c>
      <c r="O352" s="96" t="s">
        <v>110</v>
      </c>
      <c r="P352" s="96" t="s">
        <v>110</v>
      </c>
      <c r="Q352" s="20" t="s">
        <v>475</v>
      </c>
      <c r="R352" s="85" t="s">
        <v>87</v>
      </c>
      <c r="S352" s="23">
        <v>805000</v>
      </c>
      <c r="T352" s="23">
        <v>805000</v>
      </c>
      <c r="U352" s="15">
        <v>805000</v>
      </c>
      <c r="V352" s="129">
        <v>805000</v>
      </c>
      <c r="W352" s="315" t="s">
        <v>881</v>
      </c>
      <c r="X352" s="315" t="s">
        <v>881</v>
      </c>
      <c r="Y352" s="315" t="s">
        <v>881</v>
      </c>
      <c r="Z352" s="315" t="s">
        <v>881</v>
      </c>
      <c r="AA352" s="355"/>
      <c r="AB352" s="296">
        <f>-V352</f>
        <v>-805000</v>
      </c>
      <c r="AD352"/>
    </row>
    <row r="353" spans="1:30" ht="44.25" customHeight="1" x14ac:dyDescent="0.25">
      <c r="A353" s="1" t="s">
        <v>386</v>
      </c>
      <c r="B353" s="2" t="s">
        <v>387</v>
      </c>
      <c r="C353" s="4">
        <v>236</v>
      </c>
      <c r="D353" s="1" t="s">
        <v>451</v>
      </c>
      <c r="E353" s="1"/>
      <c r="F353" s="92">
        <v>39508</v>
      </c>
      <c r="G353" s="111" t="s">
        <v>876</v>
      </c>
      <c r="H353" s="3" t="s">
        <v>472</v>
      </c>
      <c r="I353" s="1" t="s">
        <v>406</v>
      </c>
      <c r="J353" s="1" t="s">
        <v>406</v>
      </c>
      <c r="K353" s="96" t="s">
        <v>96</v>
      </c>
      <c r="L353" s="96" t="s">
        <v>96</v>
      </c>
      <c r="M353" s="96" t="s">
        <v>96</v>
      </c>
      <c r="N353" s="96" t="s">
        <v>96</v>
      </c>
      <c r="O353" s="96" t="s">
        <v>96</v>
      </c>
      <c r="P353" s="96" t="s">
        <v>96</v>
      </c>
      <c r="Q353" s="2" t="s">
        <v>452</v>
      </c>
      <c r="R353" s="85" t="s">
        <v>87</v>
      </c>
      <c r="S353" s="9" t="s">
        <v>93</v>
      </c>
      <c r="T353" s="9" t="s">
        <v>93</v>
      </c>
      <c r="U353" s="101" t="s">
        <v>93</v>
      </c>
      <c r="V353" s="130" t="s">
        <v>93</v>
      </c>
      <c r="W353" s="322" t="s">
        <v>881</v>
      </c>
      <c r="X353" s="322" t="s">
        <v>881</v>
      </c>
      <c r="Y353" s="322" t="s">
        <v>881</v>
      </c>
      <c r="Z353" s="322" t="s">
        <v>881</v>
      </c>
      <c r="AA353" s="355"/>
      <c r="AB353" s="145"/>
      <c r="AD353"/>
    </row>
    <row r="354" spans="1:30" ht="40.799999999999997" x14ac:dyDescent="0.25">
      <c r="A354" s="36" t="s">
        <v>386</v>
      </c>
      <c r="B354" s="37" t="s">
        <v>387</v>
      </c>
      <c r="C354" s="38">
        <v>228</v>
      </c>
      <c r="D354" s="36" t="s">
        <v>451</v>
      </c>
      <c r="E354" s="36"/>
      <c r="F354" s="152">
        <v>39526</v>
      </c>
      <c r="G354" s="111" t="s">
        <v>876</v>
      </c>
      <c r="H354" s="40" t="s">
        <v>474</v>
      </c>
      <c r="I354" s="36" t="s">
        <v>406</v>
      </c>
      <c r="J354" s="36" t="s">
        <v>406</v>
      </c>
      <c r="K354" s="95" t="s">
        <v>96</v>
      </c>
      <c r="L354" s="95" t="s">
        <v>96</v>
      </c>
      <c r="M354" s="95" t="s">
        <v>96</v>
      </c>
      <c r="N354" s="95" t="s">
        <v>96</v>
      </c>
      <c r="O354" s="95" t="s">
        <v>96</v>
      </c>
      <c r="P354" s="95" t="s">
        <v>96</v>
      </c>
      <c r="Q354" s="37" t="s">
        <v>475</v>
      </c>
      <c r="R354" s="88" t="s">
        <v>87</v>
      </c>
      <c r="S354" s="71" t="s">
        <v>93</v>
      </c>
      <c r="T354" s="71" t="s">
        <v>93</v>
      </c>
      <c r="U354" s="106" t="s">
        <v>93</v>
      </c>
      <c r="V354" s="140" t="s">
        <v>93</v>
      </c>
      <c r="W354" s="322" t="s">
        <v>881</v>
      </c>
      <c r="X354" s="322" t="s">
        <v>881</v>
      </c>
      <c r="Y354" s="322" t="s">
        <v>881</v>
      </c>
      <c r="Z354" s="322" t="s">
        <v>881</v>
      </c>
      <c r="AA354" s="355"/>
      <c r="AB354" s="145"/>
      <c r="AC354"/>
      <c r="AD354"/>
    </row>
    <row r="355" spans="1:30" ht="40.799999999999997" x14ac:dyDescent="0.25">
      <c r="A355" s="1" t="s">
        <v>386</v>
      </c>
      <c r="B355" s="2" t="s">
        <v>387</v>
      </c>
      <c r="C355" s="4">
        <v>222</v>
      </c>
      <c r="D355" s="1" t="s">
        <v>451</v>
      </c>
      <c r="E355" s="1"/>
      <c r="F355" s="92">
        <v>39534</v>
      </c>
      <c r="G355" s="111" t="s">
        <v>876</v>
      </c>
      <c r="H355" s="3" t="s">
        <v>483</v>
      </c>
      <c r="I355" s="1" t="s">
        <v>406</v>
      </c>
      <c r="J355" s="1" t="s">
        <v>406</v>
      </c>
      <c r="K355" s="96" t="s">
        <v>96</v>
      </c>
      <c r="L355" s="95" t="s">
        <v>96</v>
      </c>
      <c r="M355" s="95" t="s">
        <v>96</v>
      </c>
      <c r="N355" s="95" t="s">
        <v>96</v>
      </c>
      <c r="O355" s="95" t="s">
        <v>96</v>
      </c>
      <c r="P355" s="95" t="s">
        <v>96</v>
      </c>
      <c r="Q355" s="2" t="s">
        <v>452</v>
      </c>
      <c r="R355" s="85" t="s">
        <v>87</v>
      </c>
      <c r="S355" s="5">
        <v>1047000000</v>
      </c>
      <c r="T355" s="25" t="s">
        <v>93</v>
      </c>
      <c r="U355" s="101" t="s">
        <v>93</v>
      </c>
      <c r="V355" s="130" t="s">
        <v>93</v>
      </c>
      <c r="W355" s="322" t="s">
        <v>881</v>
      </c>
      <c r="X355" s="322" t="s">
        <v>881</v>
      </c>
      <c r="Y355" s="322" t="s">
        <v>881</v>
      </c>
      <c r="Z355" s="322" t="s">
        <v>881</v>
      </c>
      <c r="AA355" s="355"/>
      <c r="AB355" s="145"/>
      <c r="AC355"/>
      <c r="AD355"/>
    </row>
    <row r="356" spans="1:30" ht="40.799999999999997" x14ac:dyDescent="0.25">
      <c r="A356" s="1" t="s">
        <v>386</v>
      </c>
      <c r="B356" s="2" t="s">
        <v>387</v>
      </c>
      <c r="C356" s="4">
        <v>223</v>
      </c>
      <c r="D356" s="1" t="s">
        <v>451</v>
      </c>
      <c r="E356" s="1" t="s">
        <v>468</v>
      </c>
      <c r="F356" s="92">
        <v>39535</v>
      </c>
      <c r="G356" s="111" t="s">
        <v>876</v>
      </c>
      <c r="H356" s="3" t="s">
        <v>476</v>
      </c>
      <c r="I356" s="1" t="s">
        <v>406</v>
      </c>
      <c r="J356" s="1" t="s">
        <v>406</v>
      </c>
      <c r="K356" s="96" t="s">
        <v>96</v>
      </c>
      <c r="L356" s="96" t="s">
        <v>96</v>
      </c>
      <c r="M356" s="96" t="s">
        <v>96</v>
      </c>
      <c r="N356" s="96" t="s">
        <v>96</v>
      </c>
      <c r="O356" s="96" t="s">
        <v>96</v>
      </c>
      <c r="P356" s="96" t="s">
        <v>96</v>
      </c>
      <c r="Q356" s="2" t="s">
        <v>477</v>
      </c>
      <c r="R356" s="85" t="s">
        <v>87</v>
      </c>
      <c r="S356" s="9" t="s">
        <v>93</v>
      </c>
      <c r="T356" s="9" t="s">
        <v>93</v>
      </c>
      <c r="U356" s="101" t="s">
        <v>93</v>
      </c>
      <c r="V356" s="130" t="s">
        <v>93</v>
      </c>
      <c r="W356" s="322" t="s">
        <v>881</v>
      </c>
      <c r="X356" s="322" t="s">
        <v>881</v>
      </c>
      <c r="Y356" s="322" t="s">
        <v>881</v>
      </c>
      <c r="Z356" s="322" t="s">
        <v>881</v>
      </c>
      <c r="AA356" s="355"/>
      <c r="AB356" s="145"/>
      <c r="AC356"/>
      <c r="AD356"/>
    </row>
    <row r="357" spans="1:30" ht="40.799999999999997" x14ac:dyDescent="0.25">
      <c r="A357" s="1" t="s">
        <v>386</v>
      </c>
      <c r="B357" s="2" t="s">
        <v>387</v>
      </c>
      <c r="C357" s="4">
        <v>225</v>
      </c>
      <c r="D357" s="1" t="s">
        <v>451</v>
      </c>
      <c r="E357" s="1"/>
      <c r="F357" s="92">
        <v>39535</v>
      </c>
      <c r="G357" s="111" t="s">
        <v>876</v>
      </c>
      <c r="H357" s="6" t="s">
        <v>484</v>
      </c>
      <c r="I357" s="1" t="s">
        <v>406</v>
      </c>
      <c r="J357" s="1" t="s">
        <v>406</v>
      </c>
      <c r="K357" s="96" t="s">
        <v>96</v>
      </c>
      <c r="L357" s="96" t="s">
        <v>96</v>
      </c>
      <c r="M357" s="96" t="s">
        <v>96</v>
      </c>
      <c r="N357" s="96" t="s">
        <v>96</v>
      </c>
      <c r="O357" s="96" t="s">
        <v>96</v>
      </c>
      <c r="P357" s="96" t="s">
        <v>96</v>
      </c>
      <c r="Q357" s="2" t="s">
        <v>452</v>
      </c>
      <c r="R357" s="85" t="s">
        <v>87</v>
      </c>
      <c r="S357" s="9" t="s">
        <v>93</v>
      </c>
      <c r="T357" s="9" t="s">
        <v>93</v>
      </c>
      <c r="U357" s="101" t="s">
        <v>93</v>
      </c>
      <c r="V357" s="130" t="s">
        <v>93</v>
      </c>
      <c r="W357" s="322" t="s">
        <v>881</v>
      </c>
      <c r="X357" s="322" t="s">
        <v>881</v>
      </c>
      <c r="Y357" s="322" t="s">
        <v>881</v>
      </c>
      <c r="Z357" s="322" t="s">
        <v>881</v>
      </c>
      <c r="AA357" s="355"/>
      <c r="AB357" s="145"/>
      <c r="AC357"/>
      <c r="AD357"/>
    </row>
    <row r="358" spans="1:30" ht="45.75" customHeight="1" x14ac:dyDescent="0.25">
      <c r="A358" s="1" t="s">
        <v>386</v>
      </c>
      <c r="B358" s="2" t="s">
        <v>387</v>
      </c>
      <c r="C358" s="4">
        <v>237</v>
      </c>
      <c r="D358" s="1" t="s">
        <v>451</v>
      </c>
      <c r="E358" s="1"/>
      <c r="F358" s="92">
        <v>39566</v>
      </c>
      <c r="G358" s="111" t="s">
        <v>876</v>
      </c>
      <c r="H358" s="3" t="s">
        <v>486</v>
      </c>
      <c r="I358" s="1" t="s">
        <v>406</v>
      </c>
      <c r="J358" s="1" t="s">
        <v>406</v>
      </c>
      <c r="K358" s="96" t="s">
        <v>96</v>
      </c>
      <c r="L358" s="96" t="s">
        <v>96</v>
      </c>
      <c r="M358" s="96" t="s">
        <v>96</v>
      </c>
      <c r="N358" s="96" t="s">
        <v>96</v>
      </c>
      <c r="O358" s="96" t="s">
        <v>96</v>
      </c>
      <c r="P358" s="96" t="s">
        <v>96</v>
      </c>
      <c r="Q358" s="2" t="s">
        <v>452</v>
      </c>
      <c r="R358" s="85" t="s">
        <v>87</v>
      </c>
      <c r="S358" s="9" t="s">
        <v>93</v>
      </c>
      <c r="T358" s="9" t="s">
        <v>93</v>
      </c>
      <c r="U358" s="101" t="s">
        <v>93</v>
      </c>
      <c r="V358" s="130" t="s">
        <v>93</v>
      </c>
      <c r="W358" s="322" t="s">
        <v>881</v>
      </c>
      <c r="X358" s="322" t="s">
        <v>881</v>
      </c>
      <c r="Y358" s="322" t="s">
        <v>881</v>
      </c>
      <c r="Z358" s="322" t="s">
        <v>881</v>
      </c>
      <c r="AA358" s="355"/>
      <c r="AB358" s="145"/>
      <c r="AC358"/>
      <c r="AD358"/>
    </row>
    <row r="359" spans="1:30" ht="46.5" customHeight="1" x14ac:dyDescent="0.25">
      <c r="A359" s="1" t="s">
        <v>386</v>
      </c>
      <c r="B359" s="2" t="s">
        <v>387</v>
      </c>
      <c r="C359" s="4">
        <v>244</v>
      </c>
      <c r="D359" s="1" t="s">
        <v>451</v>
      </c>
      <c r="E359" s="1"/>
      <c r="F359" s="92">
        <v>39619</v>
      </c>
      <c r="G359" s="111" t="s">
        <v>876</v>
      </c>
      <c r="H359" s="22" t="s">
        <v>466</v>
      </c>
      <c r="I359" s="19" t="s">
        <v>392</v>
      </c>
      <c r="J359" s="19" t="s">
        <v>406</v>
      </c>
      <c r="K359" s="96" t="s">
        <v>96</v>
      </c>
      <c r="L359" s="96" t="s">
        <v>96</v>
      </c>
      <c r="M359" s="96" t="s">
        <v>96</v>
      </c>
      <c r="N359" s="96" t="s">
        <v>96</v>
      </c>
      <c r="O359" s="96" t="s">
        <v>96</v>
      </c>
      <c r="P359" s="96" t="s">
        <v>96</v>
      </c>
      <c r="Q359" s="24">
        <v>39563</v>
      </c>
      <c r="R359" s="85" t="s">
        <v>87</v>
      </c>
      <c r="S359" s="23">
        <v>5887000</v>
      </c>
      <c r="T359" s="23">
        <v>5887000</v>
      </c>
      <c r="U359" s="15">
        <v>5692000</v>
      </c>
      <c r="V359" s="129">
        <v>5692000</v>
      </c>
      <c r="W359" s="315" t="s">
        <v>881</v>
      </c>
      <c r="X359" s="315" t="s">
        <v>881</v>
      </c>
      <c r="Y359" s="315" t="s">
        <v>881</v>
      </c>
      <c r="Z359" s="315" t="s">
        <v>881</v>
      </c>
      <c r="AA359" s="355"/>
      <c r="AB359" s="296">
        <f>-V359</f>
        <v>-5692000</v>
      </c>
      <c r="AC359"/>
      <c r="AD359"/>
    </row>
    <row r="360" spans="1:30" ht="36" customHeight="1" x14ac:dyDescent="0.25">
      <c r="A360" s="1" t="s">
        <v>386</v>
      </c>
      <c r="B360" s="2" t="s">
        <v>387</v>
      </c>
      <c r="C360" s="4">
        <v>239</v>
      </c>
      <c r="D360" s="1" t="s">
        <v>451</v>
      </c>
      <c r="E360" s="1"/>
      <c r="F360" s="85" t="s">
        <v>31</v>
      </c>
      <c r="G360" s="111" t="s">
        <v>876</v>
      </c>
      <c r="H360" s="3" t="s">
        <v>453</v>
      </c>
      <c r="I360" s="1" t="s">
        <v>406</v>
      </c>
      <c r="J360" s="1" t="s">
        <v>406</v>
      </c>
      <c r="K360" s="96" t="s">
        <v>406</v>
      </c>
      <c r="L360" s="96" t="s">
        <v>96</v>
      </c>
      <c r="M360" s="96" t="s">
        <v>96</v>
      </c>
      <c r="N360" s="96" t="s">
        <v>96</v>
      </c>
      <c r="O360" s="96" t="s">
        <v>96</v>
      </c>
      <c r="P360" s="96" t="s">
        <v>96</v>
      </c>
      <c r="Q360" s="2" t="s">
        <v>452</v>
      </c>
      <c r="R360" s="85" t="s">
        <v>87</v>
      </c>
      <c r="S360" s="5">
        <v>5206000</v>
      </c>
      <c r="T360" s="5">
        <v>5206000</v>
      </c>
      <c r="U360" s="15">
        <v>5009000</v>
      </c>
      <c r="V360" s="129">
        <v>5009000</v>
      </c>
      <c r="W360" s="315" t="s">
        <v>881</v>
      </c>
      <c r="X360" s="315" t="s">
        <v>881</v>
      </c>
      <c r="Y360" s="315" t="s">
        <v>881</v>
      </c>
      <c r="Z360" s="315" t="s">
        <v>881</v>
      </c>
      <c r="AA360" s="355"/>
      <c r="AB360" s="296">
        <f>-V360</f>
        <v>-5009000</v>
      </c>
      <c r="AC360"/>
      <c r="AD360"/>
    </row>
    <row r="361" spans="1:30" ht="40.799999999999997" x14ac:dyDescent="0.25">
      <c r="A361" s="1" t="s">
        <v>386</v>
      </c>
      <c r="B361" s="2" t="s">
        <v>387</v>
      </c>
      <c r="C361" s="4">
        <v>245</v>
      </c>
      <c r="D361" s="1" t="s">
        <v>451</v>
      </c>
      <c r="E361" s="2"/>
      <c r="F361" s="85" t="s">
        <v>31</v>
      </c>
      <c r="G361" s="111" t="s">
        <v>876</v>
      </c>
      <c r="H361" s="22" t="s">
        <v>485</v>
      </c>
      <c r="I361" s="19" t="s">
        <v>392</v>
      </c>
      <c r="J361" s="19" t="s">
        <v>406</v>
      </c>
      <c r="K361" s="96" t="s">
        <v>406</v>
      </c>
      <c r="L361" s="96" t="s">
        <v>96</v>
      </c>
      <c r="M361" s="96" t="s">
        <v>96</v>
      </c>
      <c r="N361" s="96" t="s">
        <v>96</v>
      </c>
      <c r="O361" s="96" t="s">
        <v>96</v>
      </c>
      <c r="P361" s="96" t="s">
        <v>96</v>
      </c>
      <c r="Q361" s="20" t="s">
        <v>452</v>
      </c>
      <c r="R361" s="85" t="s">
        <v>87</v>
      </c>
      <c r="S361" s="25" t="s">
        <v>93</v>
      </c>
      <c r="T361" s="25" t="s">
        <v>93</v>
      </c>
      <c r="U361" s="101" t="s">
        <v>93</v>
      </c>
      <c r="V361" s="130" t="s">
        <v>93</v>
      </c>
      <c r="W361" s="322" t="s">
        <v>881</v>
      </c>
      <c r="X361" s="322" t="s">
        <v>881</v>
      </c>
      <c r="Y361" s="322" t="s">
        <v>881</v>
      </c>
      <c r="Z361" s="322" t="s">
        <v>881</v>
      </c>
      <c r="AA361" s="355"/>
      <c r="AB361" s="145"/>
      <c r="AC361"/>
      <c r="AD361"/>
    </row>
    <row r="362" spans="1:30" ht="40.799999999999997" x14ac:dyDescent="0.25">
      <c r="A362" s="1" t="s">
        <v>386</v>
      </c>
      <c r="B362" s="2" t="s">
        <v>387</v>
      </c>
      <c r="C362" s="4">
        <v>227</v>
      </c>
      <c r="D362" s="1" t="s">
        <v>451</v>
      </c>
      <c r="E362" s="1"/>
      <c r="F362" s="61">
        <v>39661</v>
      </c>
      <c r="G362" s="111" t="s">
        <v>876</v>
      </c>
      <c r="H362" s="3" t="s">
        <v>478</v>
      </c>
      <c r="I362" s="1" t="s">
        <v>406</v>
      </c>
      <c r="J362" s="1" t="s">
        <v>406</v>
      </c>
      <c r="K362" s="96" t="s">
        <v>406</v>
      </c>
      <c r="L362" s="96" t="s">
        <v>96</v>
      </c>
      <c r="M362" s="96" t="s">
        <v>96</v>
      </c>
      <c r="N362" s="96" t="s">
        <v>96</v>
      </c>
      <c r="O362" s="96" t="s">
        <v>96</v>
      </c>
      <c r="P362" s="96" t="s">
        <v>96</v>
      </c>
      <c r="Q362" s="2" t="s">
        <v>452</v>
      </c>
      <c r="R362" s="85" t="s">
        <v>87</v>
      </c>
      <c r="S362" s="9" t="s">
        <v>93</v>
      </c>
      <c r="T362" s="9" t="s">
        <v>93</v>
      </c>
      <c r="U362" s="101" t="s">
        <v>93</v>
      </c>
      <c r="V362" s="130" t="s">
        <v>93</v>
      </c>
      <c r="W362" s="322" t="s">
        <v>881</v>
      </c>
      <c r="X362" s="322" t="s">
        <v>881</v>
      </c>
      <c r="Y362" s="322" t="s">
        <v>881</v>
      </c>
      <c r="Z362" s="322" t="s">
        <v>881</v>
      </c>
      <c r="AA362" s="355"/>
      <c r="AB362" s="145"/>
      <c r="AC362"/>
      <c r="AD362"/>
    </row>
    <row r="363" spans="1:30" ht="40.799999999999997" x14ac:dyDescent="0.25">
      <c r="A363" s="1" t="s">
        <v>386</v>
      </c>
      <c r="B363" s="2" t="s">
        <v>387</v>
      </c>
      <c r="C363" s="4">
        <v>229</v>
      </c>
      <c r="D363" s="1" t="s">
        <v>451</v>
      </c>
      <c r="E363" s="1" t="s">
        <v>468</v>
      </c>
      <c r="F363" s="170">
        <v>39661</v>
      </c>
      <c r="G363" s="111" t="s">
        <v>876</v>
      </c>
      <c r="H363" s="3" t="s">
        <v>473</v>
      </c>
      <c r="I363" s="1" t="s">
        <v>406</v>
      </c>
      <c r="J363" s="1" t="s">
        <v>406</v>
      </c>
      <c r="K363" s="96" t="s">
        <v>406</v>
      </c>
      <c r="L363" s="95" t="s">
        <v>96</v>
      </c>
      <c r="M363" s="95" t="s">
        <v>96</v>
      </c>
      <c r="N363" s="95" t="s">
        <v>96</v>
      </c>
      <c r="O363" s="95" t="s">
        <v>96</v>
      </c>
      <c r="P363" s="95" t="s">
        <v>96</v>
      </c>
      <c r="Q363" s="2" t="s">
        <v>452</v>
      </c>
      <c r="R363" s="85" t="s">
        <v>87</v>
      </c>
      <c r="S363" s="9" t="s">
        <v>93</v>
      </c>
      <c r="T363" s="9" t="s">
        <v>93</v>
      </c>
      <c r="U363" s="101" t="s">
        <v>93</v>
      </c>
      <c r="V363" s="130" t="s">
        <v>93</v>
      </c>
      <c r="W363" s="322" t="s">
        <v>881</v>
      </c>
      <c r="X363" s="322" t="s">
        <v>881</v>
      </c>
      <c r="Y363" s="322" t="s">
        <v>881</v>
      </c>
      <c r="Z363" s="322" t="s">
        <v>881</v>
      </c>
      <c r="AA363" s="355"/>
      <c r="AB363" s="145"/>
      <c r="AC363"/>
      <c r="AD363"/>
    </row>
    <row r="364" spans="1:30" ht="36.75" customHeight="1" x14ac:dyDescent="0.25">
      <c r="A364" s="1" t="s">
        <v>386</v>
      </c>
      <c r="B364" s="2" t="s">
        <v>387</v>
      </c>
      <c r="C364" s="4">
        <v>232</v>
      </c>
      <c r="D364" s="1" t="s">
        <v>451</v>
      </c>
      <c r="E364" s="1"/>
      <c r="F364" s="85" t="s">
        <v>460</v>
      </c>
      <c r="G364" s="111" t="s">
        <v>876</v>
      </c>
      <c r="H364" s="22" t="s">
        <v>598</v>
      </c>
      <c r="I364" s="19" t="s">
        <v>392</v>
      </c>
      <c r="J364" s="19" t="s">
        <v>406</v>
      </c>
      <c r="K364" s="96" t="s">
        <v>406</v>
      </c>
      <c r="L364" s="95" t="s">
        <v>96</v>
      </c>
      <c r="M364" s="95" t="s">
        <v>96</v>
      </c>
      <c r="N364" s="95" t="s">
        <v>96</v>
      </c>
      <c r="O364" s="95" t="s">
        <v>96</v>
      </c>
      <c r="P364" s="95" t="s">
        <v>96</v>
      </c>
      <c r="Q364" s="20" t="s">
        <v>452</v>
      </c>
      <c r="R364" s="85" t="s">
        <v>87</v>
      </c>
      <c r="S364" s="25" t="s">
        <v>93</v>
      </c>
      <c r="T364" s="5">
        <v>1047000000</v>
      </c>
      <c r="U364" s="15">
        <v>1047000000</v>
      </c>
      <c r="V364" s="138" t="s">
        <v>93</v>
      </c>
      <c r="W364" s="322" t="s">
        <v>881</v>
      </c>
      <c r="X364" s="322" t="s">
        <v>881</v>
      </c>
      <c r="Y364" s="322" t="s">
        <v>881</v>
      </c>
      <c r="Z364" s="322" t="s">
        <v>881</v>
      </c>
      <c r="AA364" s="355"/>
      <c r="AB364" s="145"/>
      <c r="AC364"/>
      <c r="AD364"/>
    </row>
    <row r="365" spans="1:30" ht="40.799999999999997" x14ac:dyDescent="0.25">
      <c r="A365" s="1" t="s">
        <v>386</v>
      </c>
      <c r="B365" s="2" t="s">
        <v>387</v>
      </c>
      <c r="C365" s="4">
        <v>246</v>
      </c>
      <c r="D365" s="1" t="s">
        <v>451</v>
      </c>
      <c r="E365" s="2"/>
      <c r="F365" s="85" t="s">
        <v>400</v>
      </c>
      <c r="G365" s="111" t="s">
        <v>876</v>
      </c>
      <c r="H365" s="22" t="s">
        <v>467</v>
      </c>
      <c r="I365" s="19" t="s">
        <v>392</v>
      </c>
      <c r="J365" s="19" t="s">
        <v>406</v>
      </c>
      <c r="K365" s="96" t="s">
        <v>406</v>
      </c>
      <c r="L365" s="96" t="s">
        <v>406</v>
      </c>
      <c r="M365" s="96" t="s">
        <v>96</v>
      </c>
      <c r="N365" s="96" t="s">
        <v>96</v>
      </c>
      <c r="O365" s="96" t="s">
        <v>96</v>
      </c>
      <c r="P365" s="96" t="s">
        <v>96</v>
      </c>
      <c r="Q365" s="20" t="s">
        <v>452</v>
      </c>
      <c r="R365" s="96" t="s">
        <v>764</v>
      </c>
      <c r="S365" s="25" t="s">
        <v>93</v>
      </c>
      <c r="T365" s="25" t="s">
        <v>93</v>
      </c>
      <c r="U365" s="101" t="s">
        <v>93</v>
      </c>
      <c r="V365" s="139">
        <v>1047000000</v>
      </c>
      <c r="W365" s="315" t="s">
        <v>883</v>
      </c>
      <c r="X365" s="315" t="s">
        <v>883</v>
      </c>
      <c r="Y365" s="315" t="s">
        <v>883</v>
      </c>
      <c r="Z365" s="315" t="s">
        <v>883</v>
      </c>
      <c r="AA365" s="355"/>
      <c r="AB365" s="145">
        <v>0</v>
      </c>
      <c r="AC365"/>
      <c r="AD365"/>
    </row>
    <row r="366" spans="1:30" ht="40.799999999999997" x14ac:dyDescent="0.25">
      <c r="A366" s="1" t="s">
        <v>386</v>
      </c>
      <c r="B366" s="2" t="s">
        <v>387</v>
      </c>
      <c r="C366" s="4">
        <v>226</v>
      </c>
      <c r="D366" s="1" t="s">
        <v>451</v>
      </c>
      <c r="E366" s="1" t="s">
        <v>468</v>
      </c>
      <c r="F366" s="85" t="s">
        <v>400</v>
      </c>
      <c r="G366" s="111" t="s">
        <v>876</v>
      </c>
      <c r="H366" s="3" t="s">
        <v>481</v>
      </c>
      <c r="I366" s="1" t="s">
        <v>406</v>
      </c>
      <c r="J366" s="1" t="s">
        <v>406</v>
      </c>
      <c r="K366" s="96" t="s">
        <v>406</v>
      </c>
      <c r="L366" s="96" t="s">
        <v>406</v>
      </c>
      <c r="M366" s="96" t="s">
        <v>96</v>
      </c>
      <c r="N366" s="96" t="s">
        <v>96</v>
      </c>
      <c r="O366" s="96" t="s">
        <v>96</v>
      </c>
      <c r="P366" s="96" t="s">
        <v>96</v>
      </c>
      <c r="Q366" s="2" t="s">
        <v>452</v>
      </c>
      <c r="R366" s="96" t="s">
        <v>764</v>
      </c>
      <c r="S366" s="9" t="s">
        <v>93</v>
      </c>
      <c r="T366" s="9" t="s">
        <v>93</v>
      </c>
      <c r="U366" s="101" t="s">
        <v>93</v>
      </c>
      <c r="V366" s="130" t="s">
        <v>93</v>
      </c>
      <c r="W366" s="315" t="s">
        <v>881</v>
      </c>
      <c r="X366" s="315" t="s">
        <v>881</v>
      </c>
      <c r="Y366" s="315" t="s">
        <v>881</v>
      </c>
      <c r="Z366" s="315" t="s">
        <v>881</v>
      </c>
      <c r="AA366" s="355"/>
      <c r="AB366" s="145"/>
      <c r="AC366"/>
      <c r="AD366"/>
    </row>
    <row r="367" spans="1:30" ht="40.799999999999997" x14ac:dyDescent="0.25">
      <c r="A367" s="1" t="s">
        <v>386</v>
      </c>
      <c r="B367" s="2" t="s">
        <v>387</v>
      </c>
      <c r="C367" s="4">
        <v>235</v>
      </c>
      <c r="D367" s="1" t="s">
        <v>451</v>
      </c>
      <c r="E367" s="1"/>
      <c r="F367" s="85" t="s">
        <v>400</v>
      </c>
      <c r="G367" s="111" t="s">
        <v>876</v>
      </c>
      <c r="H367" s="3" t="s">
        <v>482</v>
      </c>
      <c r="I367" s="1" t="s">
        <v>406</v>
      </c>
      <c r="J367" s="1" t="s">
        <v>406</v>
      </c>
      <c r="K367" s="96" t="s">
        <v>406</v>
      </c>
      <c r="L367" s="96" t="s">
        <v>406</v>
      </c>
      <c r="M367" s="96" t="s">
        <v>96</v>
      </c>
      <c r="N367" s="96" t="s">
        <v>96</v>
      </c>
      <c r="O367" s="96" t="s">
        <v>96</v>
      </c>
      <c r="P367" s="96" t="s">
        <v>96</v>
      </c>
      <c r="Q367" s="2" t="s">
        <v>452</v>
      </c>
      <c r="R367" s="96" t="s">
        <v>764</v>
      </c>
      <c r="S367" s="9" t="s">
        <v>93</v>
      </c>
      <c r="T367" s="9" t="s">
        <v>93</v>
      </c>
      <c r="U367" s="101" t="s">
        <v>93</v>
      </c>
      <c r="V367" s="130" t="s">
        <v>93</v>
      </c>
      <c r="W367" s="315" t="s">
        <v>881</v>
      </c>
      <c r="X367" s="315" t="s">
        <v>881</v>
      </c>
      <c r="Y367" s="315" t="s">
        <v>881</v>
      </c>
      <c r="Z367" s="315" t="s">
        <v>881</v>
      </c>
      <c r="AA367" s="355"/>
      <c r="AB367" s="145"/>
      <c r="AC367"/>
      <c r="AD367"/>
    </row>
    <row r="368" spans="1:30" ht="30.6" x14ac:dyDescent="0.25">
      <c r="A368" s="1" t="s">
        <v>386</v>
      </c>
      <c r="B368" s="2" t="s">
        <v>387</v>
      </c>
      <c r="C368" s="4">
        <v>247</v>
      </c>
      <c r="D368" s="1" t="s">
        <v>451</v>
      </c>
      <c r="E368" s="1"/>
      <c r="F368" s="85" t="s">
        <v>400</v>
      </c>
      <c r="G368" s="111" t="s">
        <v>876</v>
      </c>
      <c r="H368" s="22" t="s">
        <v>480</v>
      </c>
      <c r="I368" s="19" t="s">
        <v>392</v>
      </c>
      <c r="J368" s="19" t="s">
        <v>392</v>
      </c>
      <c r="K368" s="96" t="s">
        <v>392</v>
      </c>
      <c r="L368" s="96" t="s">
        <v>406</v>
      </c>
      <c r="M368" s="96" t="s">
        <v>96</v>
      </c>
      <c r="N368" s="96" t="s">
        <v>96</v>
      </c>
      <c r="O368" s="96" t="s">
        <v>96</v>
      </c>
      <c r="P368" s="96" t="s">
        <v>96</v>
      </c>
      <c r="Q368" s="20" t="s">
        <v>452</v>
      </c>
      <c r="R368" s="96" t="s">
        <v>764</v>
      </c>
      <c r="S368" s="23">
        <v>8351000</v>
      </c>
      <c r="T368" s="23">
        <v>8351000</v>
      </c>
      <c r="U368" s="15">
        <v>8351000</v>
      </c>
      <c r="V368" s="129">
        <v>8351000</v>
      </c>
      <c r="W368" s="315" t="s">
        <v>881</v>
      </c>
      <c r="X368" s="315" t="s">
        <v>881</v>
      </c>
      <c r="Y368" s="315" t="s">
        <v>881</v>
      </c>
      <c r="Z368" s="315" t="s">
        <v>881</v>
      </c>
      <c r="AA368" s="355"/>
      <c r="AB368" s="145">
        <f>-V368</f>
        <v>-8351000</v>
      </c>
      <c r="AC368"/>
      <c r="AD368"/>
    </row>
    <row r="369" spans="1:30" ht="57" customHeight="1" x14ac:dyDescent="0.25">
      <c r="A369" s="1" t="s">
        <v>386</v>
      </c>
      <c r="B369" s="2" t="s">
        <v>387</v>
      </c>
      <c r="C369" s="4">
        <v>684</v>
      </c>
      <c r="D369" s="1" t="s">
        <v>451</v>
      </c>
      <c r="E369" s="1"/>
      <c r="F369" s="85" t="s">
        <v>400</v>
      </c>
      <c r="G369" s="111" t="s">
        <v>876</v>
      </c>
      <c r="H369" s="22" t="s">
        <v>284</v>
      </c>
      <c r="I369" s="19" t="s">
        <v>392</v>
      </c>
      <c r="J369" s="19" t="s">
        <v>406</v>
      </c>
      <c r="K369" s="96" t="s">
        <v>406</v>
      </c>
      <c r="L369" s="96" t="s">
        <v>406</v>
      </c>
      <c r="M369" s="96" t="s">
        <v>96</v>
      </c>
      <c r="N369" s="96" t="s">
        <v>96</v>
      </c>
      <c r="O369" s="96" t="s">
        <v>96</v>
      </c>
      <c r="P369" s="96" t="s">
        <v>96</v>
      </c>
      <c r="Q369" s="20" t="s">
        <v>452</v>
      </c>
      <c r="R369" s="96" t="s">
        <v>764</v>
      </c>
      <c r="S369" s="23">
        <v>11321000</v>
      </c>
      <c r="T369" s="23">
        <v>11321000</v>
      </c>
      <c r="U369" s="15">
        <v>11321000</v>
      </c>
      <c r="V369" s="129">
        <v>11321000</v>
      </c>
      <c r="W369" s="315" t="s">
        <v>881</v>
      </c>
      <c r="X369" s="315" t="s">
        <v>881</v>
      </c>
      <c r="Y369" s="315" t="s">
        <v>881</v>
      </c>
      <c r="Z369" s="315" t="s">
        <v>881</v>
      </c>
      <c r="AA369" s="355"/>
      <c r="AB369" s="145">
        <f>-V369</f>
        <v>-11321000</v>
      </c>
      <c r="AC369"/>
      <c r="AD369"/>
    </row>
    <row r="370" spans="1:30" ht="20.399999999999999" x14ac:dyDescent="0.25">
      <c r="A370" s="1" t="s">
        <v>386</v>
      </c>
      <c r="B370" s="2" t="s">
        <v>387</v>
      </c>
      <c r="C370" s="14">
        <v>202</v>
      </c>
      <c r="D370" s="1" t="s">
        <v>451</v>
      </c>
      <c r="E370" s="1"/>
      <c r="F370" s="85" t="s">
        <v>40</v>
      </c>
      <c r="G370" s="22"/>
      <c r="H370" s="22" t="s">
        <v>116</v>
      </c>
      <c r="I370" s="19" t="s">
        <v>406</v>
      </c>
      <c r="J370" s="19" t="s">
        <v>406</v>
      </c>
      <c r="K370" s="96" t="s">
        <v>96</v>
      </c>
      <c r="L370" s="96" t="s">
        <v>96</v>
      </c>
      <c r="M370" s="96" t="s">
        <v>96</v>
      </c>
      <c r="N370" s="96" t="s">
        <v>96</v>
      </c>
      <c r="O370" s="96" t="s">
        <v>96</v>
      </c>
      <c r="P370" s="96" t="s">
        <v>96</v>
      </c>
      <c r="Q370" s="20" t="s">
        <v>119</v>
      </c>
      <c r="R370" s="92">
        <v>39485</v>
      </c>
      <c r="S370" s="23">
        <v>44153000</v>
      </c>
      <c r="T370" s="23">
        <v>44153000</v>
      </c>
      <c r="U370" s="15">
        <v>44153000</v>
      </c>
      <c r="V370" s="129">
        <v>44153000</v>
      </c>
      <c r="W370" s="314">
        <v>44153000</v>
      </c>
      <c r="X370" s="314">
        <v>44153000</v>
      </c>
      <c r="Y370" s="314">
        <v>44153000</v>
      </c>
      <c r="Z370" s="314">
        <v>44153000</v>
      </c>
      <c r="AA370" s="338"/>
      <c r="AB370" s="145"/>
      <c r="AD370"/>
    </row>
    <row r="371" spans="1:30" ht="33.75" customHeight="1" x14ac:dyDescent="0.25">
      <c r="A371" s="1" t="s">
        <v>386</v>
      </c>
      <c r="B371" s="2" t="s">
        <v>387</v>
      </c>
      <c r="C371" s="14">
        <v>104</v>
      </c>
      <c r="D371" s="1" t="s">
        <v>451</v>
      </c>
      <c r="E371" s="1"/>
      <c r="F371" s="85" t="s">
        <v>31</v>
      </c>
      <c r="G371" s="22"/>
      <c r="H371" s="22" t="s">
        <v>88</v>
      </c>
      <c r="I371" s="19" t="s">
        <v>406</v>
      </c>
      <c r="J371" s="19" t="s">
        <v>406</v>
      </c>
      <c r="K371" s="95" t="s">
        <v>406</v>
      </c>
      <c r="L371" s="95" t="s">
        <v>96</v>
      </c>
      <c r="M371" s="95" t="s">
        <v>96</v>
      </c>
      <c r="N371" s="95" t="s">
        <v>96</v>
      </c>
      <c r="O371" s="95" t="s">
        <v>96</v>
      </c>
      <c r="P371" s="95" t="s">
        <v>96</v>
      </c>
      <c r="Q371" s="24">
        <v>37591</v>
      </c>
      <c r="R371" s="92">
        <v>39234</v>
      </c>
      <c r="S371" s="23">
        <v>71743727</v>
      </c>
      <c r="T371" s="23">
        <v>71743727</v>
      </c>
      <c r="U371" s="15">
        <v>71743727</v>
      </c>
      <c r="V371" s="129">
        <v>71743727</v>
      </c>
      <c r="W371" s="314">
        <v>71743727</v>
      </c>
      <c r="X371" s="314">
        <v>71743727</v>
      </c>
      <c r="Y371" s="314">
        <v>71743727</v>
      </c>
      <c r="Z371" s="314">
        <v>71743727</v>
      </c>
      <c r="AA371" s="338"/>
      <c r="AB371" s="145"/>
      <c r="AD371"/>
    </row>
    <row r="372" spans="1:30" ht="33" customHeight="1" x14ac:dyDescent="0.25">
      <c r="A372" s="1" t="s">
        <v>386</v>
      </c>
      <c r="B372" s="2" t="s">
        <v>387</v>
      </c>
      <c r="C372" s="4">
        <v>250</v>
      </c>
      <c r="D372" s="1" t="s">
        <v>451</v>
      </c>
      <c r="E372" s="1"/>
      <c r="F372" s="85" t="s">
        <v>400</v>
      </c>
      <c r="G372" s="22"/>
      <c r="H372" s="22" t="s">
        <v>487</v>
      </c>
      <c r="I372" s="19" t="s">
        <v>392</v>
      </c>
      <c r="J372" s="19" t="s">
        <v>392</v>
      </c>
      <c r="K372" s="95" t="s">
        <v>392</v>
      </c>
      <c r="L372" s="95" t="s">
        <v>392</v>
      </c>
      <c r="M372" s="95" t="s">
        <v>110</v>
      </c>
      <c r="N372" s="95" t="s">
        <v>110</v>
      </c>
      <c r="O372" s="95" t="s">
        <v>110</v>
      </c>
      <c r="P372" s="95" t="s">
        <v>110</v>
      </c>
      <c r="Q372" s="20" t="s">
        <v>435</v>
      </c>
      <c r="R372" s="92">
        <v>39295</v>
      </c>
      <c r="S372" s="23">
        <v>1800000</v>
      </c>
      <c r="T372" s="23">
        <v>1644885</v>
      </c>
      <c r="U372" s="15">
        <v>1644885</v>
      </c>
      <c r="V372" s="129">
        <v>1644885</v>
      </c>
      <c r="W372" s="314">
        <v>1644885</v>
      </c>
      <c r="X372" s="314">
        <v>1644885</v>
      </c>
      <c r="Y372" s="314">
        <v>1644885</v>
      </c>
      <c r="Z372" s="314">
        <v>1644885</v>
      </c>
      <c r="AA372" s="338"/>
      <c r="AB372" s="145"/>
      <c r="AD372"/>
    </row>
    <row r="373" spans="1:30" ht="44.25" customHeight="1" x14ac:dyDescent="0.25">
      <c r="A373" s="1" t="s">
        <v>386</v>
      </c>
      <c r="B373" s="2" t="s">
        <v>387</v>
      </c>
      <c r="C373" s="4">
        <v>1009</v>
      </c>
      <c r="D373" s="1" t="s">
        <v>451</v>
      </c>
      <c r="E373" s="1"/>
      <c r="F373" s="85" t="s">
        <v>743</v>
      </c>
      <c r="G373" s="111"/>
      <c r="H373" s="111" t="s">
        <v>905</v>
      </c>
      <c r="I373" s="19" t="s">
        <v>396</v>
      </c>
      <c r="J373" s="19" t="s">
        <v>510</v>
      </c>
      <c r="K373" s="96" t="s">
        <v>392</v>
      </c>
      <c r="L373" s="96" t="s">
        <v>406</v>
      </c>
      <c r="M373" s="96" t="s">
        <v>406</v>
      </c>
      <c r="N373" s="96" t="s">
        <v>110</v>
      </c>
      <c r="O373" s="96" t="s">
        <v>110</v>
      </c>
      <c r="P373" s="96" t="s">
        <v>110</v>
      </c>
      <c r="Q373" s="24">
        <v>39375</v>
      </c>
      <c r="R373" s="359">
        <v>40102</v>
      </c>
      <c r="S373" s="5" t="s">
        <v>92</v>
      </c>
      <c r="T373" s="5" t="s">
        <v>92</v>
      </c>
      <c r="U373" s="15">
        <v>2075000</v>
      </c>
      <c r="V373" s="129">
        <v>2075000</v>
      </c>
      <c r="W373" s="315">
        <v>3638000</v>
      </c>
      <c r="X373" s="141">
        <v>3089000</v>
      </c>
      <c r="Y373" s="141">
        <v>3089000</v>
      </c>
      <c r="Z373" s="141">
        <v>3089000</v>
      </c>
      <c r="AA373" s="338">
        <f>Z373</f>
        <v>3089000</v>
      </c>
      <c r="AB373" s="331">
        <f>Z373-Y373</f>
        <v>0</v>
      </c>
      <c r="AC373" s="142">
        <f>IF(L373=M373,0,1)</f>
        <v>0</v>
      </c>
      <c r="AD373"/>
    </row>
    <row r="374" spans="1:30" ht="38.25" customHeight="1" x14ac:dyDescent="0.25">
      <c r="A374" s="1" t="s">
        <v>386</v>
      </c>
      <c r="B374" s="2" t="s">
        <v>387</v>
      </c>
      <c r="C374" s="14">
        <v>203</v>
      </c>
      <c r="D374" s="1" t="s">
        <v>451</v>
      </c>
      <c r="E374" s="85"/>
      <c r="F374" s="85" t="s">
        <v>743</v>
      </c>
      <c r="G374" s="111" t="s">
        <v>695</v>
      </c>
      <c r="H374" s="22" t="s">
        <v>117</v>
      </c>
      <c r="I374" s="19" t="s">
        <v>392</v>
      </c>
      <c r="J374" s="19" t="s">
        <v>392</v>
      </c>
      <c r="K374" s="96" t="s">
        <v>392</v>
      </c>
      <c r="L374" s="96" t="s">
        <v>406</v>
      </c>
      <c r="M374" s="96" t="s">
        <v>406</v>
      </c>
      <c r="N374" s="96" t="s">
        <v>110</v>
      </c>
      <c r="O374" s="96" t="s">
        <v>110</v>
      </c>
      <c r="P374" s="96" t="s">
        <v>110</v>
      </c>
      <c r="Q374" s="92">
        <v>38664</v>
      </c>
      <c r="R374" s="92">
        <v>38831</v>
      </c>
      <c r="S374" s="15">
        <v>4465000</v>
      </c>
      <c r="T374" s="15">
        <v>4465000</v>
      </c>
      <c r="U374" s="15">
        <v>4465000</v>
      </c>
      <c r="V374" s="129">
        <v>4465000</v>
      </c>
      <c r="W374" s="315">
        <v>6332000</v>
      </c>
      <c r="X374" s="315">
        <v>6332000</v>
      </c>
      <c r="Y374" s="315">
        <v>6332000</v>
      </c>
      <c r="Z374" s="315">
        <v>6332000</v>
      </c>
      <c r="AA374" s="338">
        <f>Z374</f>
        <v>6332000</v>
      </c>
      <c r="AB374" s="331">
        <f>Z374-Y374</f>
        <v>0</v>
      </c>
      <c r="AC374" s="142">
        <f>IF(L374=M374,0,1)</f>
        <v>0</v>
      </c>
      <c r="AD374"/>
    </row>
    <row r="375" spans="1:30" ht="38.25" customHeight="1" x14ac:dyDescent="0.25">
      <c r="A375" s="1" t="s">
        <v>386</v>
      </c>
      <c r="B375" s="2" t="s">
        <v>387</v>
      </c>
      <c r="C375" s="4">
        <v>841</v>
      </c>
      <c r="D375" s="1" t="s">
        <v>402</v>
      </c>
      <c r="E375" s="2"/>
      <c r="F375" s="85" t="s">
        <v>436</v>
      </c>
      <c r="G375" s="22" t="s">
        <v>350</v>
      </c>
      <c r="H375" s="111" t="s">
        <v>687</v>
      </c>
      <c r="I375" s="19" t="s">
        <v>396</v>
      </c>
      <c r="J375" s="19" t="s">
        <v>392</v>
      </c>
      <c r="K375" s="95" t="s">
        <v>392</v>
      </c>
      <c r="L375" s="95" t="s">
        <v>392</v>
      </c>
      <c r="M375" s="95" t="s">
        <v>96</v>
      </c>
      <c r="N375" s="95" t="s">
        <v>96</v>
      </c>
      <c r="O375" s="95" t="s">
        <v>96</v>
      </c>
      <c r="P375" s="95" t="s">
        <v>96</v>
      </c>
      <c r="Q375" s="24">
        <v>39517</v>
      </c>
      <c r="R375" s="85" t="s">
        <v>87</v>
      </c>
      <c r="S375" s="23">
        <v>2300000</v>
      </c>
      <c r="T375" s="23">
        <v>2300000</v>
      </c>
      <c r="U375" s="15">
        <v>2300000</v>
      </c>
      <c r="V375" s="129">
        <v>2300000</v>
      </c>
      <c r="W375" s="314">
        <v>2300000</v>
      </c>
      <c r="X375" s="314">
        <v>2300000</v>
      </c>
      <c r="Y375" s="314">
        <v>2300000</v>
      </c>
      <c r="Z375" s="314">
        <v>2300000</v>
      </c>
      <c r="AA375" s="338"/>
      <c r="AB375" s="145"/>
      <c r="AD375"/>
    </row>
    <row r="376" spans="1:30" ht="30.75" customHeight="1" x14ac:dyDescent="0.25">
      <c r="A376" s="1" t="s">
        <v>386</v>
      </c>
      <c r="B376" s="2" t="s">
        <v>387</v>
      </c>
      <c r="C376" s="4">
        <v>1040</v>
      </c>
      <c r="D376" s="1" t="s">
        <v>402</v>
      </c>
      <c r="E376" s="1"/>
      <c r="F376" s="85" t="s">
        <v>400</v>
      </c>
      <c r="G376" s="22" t="s">
        <v>409</v>
      </c>
      <c r="H376" s="111" t="s">
        <v>715</v>
      </c>
      <c r="I376" s="19" t="s">
        <v>392</v>
      </c>
      <c r="J376" s="19" t="s">
        <v>392</v>
      </c>
      <c r="K376" s="96" t="s">
        <v>392</v>
      </c>
      <c r="L376" s="96" t="s">
        <v>392</v>
      </c>
      <c r="M376" s="96" t="s">
        <v>96</v>
      </c>
      <c r="N376" s="96" t="s">
        <v>96</v>
      </c>
      <c r="O376" s="96" t="s">
        <v>96</v>
      </c>
      <c r="P376" s="96" t="s">
        <v>96</v>
      </c>
      <c r="Q376" s="20" t="s">
        <v>410</v>
      </c>
      <c r="R376" s="85" t="s">
        <v>410</v>
      </c>
      <c r="S376" s="23">
        <v>990000</v>
      </c>
      <c r="T376" s="23">
        <v>990000</v>
      </c>
      <c r="U376" s="15">
        <v>990000</v>
      </c>
      <c r="V376" s="129">
        <v>990000</v>
      </c>
      <c r="W376" s="314">
        <v>990000</v>
      </c>
      <c r="X376" s="314">
        <v>990000</v>
      </c>
      <c r="Y376" s="314">
        <v>990000</v>
      </c>
      <c r="Z376" s="314">
        <v>990000</v>
      </c>
      <c r="AA376" s="338"/>
      <c r="AB376" s="145"/>
      <c r="AD376"/>
    </row>
    <row r="377" spans="1:30" ht="38.25" customHeight="1" x14ac:dyDescent="0.25">
      <c r="A377" s="1" t="s">
        <v>386</v>
      </c>
      <c r="B377" s="2" t="s">
        <v>387</v>
      </c>
      <c r="C377" s="4">
        <v>116</v>
      </c>
      <c r="D377" s="1" t="s">
        <v>402</v>
      </c>
      <c r="E377" s="1"/>
      <c r="F377" s="85" t="s">
        <v>9</v>
      </c>
      <c r="G377" s="22" t="s">
        <v>414</v>
      </c>
      <c r="H377" s="22" t="s">
        <v>418</v>
      </c>
      <c r="I377" s="19" t="s">
        <v>406</v>
      </c>
      <c r="J377" s="19" t="s">
        <v>406</v>
      </c>
      <c r="K377" s="96" t="s">
        <v>406</v>
      </c>
      <c r="L377" s="96" t="s">
        <v>406</v>
      </c>
      <c r="M377" s="96" t="s">
        <v>96</v>
      </c>
      <c r="N377" s="96" t="s">
        <v>96</v>
      </c>
      <c r="O377" s="96" t="s">
        <v>96</v>
      </c>
      <c r="P377" s="96" t="s">
        <v>96</v>
      </c>
      <c r="Q377" s="20" t="s">
        <v>416</v>
      </c>
      <c r="R377" s="85" t="s">
        <v>417</v>
      </c>
      <c r="S377" s="23">
        <v>283144600</v>
      </c>
      <c r="T377" s="23">
        <v>283144600</v>
      </c>
      <c r="U377" s="15">
        <v>283144600</v>
      </c>
      <c r="V377" s="129">
        <v>307900000</v>
      </c>
      <c r="W377" s="314">
        <v>307900000</v>
      </c>
      <c r="X377" s="314">
        <v>307900000</v>
      </c>
      <c r="Y377" s="314">
        <v>307900000</v>
      </c>
      <c r="Z377" s="314">
        <v>307900000</v>
      </c>
      <c r="AA377" s="338"/>
      <c r="AB377" s="145"/>
      <c r="AD377"/>
    </row>
    <row r="378" spans="1:30" ht="35.25" customHeight="1" x14ac:dyDescent="0.25">
      <c r="A378" s="1" t="s">
        <v>386</v>
      </c>
      <c r="B378" s="2" t="s">
        <v>387</v>
      </c>
      <c r="C378" s="4">
        <v>572</v>
      </c>
      <c r="D378" s="1" t="s">
        <v>402</v>
      </c>
      <c r="E378" s="1"/>
      <c r="F378" s="85" t="s">
        <v>9</v>
      </c>
      <c r="G378" s="26" t="s">
        <v>414</v>
      </c>
      <c r="H378" s="26" t="s">
        <v>415</v>
      </c>
      <c r="I378" s="19" t="s">
        <v>406</v>
      </c>
      <c r="J378" s="19" t="s">
        <v>406</v>
      </c>
      <c r="K378" s="96" t="s">
        <v>406</v>
      </c>
      <c r="L378" s="96" t="s">
        <v>406</v>
      </c>
      <c r="M378" s="96" t="s">
        <v>96</v>
      </c>
      <c r="N378" s="96" t="s">
        <v>96</v>
      </c>
      <c r="O378" s="96" t="s">
        <v>96</v>
      </c>
      <c r="P378" s="96" t="s">
        <v>96</v>
      </c>
      <c r="Q378" s="20" t="s">
        <v>416</v>
      </c>
      <c r="R378" s="85" t="s">
        <v>417</v>
      </c>
      <c r="S378" s="25" t="s">
        <v>99</v>
      </c>
      <c r="T378" s="25" t="s">
        <v>99</v>
      </c>
      <c r="U378" s="101" t="s">
        <v>99</v>
      </c>
      <c r="V378" s="130" t="s">
        <v>99</v>
      </c>
      <c r="W378" s="315" t="s">
        <v>99</v>
      </c>
      <c r="X378" s="315" t="s">
        <v>99</v>
      </c>
      <c r="Y378" s="315" t="s">
        <v>99</v>
      </c>
      <c r="Z378" s="315" t="s">
        <v>99</v>
      </c>
      <c r="AA378" s="338"/>
      <c r="AB378" s="145"/>
      <c r="AD378"/>
    </row>
    <row r="379" spans="1:30" ht="36.75" customHeight="1" x14ac:dyDescent="0.25">
      <c r="A379" s="36" t="s">
        <v>386</v>
      </c>
      <c r="B379" s="37" t="s">
        <v>387</v>
      </c>
      <c r="C379" s="38">
        <v>573</v>
      </c>
      <c r="D379" s="36" t="s">
        <v>402</v>
      </c>
      <c r="E379" s="1"/>
      <c r="F379" s="85" t="s">
        <v>9</v>
      </c>
      <c r="G379" s="50" t="s">
        <v>414</v>
      </c>
      <c r="H379" s="50" t="s">
        <v>423</v>
      </c>
      <c r="I379" s="43" t="s">
        <v>406</v>
      </c>
      <c r="J379" s="43" t="s">
        <v>406</v>
      </c>
      <c r="K379" s="95" t="s">
        <v>406</v>
      </c>
      <c r="L379" s="95" t="s">
        <v>406</v>
      </c>
      <c r="M379" s="95" t="s">
        <v>96</v>
      </c>
      <c r="N379" s="95" t="s">
        <v>96</v>
      </c>
      <c r="O379" s="95" t="s">
        <v>96</v>
      </c>
      <c r="P379" s="95" t="s">
        <v>96</v>
      </c>
      <c r="Q379" s="44" t="s">
        <v>416</v>
      </c>
      <c r="R379" s="88" t="s">
        <v>417</v>
      </c>
      <c r="S379" s="283" t="s">
        <v>99</v>
      </c>
      <c r="T379" s="283" t="s">
        <v>99</v>
      </c>
      <c r="U379" s="106" t="s">
        <v>99</v>
      </c>
      <c r="V379" s="140" t="s">
        <v>99</v>
      </c>
      <c r="W379" s="327" t="s">
        <v>99</v>
      </c>
      <c r="X379" s="327" t="s">
        <v>99</v>
      </c>
      <c r="Y379" s="327" t="s">
        <v>99</v>
      </c>
      <c r="Z379" s="327" t="s">
        <v>99</v>
      </c>
      <c r="AA379" s="338"/>
      <c r="AB379" s="145"/>
      <c r="AD379"/>
    </row>
    <row r="380" spans="1:30" ht="35.25" customHeight="1" x14ac:dyDescent="0.25">
      <c r="A380" s="36" t="s">
        <v>386</v>
      </c>
      <c r="B380" s="37" t="s">
        <v>387</v>
      </c>
      <c r="C380" s="38">
        <v>772</v>
      </c>
      <c r="D380" s="36" t="s">
        <v>402</v>
      </c>
      <c r="E380" s="36"/>
      <c r="F380" s="88" t="s">
        <v>9</v>
      </c>
      <c r="G380" s="50" t="s">
        <v>414</v>
      </c>
      <c r="H380" s="50" t="s">
        <v>420</v>
      </c>
      <c r="I380" s="43" t="s">
        <v>406</v>
      </c>
      <c r="J380" s="43" t="s">
        <v>406</v>
      </c>
      <c r="K380" s="95" t="s">
        <v>406</v>
      </c>
      <c r="L380" s="95" t="s">
        <v>406</v>
      </c>
      <c r="M380" s="95" t="s">
        <v>96</v>
      </c>
      <c r="N380" s="95" t="s">
        <v>96</v>
      </c>
      <c r="O380" s="95" t="s">
        <v>96</v>
      </c>
      <c r="P380" s="95" t="s">
        <v>96</v>
      </c>
      <c r="Q380" s="44" t="s">
        <v>421</v>
      </c>
      <c r="R380" s="88" t="s">
        <v>422</v>
      </c>
      <c r="S380" s="283" t="s">
        <v>99</v>
      </c>
      <c r="T380" s="283" t="s">
        <v>99</v>
      </c>
      <c r="U380" s="106" t="s">
        <v>99</v>
      </c>
      <c r="V380" s="140" t="s">
        <v>99</v>
      </c>
      <c r="W380" s="327" t="s">
        <v>99</v>
      </c>
      <c r="X380" s="327" t="s">
        <v>99</v>
      </c>
      <c r="Y380" s="327" t="s">
        <v>99</v>
      </c>
      <c r="Z380" s="327" t="s">
        <v>99</v>
      </c>
      <c r="AA380" s="338"/>
      <c r="AB380" s="145"/>
      <c r="AD380"/>
    </row>
    <row r="381" spans="1:30" ht="24" customHeight="1" x14ac:dyDescent="0.25">
      <c r="A381" s="1" t="s">
        <v>386</v>
      </c>
      <c r="B381" s="2" t="s">
        <v>387</v>
      </c>
      <c r="C381" s="4">
        <v>574</v>
      </c>
      <c r="D381" s="1" t="s">
        <v>402</v>
      </c>
      <c r="E381" s="2"/>
      <c r="F381" s="85" t="s">
        <v>394</v>
      </c>
      <c r="G381" s="22" t="s">
        <v>171</v>
      </c>
      <c r="H381" s="3" t="s">
        <v>137</v>
      </c>
      <c r="I381" s="1" t="s">
        <v>406</v>
      </c>
      <c r="J381" s="19" t="s">
        <v>110</v>
      </c>
      <c r="K381" s="96" t="s">
        <v>110</v>
      </c>
      <c r="L381" s="96" t="s">
        <v>110</v>
      </c>
      <c r="M381" s="96" t="s">
        <v>110</v>
      </c>
      <c r="N381" s="96" t="s">
        <v>110</v>
      </c>
      <c r="O381" s="96" t="s">
        <v>110</v>
      </c>
      <c r="P381" s="96" t="s">
        <v>110</v>
      </c>
      <c r="Q381" s="20" t="s">
        <v>138</v>
      </c>
      <c r="R381" s="85" t="s">
        <v>410</v>
      </c>
      <c r="S381" s="23">
        <v>1000000</v>
      </c>
      <c r="T381" s="23">
        <v>1000000</v>
      </c>
      <c r="U381" s="15">
        <v>1000000</v>
      </c>
      <c r="V381" s="129">
        <v>1000000</v>
      </c>
      <c r="W381" s="314">
        <v>1000000</v>
      </c>
      <c r="X381" s="314">
        <v>1000000</v>
      </c>
      <c r="Y381" s="314">
        <v>1000000</v>
      </c>
      <c r="Z381" s="314">
        <v>1000000</v>
      </c>
      <c r="AA381" s="338"/>
      <c r="AB381" s="145"/>
      <c r="AD381"/>
    </row>
    <row r="382" spans="1:30" ht="25.5" customHeight="1" x14ac:dyDescent="0.25">
      <c r="A382" s="1" t="s">
        <v>386</v>
      </c>
      <c r="B382" s="2" t="s">
        <v>387</v>
      </c>
      <c r="C382" s="4">
        <v>694</v>
      </c>
      <c r="D382" s="1" t="s">
        <v>402</v>
      </c>
      <c r="E382" s="1"/>
      <c r="F382" s="85" t="s">
        <v>413</v>
      </c>
      <c r="G382" s="22" t="s">
        <v>424</v>
      </c>
      <c r="H382" s="22" t="s">
        <v>428</v>
      </c>
      <c r="I382" s="19" t="s">
        <v>392</v>
      </c>
      <c r="J382" s="19" t="s">
        <v>406</v>
      </c>
      <c r="K382" s="96" t="s">
        <v>96</v>
      </c>
      <c r="L382" s="96" t="s">
        <v>96</v>
      </c>
      <c r="M382" s="96" t="s">
        <v>96</v>
      </c>
      <c r="N382" s="96" t="s">
        <v>96</v>
      </c>
      <c r="O382" s="96" t="s">
        <v>96</v>
      </c>
      <c r="P382" s="96" t="s">
        <v>96</v>
      </c>
      <c r="Q382" s="20" t="s">
        <v>425</v>
      </c>
      <c r="R382" s="85" t="s">
        <v>87</v>
      </c>
      <c r="S382" s="23">
        <v>1000000</v>
      </c>
      <c r="T382" s="23">
        <v>1000000</v>
      </c>
      <c r="U382" s="15">
        <v>1000000</v>
      </c>
      <c r="V382" s="129">
        <v>1000000</v>
      </c>
      <c r="W382" s="314">
        <v>1000000</v>
      </c>
      <c r="X382" s="314">
        <v>1000000</v>
      </c>
      <c r="Y382" s="314">
        <v>1000000</v>
      </c>
      <c r="Z382" s="314">
        <v>1000000</v>
      </c>
      <c r="AA382" s="338"/>
      <c r="AB382" s="145"/>
      <c r="AD382"/>
    </row>
    <row r="383" spans="1:30" ht="23.25" customHeight="1" x14ac:dyDescent="0.25">
      <c r="A383" s="1" t="s">
        <v>386</v>
      </c>
      <c r="B383" s="2" t="s">
        <v>387</v>
      </c>
      <c r="C383" s="4">
        <v>833</v>
      </c>
      <c r="D383" s="1" t="s">
        <v>402</v>
      </c>
      <c r="E383" s="1"/>
      <c r="F383" s="85" t="s">
        <v>413</v>
      </c>
      <c r="G383" s="22" t="s">
        <v>424</v>
      </c>
      <c r="H383" s="22" t="s">
        <v>147</v>
      </c>
      <c r="I383" s="19" t="s">
        <v>392</v>
      </c>
      <c r="J383" s="19" t="s">
        <v>406</v>
      </c>
      <c r="K383" s="96" t="s">
        <v>96</v>
      </c>
      <c r="L383" s="96" t="s">
        <v>96</v>
      </c>
      <c r="M383" s="96" t="s">
        <v>96</v>
      </c>
      <c r="N383" s="96" t="s">
        <v>96</v>
      </c>
      <c r="O383" s="96" t="s">
        <v>96</v>
      </c>
      <c r="P383" s="96" t="s">
        <v>96</v>
      </c>
      <c r="Q383" s="20" t="s">
        <v>425</v>
      </c>
      <c r="R383" s="85" t="s">
        <v>87</v>
      </c>
      <c r="S383" s="23">
        <v>7900000</v>
      </c>
      <c r="T383" s="23">
        <v>7900000</v>
      </c>
      <c r="U383" s="15">
        <v>7900000</v>
      </c>
      <c r="V383" s="129">
        <v>7900000</v>
      </c>
      <c r="W383" s="314">
        <v>7900000</v>
      </c>
      <c r="X383" s="314">
        <v>7900000</v>
      </c>
      <c r="Y383" s="314">
        <v>7900000</v>
      </c>
      <c r="Z383" s="314">
        <v>7900000</v>
      </c>
      <c r="AA383" s="338"/>
      <c r="AB383" s="145"/>
      <c r="AD383"/>
    </row>
    <row r="384" spans="1:30" ht="24.75" customHeight="1" x14ac:dyDescent="0.25">
      <c r="A384" s="1" t="s">
        <v>386</v>
      </c>
      <c r="B384" s="2" t="s">
        <v>387</v>
      </c>
      <c r="C384" s="4">
        <v>960</v>
      </c>
      <c r="D384" s="1" t="s">
        <v>402</v>
      </c>
      <c r="E384" s="1"/>
      <c r="F384" s="85" t="s">
        <v>413</v>
      </c>
      <c r="G384" s="22" t="s">
        <v>424</v>
      </c>
      <c r="H384" s="22" t="s">
        <v>529</v>
      </c>
      <c r="I384" s="19" t="s">
        <v>392</v>
      </c>
      <c r="J384" s="19" t="s">
        <v>406</v>
      </c>
      <c r="K384" s="96" t="s">
        <v>96</v>
      </c>
      <c r="L384" s="96" t="s">
        <v>96</v>
      </c>
      <c r="M384" s="96" t="s">
        <v>96</v>
      </c>
      <c r="N384" s="96" t="s">
        <v>96</v>
      </c>
      <c r="O384" s="96" t="s">
        <v>96</v>
      </c>
      <c r="P384" s="96" t="s">
        <v>96</v>
      </c>
      <c r="Q384" s="20" t="s">
        <v>425</v>
      </c>
      <c r="R384" s="85" t="s">
        <v>87</v>
      </c>
      <c r="S384" s="23">
        <v>3060000</v>
      </c>
      <c r="T384" s="23">
        <v>3060000</v>
      </c>
      <c r="U384" s="15">
        <v>3060000</v>
      </c>
      <c r="V384" s="129">
        <v>3060000</v>
      </c>
      <c r="W384" s="314">
        <v>3060000</v>
      </c>
      <c r="X384" s="314">
        <v>3060000</v>
      </c>
      <c r="Y384" s="314">
        <v>3060000</v>
      </c>
      <c r="Z384" s="314">
        <v>3060000</v>
      </c>
      <c r="AA384" s="354"/>
      <c r="AB384" s="145"/>
      <c r="AD384"/>
    </row>
    <row r="385" spans="1:30" ht="55.5" customHeight="1" x14ac:dyDescent="0.25">
      <c r="A385" s="1" t="s">
        <v>386</v>
      </c>
      <c r="B385" s="2" t="s">
        <v>387</v>
      </c>
      <c r="C385" s="4">
        <v>832</v>
      </c>
      <c r="D385" s="1" t="s">
        <v>402</v>
      </c>
      <c r="E385" s="1"/>
      <c r="F385" s="85" t="s">
        <v>33</v>
      </c>
      <c r="G385" s="22" t="s">
        <v>424</v>
      </c>
      <c r="H385" s="111" t="s">
        <v>671</v>
      </c>
      <c r="I385" s="19" t="s">
        <v>392</v>
      </c>
      <c r="J385" s="19" t="s">
        <v>392</v>
      </c>
      <c r="K385" s="96" t="s">
        <v>392</v>
      </c>
      <c r="L385" s="96" t="s">
        <v>392</v>
      </c>
      <c r="M385" s="96" t="s">
        <v>406</v>
      </c>
      <c r="N385" s="96" t="s">
        <v>406</v>
      </c>
      <c r="O385" s="96" t="s">
        <v>110</v>
      </c>
      <c r="P385" s="96" t="s">
        <v>110</v>
      </c>
      <c r="Q385" s="20" t="s">
        <v>425</v>
      </c>
      <c r="R385" s="85" t="s">
        <v>87</v>
      </c>
      <c r="S385" s="23">
        <v>16000000</v>
      </c>
      <c r="T385" s="23">
        <v>16000000</v>
      </c>
      <c r="U385" s="15">
        <v>16000000</v>
      </c>
      <c r="V385" s="129">
        <v>16000000</v>
      </c>
      <c r="W385" s="321" t="s">
        <v>719</v>
      </c>
      <c r="X385" s="365" t="s">
        <v>895</v>
      </c>
      <c r="Y385" s="365" t="s">
        <v>895</v>
      </c>
      <c r="Z385" s="365" t="s">
        <v>895</v>
      </c>
      <c r="AA385" s="344">
        <v>82000000</v>
      </c>
      <c r="AB385" s="180">
        <f>82000000-86600000</f>
        <v>-4600000</v>
      </c>
      <c r="AC385" s="142">
        <f>IF(M385=N385,0,1)</f>
        <v>0</v>
      </c>
      <c r="AD385"/>
    </row>
    <row r="386" spans="1:30" ht="57" customHeight="1" x14ac:dyDescent="0.25">
      <c r="A386" s="1" t="s">
        <v>386</v>
      </c>
      <c r="B386" s="2" t="s">
        <v>387</v>
      </c>
      <c r="C386" s="4">
        <v>695</v>
      </c>
      <c r="D386" s="1" t="s">
        <v>402</v>
      </c>
      <c r="E386" s="1"/>
      <c r="F386" s="85" t="s">
        <v>33</v>
      </c>
      <c r="G386" s="22" t="s">
        <v>424</v>
      </c>
      <c r="H386" s="22" t="s">
        <v>144</v>
      </c>
      <c r="I386" s="19" t="s">
        <v>392</v>
      </c>
      <c r="J386" s="19" t="s">
        <v>392</v>
      </c>
      <c r="K386" s="96" t="s">
        <v>392</v>
      </c>
      <c r="L386" s="96" t="s">
        <v>392</v>
      </c>
      <c r="M386" s="96" t="s">
        <v>406</v>
      </c>
      <c r="N386" s="96" t="s">
        <v>110</v>
      </c>
      <c r="O386" s="96" t="s">
        <v>110</v>
      </c>
      <c r="P386" s="96" t="s">
        <v>110</v>
      </c>
      <c r="Q386" s="85" t="s">
        <v>425</v>
      </c>
      <c r="R386" s="85" t="s">
        <v>87</v>
      </c>
      <c r="S386" s="23">
        <v>10800000</v>
      </c>
      <c r="T386" s="23">
        <v>10800000</v>
      </c>
      <c r="U386" s="15">
        <v>10800000</v>
      </c>
      <c r="V386" s="129">
        <v>10800000</v>
      </c>
      <c r="W386" s="315" t="s">
        <v>718</v>
      </c>
      <c r="X386" s="315" t="s">
        <v>718</v>
      </c>
      <c r="Y386" s="315" t="s">
        <v>718</v>
      </c>
      <c r="Z386" s="315" t="s">
        <v>718</v>
      </c>
      <c r="AA386" s="338" t="str">
        <f>Z386</f>
        <v>Part of Short Term Lower SEMA</v>
      </c>
      <c r="AB386" s="180">
        <f>82000000-86600000</f>
        <v>-4600000</v>
      </c>
      <c r="AC386" s="142">
        <f>IF(M386=N386,0,1)</f>
        <v>1</v>
      </c>
      <c r="AD386"/>
    </row>
    <row r="387" spans="1:30" ht="30.6" x14ac:dyDescent="0.25">
      <c r="A387" s="1" t="s">
        <v>386</v>
      </c>
      <c r="B387" s="2" t="s">
        <v>387</v>
      </c>
      <c r="C387" s="4">
        <v>830</v>
      </c>
      <c r="D387" s="1" t="s">
        <v>402</v>
      </c>
      <c r="E387" s="1"/>
      <c r="F387" s="85" t="s">
        <v>33</v>
      </c>
      <c r="G387" s="22" t="s">
        <v>424</v>
      </c>
      <c r="H387" s="22" t="s">
        <v>685</v>
      </c>
      <c r="I387" s="19" t="s">
        <v>392</v>
      </c>
      <c r="J387" s="19" t="s">
        <v>392</v>
      </c>
      <c r="K387" s="96" t="s">
        <v>392</v>
      </c>
      <c r="L387" s="96" t="s">
        <v>392</v>
      </c>
      <c r="M387" s="96" t="s">
        <v>406</v>
      </c>
      <c r="N387" s="96" t="s">
        <v>110</v>
      </c>
      <c r="O387" s="96" t="s">
        <v>110</v>
      </c>
      <c r="P387" s="96" t="s">
        <v>110</v>
      </c>
      <c r="Q387" s="20" t="s">
        <v>425</v>
      </c>
      <c r="R387" s="85" t="s">
        <v>87</v>
      </c>
      <c r="S387" s="23">
        <v>8000000</v>
      </c>
      <c r="T387" s="23">
        <v>8000000</v>
      </c>
      <c r="U387" s="15">
        <v>8000000</v>
      </c>
      <c r="V387" s="129">
        <v>8000000</v>
      </c>
      <c r="W387" s="315" t="s">
        <v>718</v>
      </c>
      <c r="X387" s="315" t="s">
        <v>718</v>
      </c>
      <c r="Y387" s="315" t="s">
        <v>718</v>
      </c>
      <c r="Z387" s="315" t="s">
        <v>718</v>
      </c>
      <c r="AA387" s="338" t="str">
        <f>Z387</f>
        <v>Part of Short Term Lower SEMA</v>
      </c>
      <c r="AB387" s="145"/>
      <c r="AC387" s="142">
        <f>IF(M387=N387,0,1)</f>
        <v>1</v>
      </c>
      <c r="AD387"/>
    </row>
    <row r="388" spans="1:30" ht="30.6" x14ac:dyDescent="0.25">
      <c r="A388" s="1" t="s">
        <v>386</v>
      </c>
      <c r="B388" s="2" t="s">
        <v>387</v>
      </c>
      <c r="C388" s="4">
        <v>831</v>
      </c>
      <c r="D388" s="1" t="s">
        <v>402</v>
      </c>
      <c r="E388" s="1"/>
      <c r="F388" s="85" t="s">
        <v>33</v>
      </c>
      <c r="G388" s="22" t="s">
        <v>424</v>
      </c>
      <c r="H388" s="22" t="s">
        <v>146</v>
      </c>
      <c r="I388" s="19" t="s">
        <v>392</v>
      </c>
      <c r="J388" s="19" t="s">
        <v>392</v>
      </c>
      <c r="K388" s="96" t="s">
        <v>392</v>
      </c>
      <c r="L388" s="96" t="s">
        <v>392</v>
      </c>
      <c r="M388" s="96" t="s">
        <v>406</v>
      </c>
      <c r="N388" s="96" t="s">
        <v>110</v>
      </c>
      <c r="O388" s="96" t="s">
        <v>110</v>
      </c>
      <c r="P388" s="96" t="s">
        <v>110</v>
      </c>
      <c r="Q388" s="20" t="s">
        <v>425</v>
      </c>
      <c r="R388" s="85" t="s">
        <v>87</v>
      </c>
      <c r="S388" s="23">
        <v>2500000</v>
      </c>
      <c r="T388" s="23">
        <v>2500000</v>
      </c>
      <c r="U388" s="15">
        <v>2500000</v>
      </c>
      <c r="V388" s="129">
        <v>2500000</v>
      </c>
      <c r="W388" s="315" t="s">
        <v>718</v>
      </c>
      <c r="X388" s="315" t="s">
        <v>718</v>
      </c>
      <c r="Y388" s="315" t="s">
        <v>718</v>
      </c>
      <c r="Z388" s="315" t="s">
        <v>718</v>
      </c>
      <c r="AA388" s="338" t="str">
        <f>Z388</f>
        <v>Part of Short Term Lower SEMA</v>
      </c>
      <c r="AB388" s="145"/>
      <c r="AC388" s="142">
        <f>IF(M388=N388,0,1)</f>
        <v>1</v>
      </c>
      <c r="AD388"/>
    </row>
    <row r="389" spans="1:30" ht="30.75" customHeight="1" x14ac:dyDescent="0.25">
      <c r="A389" s="1" t="s">
        <v>386</v>
      </c>
      <c r="B389" s="2" t="s">
        <v>387</v>
      </c>
      <c r="C389" s="4">
        <v>713</v>
      </c>
      <c r="D389" s="1" t="s">
        <v>402</v>
      </c>
      <c r="E389" s="1"/>
      <c r="F389" s="85" t="s">
        <v>342</v>
      </c>
      <c r="G389" s="6"/>
      <c r="H389" s="3" t="s">
        <v>294</v>
      </c>
      <c r="I389" s="1" t="s">
        <v>406</v>
      </c>
      <c r="J389" s="19" t="s">
        <v>110</v>
      </c>
      <c r="K389" s="96" t="s">
        <v>110</v>
      </c>
      <c r="L389" s="96" t="s">
        <v>110</v>
      </c>
      <c r="M389" s="96" t="s">
        <v>110</v>
      </c>
      <c r="N389" s="96" t="s">
        <v>110</v>
      </c>
      <c r="O389" s="96" t="s">
        <v>110</v>
      </c>
      <c r="P389" s="96" t="s">
        <v>110</v>
      </c>
      <c r="Q389" s="20" t="s">
        <v>435</v>
      </c>
      <c r="R389" s="85" t="s">
        <v>410</v>
      </c>
      <c r="S389" s="23">
        <v>900000</v>
      </c>
      <c r="T389" s="23">
        <v>900000</v>
      </c>
      <c r="U389" s="15">
        <v>900000</v>
      </c>
      <c r="V389" s="129">
        <v>900000</v>
      </c>
      <c r="W389" s="314">
        <v>900000</v>
      </c>
      <c r="X389" s="314">
        <v>900000</v>
      </c>
      <c r="Y389" s="314">
        <v>900000</v>
      </c>
      <c r="Z389" s="314">
        <v>900000</v>
      </c>
      <c r="AA389" s="338"/>
      <c r="AB389" s="145"/>
      <c r="AD389"/>
    </row>
    <row r="390" spans="1:30" ht="30" customHeight="1" x14ac:dyDescent="0.25">
      <c r="A390" s="1" t="s">
        <v>386</v>
      </c>
      <c r="B390" s="2" t="s">
        <v>387</v>
      </c>
      <c r="C390" s="4">
        <v>838</v>
      </c>
      <c r="D390" s="1" t="s">
        <v>402</v>
      </c>
      <c r="E390" s="1"/>
      <c r="F390" s="85" t="s">
        <v>432</v>
      </c>
      <c r="G390" s="3"/>
      <c r="H390" s="3" t="s">
        <v>149</v>
      </c>
      <c r="I390" s="1" t="s">
        <v>396</v>
      </c>
      <c r="J390" s="19" t="s">
        <v>110</v>
      </c>
      <c r="K390" s="96" t="s">
        <v>110</v>
      </c>
      <c r="L390" s="96" t="s">
        <v>110</v>
      </c>
      <c r="M390" s="96" t="s">
        <v>110</v>
      </c>
      <c r="N390" s="96" t="s">
        <v>110</v>
      </c>
      <c r="O390" s="96" t="s">
        <v>110</v>
      </c>
      <c r="P390" s="96" t="s">
        <v>110</v>
      </c>
      <c r="Q390" s="20" t="s">
        <v>410</v>
      </c>
      <c r="R390" s="85" t="s">
        <v>410</v>
      </c>
      <c r="S390" s="23">
        <v>450000</v>
      </c>
      <c r="T390" s="23">
        <v>450000</v>
      </c>
      <c r="U390" s="15">
        <v>450000</v>
      </c>
      <c r="V390" s="129">
        <v>450000</v>
      </c>
      <c r="W390" s="314">
        <v>450000</v>
      </c>
      <c r="X390" s="314">
        <v>450000</v>
      </c>
      <c r="Y390" s="314">
        <v>450000</v>
      </c>
      <c r="Z390" s="314">
        <v>450000</v>
      </c>
      <c r="AA390" s="338"/>
      <c r="AB390" s="145"/>
      <c r="AD390"/>
    </row>
    <row r="391" spans="1:30" ht="42" customHeight="1" x14ac:dyDescent="0.25">
      <c r="A391" s="1" t="s">
        <v>386</v>
      </c>
      <c r="B391" s="2" t="s">
        <v>387</v>
      </c>
      <c r="C391" s="14">
        <v>500</v>
      </c>
      <c r="D391" s="1" t="s">
        <v>402</v>
      </c>
      <c r="E391" s="2"/>
      <c r="F391" s="85" t="s">
        <v>444</v>
      </c>
      <c r="G391" s="3"/>
      <c r="H391" s="3" t="s">
        <v>134</v>
      </c>
      <c r="I391" s="1" t="s">
        <v>396</v>
      </c>
      <c r="J391" s="19" t="s">
        <v>110</v>
      </c>
      <c r="K391" s="96" t="s">
        <v>110</v>
      </c>
      <c r="L391" s="96" t="s">
        <v>110</v>
      </c>
      <c r="M391" s="96" t="s">
        <v>110</v>
      </c>
      <c r="N391" s="96" t="s">
        <v>110</v>
      </c>
      <c r="O391" s="96" t="s">
        <v>110</v>
      </c>
      <c r="P391" s="96" t="s">
        <v>110</v>
      </c>
      <c r="Q391" s="24">
        <v>39483</v>
      </c>
      <c r="R391" s="85" t="s">
        <v>410</v>
      </c>
      <c r="S391" s="23">
        <v>250000</v>
      </c>
      <c r="T391" s="23">
        <v>250000</v>
      </c>
      <c r="U391" s="15">
        <v>250000</v>
      </c>
      <c r="V391" s="129">
        <v>250000</v>
      </c>
      <c r="W391" s="314">
        <v>250000</v>
      </c>
      <c r="X391" s="314">
        <v>250000</v>
      </c>
      <c r="Y391" s="314">
        <v>250000</v>
      </c>
      <c r="Z391" s="314">
        <v>250000</v>
      </c>
      <c r="AA391" s="354"/>
      <c r="AB391" s="145"/>
      <c r="AD391"/>
    </row>
    <row r="392" spans="1:30" ht="41.25" customHeight="1" x14ac:dyDescent="0.25">
      <c r="A392" s="1" t="s">
        <v>386</v>
      </c>
      <c r="B392" s="2" t="s">
        <v>387</v>
      </c>
      <c r="C392" s="4">
        <v>834</v>
      </c>
      <c r="D392" s="1" t="s">
        <v>402</v>
      </c>
      <c r="E392" s="1"/>
      <c r="F392" s="85" t="s">
        <v>413</v>
      </c>
      <c r="G392" s="22"/>
      <c r="H392" s="22" t="s">
        <v>148</v>
      </c>
      <c r="I392" s="19" t="s">
        <v>396</v>
      </c>
      <c r="J392" s="19" t="s">
        <v>406</v>
      </c>
      <c r="K392" s="96" t="s">
        <v>96</v>
      </c>
      <c r="L392" s="96" t="s">
        <v>96</v>
      </c>
      <c r="M392" s="96" t="s">
        <v>96</v>
      </c>
      <c r="N392" s="96" t="s">
        <v>96</v>
      </c>
      <c r="O392" s="96" t="s">
        <v>96</v>
      </c>
      <c r="P392" s="96" t="s">
        <v>96</v>
      </c>
      <c r="Q392" s="20" t="s">
        <v>410</v>
      </c>
      <c r="R392" s="85" t="s">
        <v>410</v>
      </c>
      <c r="S392" s="23">
        <v>450000</v>
      </c>
      <c r="T392" s="23">
        <v>450000</v>
      </c>
      <c r="U392" s="15">
        <v>450000</v>
      </c>
      <c r="V392" s="129">
        <v>450000</v>
      </c>
      <c r="W392" s="314">
        <v>450000</v>
      </c>
      <c r="X392" s="314">
        <v>450000</v>
      </c>
      <c r="Y392" s="314">
        <v>450000</v>
      </c>
      <c r="Z392" s="314">
        <v>450000</v>
      </c>
      <c r="AA392" s="338"/>
      <c r="AB392" s="145"/>
      <c r="AD392"/>
    </row>
    <row r="393" spans="1:30" ht="28.5" customHeight="1" x14ac:dyDescent="0.25">
      <c r="A393" s="96" t="s">
        <v>386</v>
      </c>
      <c r="B393" s="85" t="s">
        <v>387</v>
      </c>
      <c r="C393" s="114">
        <v>1064</v>
      </c>
      <c r="D393" s="96" t="s">
        <v>402</v>
      </c>
      <c r="E393" s="1"/>
      <c r="F393" s="85" t="s">
        <v>9</v>
      </c>
      <c r="G393" s="122"/>
      <c r="H393" s="111" t="s">
        <v>656</v>
      </c>
      <c r="I393" s="96"/>
      <c r="J393" s="96"/>
      <c r="K393" s="96"/>
      <c r="L393" s="96" t="s">
        <v>392</v>
      </c>
      <c r="M393" s="96" t="s">
        <v>392</v>
      </c>
      <c r="N393" s="96" t="s">
        <v>110</v>
      </c>
      <c r="O393" s="96" t="s">
        <v>110</v>
      </c>
      <c r="P393" s="96" t="s">
        <v>110</v>
      </c>
      <c r="Q393" s="92">
        <v>39717</v>
      </c>
      <c r="R393" s="85" t="s">
        <v>87</v>
      </c>
      <c r="S393" s="15"/>
      <c r="T393" s="15"/>
      <c r="U393" s="15"/>
      <c r="V393" s="129">
        <v>8000000</v>
      </c>
      <c r="W393" s="314">
        <v>10400000</v>
      </c>
      <c r="X393" s="314">
        <v>10400000</v>
      </c>
      <c r="Y393" s="314">
        <v>10400000</v>
      </c>
      <c r="Z393" s="314">
        <v>10400000</v>
      </c>
      <c r="AA393" s="338">
        <f>Z393</f>
        <v>10400000</v>
      </c>
      <c r="AB393" s="331">
        <f>Z393-Y393</f>
        <v>0</v>
      </c>
      <c r="AC393" s="142">
        <f>IF(L393=M393,0,1)</f>
        <v>0</v>
      </c>
      <c r="AD393"/>
    </row>
    <row r="394" spans="1:30" ht="34.5" customHeight="1" x14ac:dyDescent="0.25">
      <c r="A394" s="1" t="s">
        <v>386</v>
      </c>
      <c r="B394" s="2" t="s">
        <v>387</v>
      </c>
      <c r="C394" s="4">
        <v>302</v>
      </c>
      <c r="D394" s="1" t="s">
        <v>402</v>
      </c>
      <c r="F394" s="85" t="s">
        <v>743</v>
      </c>
      <c r="G394" s="22" t="s">
        <v>404</v>
      </c>
      <c r="H394" s="22" t="s">
        <v>405</v>
      </c>
      <c r="I394" s="19" t="s">
        <v>406</v>
      </c>
      <c r="J394" s="19" t="s">
        <v>406</v>
      </c>
      <c r="K394" s="96" t="s">
        <v>406</v>
      </c>
      <c r="L394" s="96" t="s">
        <v>406</v>
      </c>
      <c r="M394" s="96" t="s">
        <v>406</v>
      </c>
      <c r="N394" s="96" t="s">
        <v>110</v>
      </c>
      <c r="O394" s="96" t="s">
        <v>110</v>
      </c>
      <c r="P394" s="96" t="s">
        <v>110</v>
      </c>
      <c r="Q394" s="20" t="s">
        <v>407</v>
      </c>
      <c r="R394" s="85" t="s">
        <v>408</v>
      </c>
      <c r="S394" s="23">
        <v>3100000</v>
      </c>
      <c r="T394" s="23">
        <v>3100000</v>
      </c>
      <c r="U394" s="15">
        <v>3100000</v>
      </c>
      <c r="V394" s="129">
        <v>3100000</v>
      </c>
      <c r="W394" s="314">
        <v>3100000</v>
      </c>
      <c r="X394" s="314">
        <v>3100000</v>
      </c>
      <c r="Y394" s="314">
        <v>3100000</v>
      </c>
      <c r="Z394" s="314">
        <v>3100000</v>
      </c>
      <c r="AA394" s="338">
        <f>Z394</f>
        <v>3100000</v>
      </c>
      <c r="AB394" s="331">
        <f>Z394-Y394</f>
        <v>0</v>
      </c>
      <c r="AC394" s="142">
        <f>IF(L394=M394,0,1)</f>
        <v>0</v>
      </c>
      <c r="AD394"/>
    </row>
    <row r="395" spans="1:30" ht="34.5" customHeight="1" x14ac:dyDescent="0.25">
      <c r="A395" s="1" t="s">
        <v>386</v>
      </c>
      <c r="B395" s="2" t="s">
        <v>387</v>
      </c>
      <c r="C395" s="4">
        <v>238</v>
      </c>
      <c r="D395" s="1" t="s">
        <v>468</v>
      </c>
      <c r="E395" s="1"/>
      <c r="F395" s="85" t="s">
        <v>400</v>
      </c>
      <c r="G395" s="22" t="s">
        <v>469</v>
      </c>
      <c r="H395" s="22" t="s">
        <v>488</v>
      </c>
      <c r="I395" s="19" t="s">
        <v>406</v>
      </c>
      <c r="J395" s="19" t="s">
        <v>406</v>
      </c>
      <c r="K395" s="96" t="s">
        <v>406</v>
      </c>
      <c r="L395" s="96" t="s">
        <v>406</v>
      </c>
      <c r="M395" s="96" t="s">
        <v>96</v>
      </c>
      <c r="N395" s="96" t="s">
        <v>96</v>
      </c>
      <c r="O395" s="96" t="s">
        <v>96</v>
      </c>
      <c r="P395" s="96" t="s">
        <v>96</v>
      </c>
      <c r="Q395" s="20" t="s">
        <v>452</v>
      </c>
      <c r="R395" s="85" t="s">
        <v>87</v>
      </c>
      <c r="S395" s="23">
        <v>147000000</v>
      </c>
      <c r="T395" s="23">
        <v>147000000</v>
      </c>
      <c r="U395" s="15">
        <v>162264000</v>
      </c>
      <c r="V395" s="129">
        <v>162264000</v>
      </c>
      <c r="W395" s="314">
        <v>162264000</v>
      </c>
      <c r="X395" s="314">
        <v>162264000</v>
      </c>
      <c r="Y395" s="314">
        <v>162264000</v>
      </c>
      <c r="Z395" s="314">
        <v>162264000</v>
      </c>
      <c r="AA395" s="355"/>
      <c r="AB395" s="145"/>
      <c r="AD395"/>
    </row>
    <row r="396" spans="1:30" ht="34.5" customHeight="1" x14ac:dyDescent="0.25">
      <c r="A396" s="1" t="s">
        <v>386</v>
      </c>
      <c r="B396" s="2" t="s">
        <v>387</v>
      </c>
      <c r="C396" s="4">
        <v>224</v>
      </c>
      <c r="D396" s="1" t="s">
        <v>468</v>
      </c>
      <c r="E396" s="1" t="s">
        <v>451</v>
      </c>
      <c r="F396" s="85" t="s">
        <v>400</v>
      </c>
      <c r="G396" s="111" t="s">
        <v>876</v>
      </c>
      <c r="H396" s="3" t="s">
        <v>470</v>
      </c>
      <c r="I396" s="1" t="s">
        <v>406</v>
      </c>
      <c r="J396" s="1" t="s">
        <v>406</v>
      </c>
      <c r="K396" s="96" t="s">
        <v>406</v>
      </c>
      <c r="L396" s="96" t="s">
        <v>406</v>
      </c>
      <c r="M396" s="96" t="s">
        <v>96</v>
      </c>
      <c r="N396" s="96" t="s">
        <v>96</v>
      </c>
      <c r="O396" s="96" t="s">
        <v>96</v>
      </c>
      <c r="P396" s="96" t="s">
        <v>96</v>
      </c>
      <c r="Q396" s="2" t="s">
        <v>452</v>
      </c>
      <c r="R396" s="85" t="s">
        <v>87</v>
      </c>
      <c r="S396" s="5">
        <v>159000000</v>
      </c>
      <c r="T396" s="5">
        <v>159000000</v>
      </c>
      <c r="U396" s="15">
        <v>157476000</v>
      </c>
      <c r="V396" s="129">
        <v>157476000</v>
      </c>
      <c r="W396" s="314">
        <v>157476000</v>
      </c>
      <c r="X396" s="314">
        <v>157476000</v>
      </c>
      <c r="Y396" s="314">
        <v>157476000</v>
      </c>
      <c r="Z396" s="314">
        <v>157476000</v>
      </c>
      <c r="AA396" s="355"/>
      <c r="AB396" s="145"/>
      <c r="AD396"/>
    </row>
    <row r="397" spans="1:30" ht="31.5" customHeight="1" x14ac:dyDescent="0.25">
      <c r="A397" s="1" t="s">
        <v>386</v>
      </c>
      <c r="B397" s="2" t="s">
        <v>387</v>
      </c>
      <c r="C397" s="14">
        <v>313</v>
      </c>
      <c r="D397" s="1" t="s">
        <v>468</v>
      </c>
      <c r="E397" s="1" t="s">
        <v>451</v>
      </c>
      <c r="F397" s="85" t="s">
        <v>413</v>
      </c>
      <c r="G397" s="22" t="s">
        <v>170</v>
      </c>
      <c r="H397" s="22" t="s">
        <v>131</v>
      </c>
      <c r="I397" s="19" t="s">
        <v>396</v>
      </c>
      <c r="J397" s="19" t="s">
        <v>406</v>
      </c>
      <c r="K397" s="96" t="s">
        <v>96</v>
      </c>
      <c r="L397" s="96" t="s">
        <v>96</v>
      </c>
      <c r="M397" s="96" t="s">
        <v>96</v>
      </c>
      <c r="N397" s="96" t="s">
        <v>96</v>
      </c>
      <c r="O397" s="96" t="s">
        <v>96</v>
      </c>
      <c r="P397" s="96" t="s">
        <v>96</v>
      </c>
      <c r="Q397" s="24">
        <v>39520</v>
      </c>
      <c r="R397" s="85" t="s">
        <v>87</v>
      </c>
      <c r="S397" s="23">
        <v>5500000</v>
      </c>
      <c r="T397" s="23">
        <v>8930000</v>
      </c>
      <c r="U397" s="15">
        <v>8930000</v>
      </c>
      <c r="V397" s="129">
        <v>8930000</v>
      </c>
      <c r="W397" s="314">
        <v>8930000</v>
      </c>
      <c r="X397" s="314">
        <v>8930000</v>
      </c>
      <c r="Y397" s="314">
        <v>8930000</v>
      </c>
      <c r="Z397" s="314">
        <v>8930000</v>
      </c>
      <c r="AA397" s="338"/>
      <c r="AB397" s="145"/>
      <c r="AD397"/>
    </row>
    <row r="398" spans="1:30" ht="32.25" customHeight="1" x14ac:dyDescent="0.25">
      <c r="A398" s="1" t="s">
        <v>386</v>
      </c>
      <c r="B398" s="2" t="s">
        <v>387</v>
      </c>
      <c r="C398" s="4">
        <v>845</v>
      </c>
      <c r="D398" s="1" t="s">
        <v>468</v>
      </c>
      <c r="E398" s="2"/>
      <c r="F398" s="85" t="s">
        <v>40</v>
      </c>
      <c r="G398" s="22"/>
      <c r="H398" s="22" t="s">
        <v>151</v>
      </c>
      <c r="I398" s="19" t="s">
        <v>396</v>
      </c>
      <c r="J398" s="19" t="s">
        <v>406</v>
      </c>
      <c r="K398" s="96" t="s">
        <v>96</v>
      </c>
      <c r="L398" s="96" t="s">
        <v>96</v>
      </c>
      <c r="M398" s="96" t="s">
        <v>96</v>
      </c>
      <c r="N398" s="96" t="s">
        <v>96</v>
      </c>
      <c r="O398" s="96" t="s">
        <v>96</v>
      </c>
      <c r="P398" s="96" t="s">
        <v>96</v>
      </c>
      <c r="Q398" s="20" t="s">
        <v>410</v>
      </c>
      <c r="R398" s="85" t="s">
        <v>410</v>
      </c>
      <c r="S398" s="23">
        <v>400000</v>
      </c>
      <c r="T398" s="23">
        <v>650000</v>
      </c>
      <c r="U398" s="15">
        <v>650000</v>
      </c>
      <c r="V398" s="129">
        <v>650000</v>
      </c>
      <c r="W398" s="314">
        <v>650000</v>
      </c>
      <c r="X398" s="314">
        <v>650000</v>
      </c>
      <c r="Y398" s="314">
        <v>650000</v>
      </c>
      <c r="Z398" s="314">
        <v>650000</v>
      </c>
      <c r="AA398" s="338"/>
      <c r="AB398" s="145"/>
      <c r="AD398"/>
    </row>
    <row r="399" spans="1:30" ht="39.75" customHeight="1" x14ac:dyDescent="0.25">
      <c r="A399" s="1" t="s">
        <v>386</v>
      </c>
      <c r="B399" s="2" t="s">
        <v>387</v>
      </c>
      <c r="C399" s="4">
        <v>846</v>
      </c>
      <c r="D399" s="1" t="s">
        <v>468</v>
      </c>
      <c r="E399" s="85"/>
      <c r="F399" s="85" t="s">
        <v>436</v>
      </c>
      <c r="G399" s="22"/>
      <c r="H399" s="22" t="s">
        <v>150</v>
      </c>
      <c r="I399" s="19" t="s">
        <v>396</v>
      </c>
      <c r="J399" s="19" t="s">
        <v>406</v>
      </c>
      <c r="K399" s="95" t="s">
        <v>406</v>
      </c>
      <c r="L399" s="95" t="s">
        <v>406</v>
      </c>
      <c r="M399" s="95" t="s">
        <v>96</v>
      </c>
      <c r="N399" s="95" t="s">
        <v>96</v>
      </c>
      <c r="O399" s="95" t="s">
        <v>96</v>
      </c>
      <c r="P399" s="95" t="s">
        <v>96</v>
      </c>
      <c r="Q399" s="20" t="s">
        <v>410</v>
      </c>
      <c r="R399" s="85" t="s">
        <v>410</v>
      </c>
      <c r="S399" s="23">
        <v>450000</v>
      </c>
      <c r="T399" s="23">
        <v>450000</v>
      </c>
      <c r="U399" s="15">
        <v>450000</v>
      </c>
      <c r="V399" s="129">
        <v>450000</v>
      </c>
      <c r="W399" s="314">
        <v>450000</v>
      </c>
      <c r="X399" s="314">
        <v>450000</v>
      </c>
      <c r="Y399" s="314">
        <v>450000</v>
      </c>
      <c r="Z399" s="314">
        <v>450000</v>
      </c>
      <c r="AA399" s="338"/>
      <c r="AB399" s="331">
        <f>Z399-Y399</f>
        <v>0</v>
      </c>
      <c r="AD399"/>
    </row>
    <row r="400" spans="1:30" ht="30.75" customHeight="1" x14ac:dyDescent="0.25">
      <c r="A400" s="1" t="s">
        <v>386</v>
      </c>
      <c r="B400" s="2" t="s">
        <v>387</v>
      </c>
      <c r="C400" s="195">
        <v>410</v>
      </c>
      <c r="D400" s="1" t="s">
        <v>489</v>
      </c>
      <c r="E400" s="2"/>
      <c r="F400" s="85" t="s">
        <v>221</v>
      </c>
      <c r="G400" s="111" t="s">
        <v>497</v>
      </c>
      <c r="H400" s="111" t="s">
        <v>205</v>
      </c>
      <c r="I400" s="1" t="s">
        <v>96</v>
      </c>
      <c r="J400" s="19" t="s">
        <v>96</v>
      </c>
      <c r="K400" s="96" t="s">
        <v>96</v>
      </c>
      <c r="L400" s="96" t="s">
        <v>96</v>
      </c>
      <c r="M400" s="96" t="s">
        <v>96</v>
      </c>
      <c r="N400" s="96" t="s">
        <v>96</v>
      </c>
      <c r="O400" s="96" t="s">
        <v>96</v>
      </c>
      <c r="P400" s="96" t="s">
        <v>96</v>
      </c>
      <c r="Q400" s="20" t="s">
        <v>499</v>
      </c>
      <c r="R400" s="85" t="s">
        <v>500</v>
      </c>
      <c r="S400" s="25">
        <v>6100000</v>
      </c>
      <c r="T400" s="25">
        <v>6200000</v>
      </c>
      <c r="U400" s="101">
        <v>6200000</v>
      </c>
      <c r="V400" s="130">
        <v>6200000</v>
      </c>
      <c r="W400" s="315">
        <v>6200000</v>
      </c>
      <c r="X400" s="315">
        <v>6200000</v>
      </c>
      <c r="Y400" s="315">
        <v>6200000</v>
      </c>
      <c r="Z400" s="315">
        <v>6200000</v>
      </c>
      <c r="AA400" s="338"/>
      <c r="AB400" s="331">
        <f t="shared" ref="AB400:AB407" si="36">Z400-Y400</f>
        <v>0</v>
      </c>
      <c r="AD400"/>
    </row>
    <row r="401" spans="1:59" ht="21" customHeight="1" x14ac:dyDescent="0.25">
      <c r="A401" s="1" t="s">
        <v>386</v>
      </c>
      <c r="B401" s="2" t="s">
        <v>387</v>
      </c>
      <c r="C401" s="17">
        <v>132</v>
      </c>
      <c r="D401" s="1" t="s">
        <v>489</v>
      </c>
      <c r="E401" s="2"/>
      <c r="F401" s="85" t="s">
        <v>222</v>
      </c>
      <c r="G401" s="18" t="s">
        <v>497</v>
      </c>
      <c r="H401" s="18" t="s">
        <v>206</v>
      </c>
      <c r="I401" s="1" t="s">
        <v>96</v>
      </c>
      <c r="J401" s="19" t="s">
        <v>96</v>
      </c>
      <c r="K401" s="96" t="s">
        <v>96</v>
      </c>
      <c r="L401" s="96" t="s">
        <v>96</v>
      </c>
      <c r="M401" s="96" t="s">
        <v>96</v>
      </c>
      <c r="N401" s="96" t="s">
        <v>96</v>
      </c>
      <c r="O401" s="96" t="s">
        <v>96</v>
      </c>
      <c r="P401" s="96" t="s">
        <v>96</v>
      </c>
      <c r="Q401" s="20" t="s">
        <v>499</v>
      </c>
      <c r="R401" s="85" t="s">
        <v>500</v>
      </c>
      <c r="S401" s="27">
        <v>2200000</v>
      </c>
      <c r="T401" s="27">
        <v>3200000</v>
      </c>
      <c r="U401" s="107">
        <v>3200000</v>
      </c>
      <c r="V401" s="141">
        <v>3200000</v>
      </c>
      <c r="W401" s="107">
        <v>3200000</v>
      </c>
      <c r="X401" s="107">
        <v>3200000</v>
      </c>
      <c r="Y401" s="107">
        <v>3200000</v>
      </c>
      <c r="Z401" s="107">
        <v>3200000</v>
      </c>
      <c r="AB401" s="331">
        <f t="shared" si="36"/>
        <v>0</v>
      </c>
      <c r="AD401"/>
    </row>
    <row r="402" spans="1:59" ht="20.399999999999999" x14ac:dyDescent="0.25">
      <c r="A402" s="1" t="s">
        <v>386</v>
      </c>
      <c r="B402" s="2" t="s">
        <v>387</v>
      </c>
      <c r="C402" s="17">
        <v>133</v>
      </c>
      <c r="D402" s="1" t="s">
        <v>489</v>
      </c>
      <c r="E402" s="2"/>
      <c r="F402" s="85" t="s">
        <v>222</v>
      </c>
      <c r="G402" s="18" t="s">
        <v>497</v>
      </c>
      <c r="H402" s="18" t="s">
        <v>207</v>
      </c>
      <c r="I402" s="1" t="s">
        <v>96</v>
      </c>
      <c r="J402" s="19" t="s">
        <v>96</v>
      </c>
      <c r="K402" s="96" t="s">
        <v>96</v>
      </c>
      <c r="L402" s="96" t="s">
        <v>96</v>
      </c>
      <c r="M402" s="96" t="s">
        <v>96</v>
      </c>
      <c r="N402" s="96" t="s">
        <v>96</v>
      </c>
      <c r="O402" s="96" t="s">
        <v>96</v>
      </c>
      <c r="P402" s="96" t="s">
        <v>96</v>
      </c>
      <c r="Q402" s="20" t="s">
        <v>499</v>
      </c>
      <c r="R402" s="85" t="s">
        <v>500</v>
      </c>
      <c r="S402" s="27">
        <v>800000</v>
      </c>
      <c r="T402" s="27">
        <v>1000000</v>
      </c>
      <c r="U402" s="107">
        <v>1000000</v>
      </c>
      <c r="V402" s="141">
        <v>1000000</v>
      </c>
      <c r="W402" s="107">
        <v>1000000</v>
      </c>
      <c r="X402" s="107">
        <v>1000000</v>
      </c>
      <c r="Y402" s="107">
        <v>1000000</v>
      </c>
      <c r="Z402" s="107">
        <v>1000000</v>
      </c>
      <c r="AA402" s="338"/>
      <c r="AB402" s="331">
        <f t="shared" si="36"/>
        <v>0</v>
      </c>
      <c r="AD402"/>
    </row>
    <row r="403" spans="1:59" ht="20.399999999999999" x14ac:dyDescent="0.25">
      <c r="A403" s="1" t="s">
        <v>386</v>
      </c>
      <c r="B403" s="2" t="s">
        <v>387</v>
      </c>
      <c r="C403" s="17">
        <v>135</v>
      </c>
      <c r="D403" s="1" t="s">
        <v>489</v>
      </c>
      <c r="E403" s="1"/>
      <c r="F403" s="85" t="s">
        <v>223</v>
      </c>
      <c r="G403" s="18" t="s">
        <v>497</v>
      </c>
      <c r="H403" s="18" t="s">
        <v>208</v>
      </c>
      <c r="I403" s="1" t="s">
        <v>96</v>
      </c>
      <c r="J403" s="19" t="s">
        <v>96</v>
      </c>
      <c r="K403" s="96" t="s">
        <v>96</v>
      </c>
      <c r="L403" s="96" t="s">
        <v>96</v>
      </c>
      <c r="M403" s="96" t="s">
        <v>96</v>
      </c>
      <c r="N403" s="96" t="s">
        <v>96</v>
      </c>
      <c r="O403" s="96" t="s">
        <v>96</v>
      </c>
      <c r="P403" s="96" t="s">
        <v>96</v>
      </c>
      <c r="Q403" s="20" t="s">
        <v>499</v>
      </c>
      <c r="R403" s="92">
        <v>39069</v>
      </c>
      <c r="S403" s="27">
        <v>8400000</v>
      </c>
      <c r="T403" s="27">
        <v>10100000</v>
      </c>
      <c r="U403" s="107">
        <v>10100000</v>
      </c>
      <c r="V403" s="141">
        <v>10100000</v>
      </c>
      <c r="W403" s="107">
        <v>10100000</v>
      </c>
      <c r="X403" s="107">
        <v>10100000</v>
      </c>
      <c r="Y403" s="107">
        <v>10100000</v>
      </c>
      <c r="Z403" s="107">
        <v>10100000</v>
      </c>
      <c r="AA403" s="338"/>
      <c r="AB403" s="331">
        <f t="shared" si="36"/>
        <v>0</v>
      </c>
      <c r="AD403"/>
    </row>
    <row r="404" spans="1:59" ht="30" customHeight="1" x14ac:dyDescent="0.25">
      <c r="A404" s="1" t="s">
        <v>386</v>
      </c>
      <c r="B404" s="2" t="s">
        <v>387</v>
      </c>
      <c r="C404" s="17">
        <v>137</v>
      </c>
      <c r="D404" s="1" t="s">
        <v>489</v>
      </c>
      <c r="E404" s="1"/>
      <c r="F404" s="85" t="s">
        <v>224</v>
      </c>
      <c r="G404" s="18" t="s">
        <v>497</v>
      </c>
      <c r="H404" s="18" t="s">
        <v>220</v>
      </c>
      <c r="I404" s="1" t="s">
        <v>96</v>
      </c>
      <c r="J404" s="19" t="s">
        <v>96</v>
      </c>
      <c r="K404" s="96" t="s">
        <v>96</v>
      </c>
      <c r="L404" s="96" t="s">
        <v>96</v>
      </c>
      <c r="M404" s="96" t="s">
        <v>96</v>
      </c>
      <c r="N404" s="96" t="s">
        <v>96</v>
      </c>
      <c r="O404" s="96" t="s">
        <v>96</v>
      </c>
      <c r="P404" s="96" t="s">
        <v>96</v>
      </c>
      <c r="Q404" s="20" t="s">
        <v>499</v>
      </c>
      <c r="R404" s="92">
        <v>39069</v>
      </c>
      <c r="S404" s="27">
        <v>66400000</v>
      </c>
      <c r="T404" s="27">
        <v>83300000</v>
      </c>
      <c r="U404" s="107">
        <v>83300000</v>
      </c>
      <c r="V404" s="141">
        <v>83300000</v>
      </c>
      <c r="W404" s="107">
        <v>83300000</v>
      </c>
      <c r="X404" s="107">
        <v>83300000</v>
      </c>
      <c r="Y404" s="107">
        <v>83300000</v>
      </c>
      <c r="Z404" s="107">
        <v>83300000</v>
      </c>
      <c r="AA404" s="338"/>
      <c r="AB404" s="331">
        <f t="shared" si="36"/>
        <v>0</v>
      </c>
      <c r="AD404"/>
    </row>
    <row r="405" spans="1:59" ht="20.399999999999999" x14ac:dyDescent="0.25">
      <c r="A405" s="1" t="s">
        <v>386</v>
      </c>
      <c r="B405" s="2" t="s">
        <v>387</v>
      </c>
      <c r="C405" s="150">
        <v>134</v>
      </c>
      <c r="D405" s="1" t="s">
        <v>489</v>
      </c>
      <c r="E405" s="2"/>
      <c r="F405" s="85" t="s">
        <v>444</v>
      </c>
      <c r="G405" s="65" t="s">
        <v>497</v>
      </c>
      <c r="H405" s="69" t="s">
        <v>343</v>
      </c>
      <c r="I405" s="1" t="s">
        <v>406</v>
      </c>
      <c r="J405" s="19" t="s">
        <v>110</v>
      </c>
      <c r="K405" s="96" t="s">
        <v>110</v>
      </c>
      <c r="L405" s="96" t="s">
        <v>110</v>
      </c>
      <c r="M405" s="96" t="s">
        <v>110</v>
      </c>
      <c r="N405" s="96" t="s">
        <v>110</v>
      </c>
      <c r="O405" s="96" t="s">
        <v>110</v>
      </c>
      <c r="P405" s="96" t="s">
        <v>110</v>
      </c>
      <c r="Q405" s="20" t="s">
        <v>499</v>
      </c>
      <c r="R405" s="85" t="s">
        <v>500</v>
      </c>
      <c r="S405" s="153">
        <v>4300000</v>
      </c>
      <c r="T405" s="153">
        <v>5400000</v>
      </c>
      <c r="U405" s="103">
        <v>5400000</v>
      </c>
      <c r="V405" s="133">
        <v>5400000</v>
      </c>
      <c r="W405" s="103">
        <v>5400000</v>
      </c>
      <c r="X405" s="103">
        <v>5400000</v>
      </c>
      <c r="Y405" s="103">
        <v>5400000</v>
      </c>
      <c r="Z405" s="103">
        <v>5400000</v>
      </c>
      <c r="AA405" s="338"/>
      <c r="AB405" s="331">
        <f t="shared" si="36"/>
        <v>0</v>
      </c>
      <c r="AD405"/>
    </row>
    <row r="406" spans="1:59" ht="20.399999999999999" x14ac:dyDescent="0.25">
      <c r="A406" s="1" t="s">
        <v>386</v>
      </c>
      <c r="B406" s="2" t="s">
        <v>387</v>
      </c>
      <c r="C406" s="4">
        <v>138</v>
      </c>
      <c r="D406" s="1" t="s">
        <v>489</v>
      </c>
      <c r="E406" s="1"/>
      <c r="F406" s="85" t="s">
        <v>400</v>
      </c>
      <c r="G406" s="22" t="s">
        <v>497</v>
      </c>
      <c r="H406" s="22" t="s">
        <v>501</v>
      </c>
      <c r="I406" s="19" t="s">
        <v>406</v>
      </c>
      <c r="J406" s="19" t="s">
        <v>406</v>
      </c>
      <c r="K406" s="96" t="s">
        <v>406</v>
      </c>
      <c r="L406" s="96" t="s">
        <v>406</v>
      </c>
      <c r="M406" s="96" t="s">
        <v>96</v>
      </c>
      <c r="N406" s="96" t="s">
        <v>96</v>
      </c>
      <c r="O406" s="96" t="s">
        <v>96</v>
      </c>
      <c r="P406" s="96" t="s">
        <v>96</v>
      </c>
      <c r="Q406" s="20" t="s">
        <v>499</v>
      </c>
      <c r="R406" s="92">
        <v>39069</v>
      </c>
      <c r="S406" s="23">
        <v>56200000</v>
      </c>
      <c r="T406" s="23">
        <v>70200000</v>
      </c>
      <c r="U406" s="15">
        <v>70200000</v>
      </c>
      <c r="V406" s="129">
        <v>70200000</v>
      </c>
      <c r="W406" s="314">
        <v>70200000</v>
      </c>
      <c r="X406" s="314">
        <v>70200000</v>
      </c>
      <c r="Y406" s="314">
        <v>70200000</v>
      </c>
      <c r="Z406" s="314">
        <v>70200000</v>
      </c>
      <c r="AA406" s="338"/>
      <c r="AB406" s="331">
        <f t="shared" si="36"/>
        <v>0</v>
      </c>
    </row>
    <row r="407" spans="1:59" ht="30.6" x14ac:dyDescent="0.25">
      <c r="A407" s="28" t="s">
        <v>386</v>
      </c>
      <c r="B407" s="29" t="s">
        <v>387</v>
      </c>
      <c r="C407" s="30">
        <v>136</v>
      </c>
      <c r="D407" s="28" t="s">
        <v>489</v>
      </c>
      <c r="E407" s="28"/>
      <c r="F407" s="87" t="s">
        <v>9</v>
      </c>
      <c r="G407" s="48" t="s">
        <v>497</v>
      </c>
      <c r="H407" s="48" t="s">
        <v>498</v>
      </c>
      <c r="I407" s="33" t="s">
        <v>406</v>
      </c>
      <c r="J407" s="33" t="s">
        <v>406</v>
      </c>
      <c r="K407" s="97" t="s">
        <v>406</v>
      </c>
      <c r="L407" s="97" t="s">
        <v>406</v>
      </c>
      <c r="M407" s="97" t="s">
        <v>96</v>
      </c>
      <c r="N407" s="97" t="s">
        <v>96</v>
      </c>
      <c r="O407" s="97" t="s">
        <v>96</v>
      </c>
      <c r="P407" s="97" t="s">
        <v>96</v>
      </c>
      <c r="Q407" s="46" t="s">
        <v>499</v>
      </c>
      <c r="R407" s="87" t="s">
        <v>500</v>
      </c>
      <c r="S407" s="49">
        <v>60800000</v>
      </c>
      <c r="T407" s="49">
        <v>62400000</v>
      </c>
      <c r="U407" s="102">
        <v>62400000</v>
      </c>
      <c r="V407" s="135">
        <v>62400000</v>
      </c>
      <c r="W407" s="318">
        <v>62400000</v>
      </c>
      <c r="X407" s="318">
        <v>62400000</v>
      </c>
      <c r="Y407" s="318">
        <v>62400000</v>
      </c>
      <c r="Z407" s="318">
        <v>62400000</v>
      </c>
      <c r="AA407" s="338"/>
      <c r="AB407" s="331">
        <f t="shared" si="36"/>
        <v>0</v>
      </c>
    </row>
    <row r="408" spans="1:59" ht="33.75" customHeight="1" x14ac:dyDescent="0.25">
      <c r="A408" s="28" t="s">
        <v>386</v>
      </c>
      <c r="B408" s="29" t="s">
        <v>387</v>
      </c>
      <c r="C408" s="30">
        <v>182</v>
      </c>
      <c r="D408" s="28" t="s">
        <v>489</v>
      </c>
      <c r="E408" s="28"/>
      <c r="F408" s="87" t="s">
        <v>427</v>
      </c>
      <c r="G408" s="48" t="s">
        <v>437</v>
      </c>
      <c r="H408" s="48" t="s">
        <v>495</v>
      </c>
      <c r="I408" s="33" t="s">
        <v>392</v>
      </c>
      <c r="J408" s="33" t="s">
        <v>392</v>
      </c>
      <c r="K408" s="97" t="s">
        <v>392</v>
      </c>
      <c r="L408" s="97" t="s">
        <v>392</v>
      </c>
      <c r="M408" s="96" t="s">
        <v>406</v>
      </c>
      <c r="N408" s="96" t="s">
        <v>406</v>
      </c>
      <c r="O408" s="96" t="s">
        <v>110</v>
      </c>
      <c r="P408" s="96" t="s">
        <v>110</v>
      </c>
      <c r="Q408" s="46" t="s">
        <v>397</v>
      </c>
      <c r="R408" s="87" t="s">
        <v>410</v>
      </c>
      <c r="S408" s="49">
        <v>1000000</v>
      </c>
      <c r="T408" s="49">
        <v>1000000</v>
      </c>
      <c r="U408" s="102">
        <v>1000000</v>
      </c>
      <c r="V408" s="135">
        <v>1000000</v>
      </c>
      <c r="W408" s="318">
        <v>1000000</v>
      </c>
      <c r="X408" s="318">
        <v>1000000</v>
      </c>
      <c r="Y408" s="318">
        <v>1000000</v>
      </c>
      <c r="Z408" s="318">
        <v>1000000</v>
      </c>
      <c r="AA408" s="338">
        <f>Z408</f>
        <v>1000000</v>
      </c>
      <c r="AB408" s="331">
        <f>Z408-Y408</f>
        <v>0</v>
      </c>
      <c r="AC408" s="142">
        <f>IF(M408=N408,0,1)</f>
        <v>0</v>
      </c>
      <c r="AD408"/>
    </row>
    <row r="409" spans="1:59" ht="30.6" x14ac:dyDescent="0.25">
      <c r="A409" s="1" t="s">
        <v>58</v>
      </c>
      <c r="B409" s="2" t="s">
        <v>59</v>
      </c>
      <c r="C409" s="4">
        <v>847</v>
      </c>
      <c r="D409" s="1" t="s">
        <v>388</v>
      </c>
      <c r="E409" s="1"/>
      <c r="F409" s="85" t="s">
        <v>400</v>
      </c>
      <c r="G409" s="22" t="s">
        <v>186</v>
      </c>
      <c r="H409" s="22" t="s">
        <v>185</v>
      </c>
      <c r="I409" s="19" t="s">
        <v>396</v>
      </c>
      <c r="J409" s="19" t="s">
        <v>392</v>
      </c>
      <c r="K409" s="96" t="s">
        <v>392</v>
      </c>
      <c r="L409" s="96" t="s">
        <v>392</v>
      </c>
      <c r="M409" s="96" t="s">
        <v>96</v>
      </c>
      <c r="N409" s="96" t="s">
        <v>96</v>
      </c>
      <c r="O409" s="96" t="s">
        <v>96</v>
      </c>
      <c r="P409" s="96" t="s">
        <v>96</v>
      </c>
      <c r="Q409" s="2" t="s">
        <v>75</v>
      </c>
      <c r="R409" s="85" t="s">
        <v>410</v>
      </c>
      <c r="S409" s="2" t="s">
        <v>410</v>
      </c>
      <c r="T409" s="2" t="s">
        <v>410</v>
      </c>
      <c r="U409" s="85" t="s">
        <v>410</v>
      </c>
      <c r="V409" s="132" t="s">
        <v>410</v>
      </c>
      <c r="W409" s="316" t="s">
        <v>410</v>
      </c>
      <c r="X409" s="316" t="s">
        <v>410</v>
      </c>
      <c r="Y409" s="316" t="s">
        <v>410</v>
      </c>
      <c r="Z409" s="316" t="s">
        <v>410</v>
      </c>
      <c r="AA409" s="338"/>
      <c r="AB409" s="145"/>
    </row>
    <row r="410" spans="1:59" ht="30.6" x14ac:dyDescent="0.25">
      <c r="A410" s="1" t="s">
        <v>58</v>
      </c>
      <c r="B410" s="2" t="s">
        <v>59</v>
      </c>
      <c r="C410" s="4">
        <v>621</v>
      </c>
      <c r="D410" s="1" t="s">
        <v>451</v>
      </c>
      <c r="E410" s="1"/>
      <c r="F410" s="85" t="s">
        <v>432</v>
      </c>
      <c r="G410" s="6" t="s">
        <v>344</v>
      </c>
      <c r="H410" s="3" t="s">
        <v>357</v>
      </c>
      <c r="I410" s="1" t="s">
        <v>396</v>
      </c>
      <c r="J410" s="19" t="s">
        <v>110</v>
      </c>
      <c r="K410" s="96" t="s">
        <v>110</v>
      </c>
      <c r="L410" s="96" t="s">
        <v>110</v>
      </c>
      <c r="M410" s="96" t="s">
        <v>110</v>
      </c>
      <c r="N410" s="96" t="s">
        <v>110</v>
      </c>
      <c r="O410" s="96" t="s">
        <v>110</v>
      </c>
      <c r="P410" s="96" t="s">
        <v>110</v>
      </c>
      <c r="Q410" s="24">
        <v>39149</v>
      </c>
      <c r="R410" s="85" t="s">
        <v>410</v>
      </c>
      <c r="S410" s="23" t="s">
        <v>410</v>
      </c>
      <c r="T410" s="23" t="s">
        <v>410</v>
      </c>
      <c r="U410" s="15" t="s">
        <v>410</v>
      </c>
      <c r="V410" s="129" t="s">
        <v>410</v>
      </c>
      <c r="W410" s="314" t="s">
        <v>410</v>
      </c>
      <c r="X410" s="314" t="s">
        <v>410</v>
      </c>
      <c r="Y410" s="314" t="s">
        <v>410</v>
      </c>
      <c r="Z410" s="314" t="s">
        <v>410</v>
      </c>
      <c r="AA410" s="338"/>
      <c r="AB410" s="145"/>
    </row>
    <row r="411" spans="1:59" ht="56.25" customHeight="1" x14ac:dyDescent="0.25">
      <c r="A411" s="1" t="s">
        <v>58</v>
      </c>
      <c r="B411" s="2" t="s">
        <v>59</v>
      </c>
      <c r="C411" s="4">
        <v>727</v>
      </c>
      <c r="D411" s="1" t="s">
        <v>451</v>
      </c>
      <c r="E411" s="1"/>
      <c r="F411" s="85" t="s">
        <v>394</v>
      </c>
      <c r="G411" s="6" t="s">
        <v>345</v>
      </c>
      <c r="H411" s="3" t="s">
        <v>346</v>
      </c>
      <c r="I411" s="1" t="s">
        <v>396</v>
      </c>
      <c r="J411" s="19" t="s">
        <v>110</v>
      </c>
      <c r="K411" s="96" t="s">
        <v>110</v>
      </c>
      <c r="L411" s="96" t="s">
        <v>110</v>
      </c>
      <c r="M411" s="96" t="s">
        <v>110</v>
      </c>
      <c r="N411" s="96" t="s">
        <v>110</v>
      </c>
      <c r="O411" s="96" t="s">
        <v>110</v>
      </c>
      <c r="P411" s="96" t="s">
        <v>110</v>
      </c>
      <c r="Q411" s="2" t="s">
        <v>512</v>
      </c>
      <c r="R411" s="85" t="s">
        <v>410</v>
      </c>
      <c r="S411" s="5" t="s">
        <v>410</v>
      </c>
      <c r="T411" s="5" t="s">
        <v>410</v>
      </c>
      <c r="U411" s="15" t="s">
        <v>410</v>
      </c>
      <c r="V411" s="129" t="s">
        <v>410</v>
      </c>
      <c r="W411" s="314" t="s">
        <v>410</v>
      </c>
      <c r="X411" s="314" t="s">
        <v>410</v>
      </c>
      <c r="Y411" s="314" t="s">
        <v>410</v>
      </c>
      <c r="Z411" s="314" t="s">
        <v>410</v>
      </c>
      <c r="AA411" s="338"/>
      <c r="AB411" s="145"/>
    </row>
    <row r="412" spans="1:59" ht="57.75" customHeight="1" x14ac:dyDescent="0.25">
      <c r="A412" s="1" t="s">
        <v>58</v>
      </c>
      <c r="B412" s="2" t="s">
        <v>59</v>
      </c>
      <c r="C412" s="4">
        <v>728</v>
      </c>
      <c r="D412" s="1" t="s">
        <v>451</v>
      </c>
      <c r="E412" s="20"/>
      <c r="F412" s="85" t="s">
        <v>413</v>
      </c>
      <c r="G412" s="22" t="s">
        <v>183</v>
      </c>
      <c r="H412" s="22" t="s">
        <v>567</v>
      </c>
      <c r="I412" s="19" t="s">
        <v>396</v>
      </c>
      <c r="J412" s="19" t="s">
        <v>392</v>
      </c>
      <c r="K412" s="96" t="s">
        <v>96</v>
      </c>
      <c r="L412" s="96" t="s">
        <v>96</v>
      </c>
      <c r="M412" s="96" t="s">
        <v>96</v>
      </c>
      <c r="N412" s="96" t="s">
        <v>96</v>
      </c>
      <c r="O412" s="96" t="s">
        <v>96</v>
      </c>
      <c r="P412" s="96" t="s">
        <v>96</v>
      </c>
      <c r="Q412" s="2" t="s">
        <v>435</v>
      </c>
      <c r="R412" s="85" t="s">
        <v>410</v>
      </c>
      <c r="S412" s="2" t="s">
        <v>410</v>
      </c>
      <c r="T412" s="2" t="s">
        <v>410</v>
      </c>
      <c r="U412" s="85" t="s">
        <v>410</v>
      </c>
      <c r="V412" s="132" t="s">
        <v>410</v>
      </c>
      <c r="W412" s="316" t="s">
        <v>410</v>
      </c>
      <c r="X412" s="316" t="s">
        <v>410</v>
      </c>
      <c r="Y412" s="316" t="s">
        <v>410</v>
      </c>
      <c r="Z412" s="316" t="s">
        <v>410</v>
      </c>
      <c r="AA412" s="338"/>
      <c r="AB412" s="145"/>
    </row>
    <row r="413" spans="1:59" ht="23.25" customHeight="1" x14ac:dyDescent="0.4">
      <c r="A413" s="1131" t="s">
        <v>327</v>
      </c>
      <c r="B413" s="1132"/>
      <c r="C413" s="1132"/>
      <c r="D413" s="1132"/>
      <c r="E413" s="1132"/>
      <c r="F413" s="1132"/>
      <c r="G413" s="1132"/>
      <c r="H413" s="1132"/>
      <c r="I413" s="1132"/>
      <c r="J413" s="1132"/>
      <c r="K413" s="1132"/>
      <c r="L413" s="1132"/>
      <c r="M413" s="1132"/>
      <c r="N413" s="1132"/>
      <c r="O413" s="1132"/>
      <c r="P413" s="1132"/>
      <c r="Q413" s="1132"/>
      <c r="R413" s="1132"/>
      <c r="S413" s="1132"/>
      <c r="T413" s="1132"/>
      <c r="U413" s="1132"/>
      <c r="V413" s="1132"/>
      <c r="W413" s="1132"/>
      <c r="X413" s="1124"/>
      <c r="Y413" s="1124"/>
      <c r="Z413" s="1124"/>
      <c r="AA413" s="338"/>
      <c r="AB413" s="145"/>
    </row>
    <row r="414" spans="1:59" ht="40.5" customHeight="1" x14ac:dyDescent="0.25">
      <c r="A414" s="97" t="s">
        <v>1031</v>
      </c>
      <c r="B414" s="281" t="s">
        <v>105</v>
      </c>
      <c r="C414" s="53">
        <v>984</v>
      </c>
      <c r="D414" s="112" t="s">
        <v>393</v>
      </c>
      <c r="E414" s="112" t="s">
        <v>106</v>
      </c>
      <c r="F414" s="87" t="s">
        <v>92</v>
      </c>
      <c r="G414" s="31" t="s">
        <v>107</v>
      </c>
      <c r="H414" s="31" t="s">
        <v>281</v>
      </c>
      <c r="I414" s="112" t="s">
        <v>510</v>
      </c>
      <c r="J414" s="112" t="s">
        <v>510</v>
      </c>
      <c r="K414" s="97" t="s">
        <v>510</v>
      </c>
      <c r="L414" s="97" t="s">
        <v>510</v>
      </c>
      <c r="M414" s="97" t="s">
        <v>510</v>
      </c>
      <c r="N414" s="97" t="s">
        <v>510</v>
      </c>
      <c r="O414" s="97" t="s">
        <v>510</v>
      </c>
      <c r="P414" s="608" t="s">
        <v>547</v>
      </c>
      <c r="Q414" s="281" t="s">
        <v>87</v>
      </c>
      <c r="R414" s="87" t="s">
        <v>87</v>
      </c>
      <c r="S414" s="54" t="s">
        <v>92</v>
      </c>
      <c r="T414" s="54" t="s">
        <v>92</v>
      </c>
      <c r="U414" s="102" t="s">
        <v>92</v>
      </c>
      <c r="V414" s="135" t="s">
        <v>92</v>
      </c>
      <c r="W414" s="318" t="s">
        <v>92</v>
      </c>
      <c r="X414" s="318" t="s">
        <v>92</v>
      </c>
      <c r="Y414" s="318" t="s">
        <v>92</v>
      </c>
      <c r="Z414" s="318" t="s">
        <v>92</v>
      </c>
      <c r="AA414" s="354" t="str">
        <f>Z414</f>
        <v>TBD</v>
      </c>
      <c r="AB414" s="397"/>
      <c r="AC414" s="142">
        <f>IF(M414=N414,0,1)</f>
        <v>0</v>
      </c>
    </row>
    <row r="415" spans="1:59" s="116" customFormat="1" ht="28.5" customHeight="1" x14ac:dyDescent="0.25">
      <c r="A415" s="1" t="s">
        <v>386</v>
      </c>
      <c r="B415" s="2" t="s">
        <v>509</v>
      </c>
      <c r="C415" s="14">
        <v>275</v>
      </c>
      <c r="D415" s="1" t="s">
        <v>451</v>
      </c>
      <c r="E415" s="1"/>
      <c r="F415" s="85" t="s">
        <v>92</v>
      </c>
      <c r="G415" s="3"/>
      <c r="H415" s="3" t="s">
        <v>125</v>
      </c>
      <c r="I415" s="1" t="s">
        <v>396</v>
      </c>
      <c r="J415" s="19" t="s">
        <v>510</v>
      </c>
      <c r="K415" s="96" t="s">
        <v>510</v>
      </c>
      <c r="L415" s="96" t="s">
        <v>510</v>
      </c>
      <c r="M415" s="96" t="s">
        <v>510</v>
      </c>
      <c r="N415" s="96" t="s">
        <v>510</v>
      </c>
      <c r="O415" s="96" t="s">
        <v>510</v>
      </c>
      <c r="P415" s="597" t="s">
        <v>547</v>
      </c>
      <c r="Q415" s="2" t="s">
        <v>87</v>
      </c>
      <c r="R415" s="85" t="s">
        <v>87</v>
      </c>
      <c r="S415" s="5" t="s">
        <v>92</v>
      </c>
      <c r="T415" s="5" t="s">
        <v>92</v>
      </c>
      <c r="U415" s="15" t="s">
        <v>92</v>
      </c>
      <c r="V415" s="129" t="s">
        <v>92</v>
      </c>
      <c r="W415" s="314" t="s">
        <v>92</v>
      </c>
      <c r="X415" s="314" t="s">
        <v>92</v>
      </c>
      <c r="Y415" s="314" t="s">
        <v>92</v>
      </c>
      <c r="Z415" s="314" t="s">
        <v>92</v>
      </c>
      <c r="AA415" s="376" t="str">
        <f>Z415</f>
        <v>TBD</v>
      </c>
      <c r="AB415" s="377"/>
      <c r="AC415" s="142">
        <f>IF(M415=N415,0,1)</f>
        <v>0</v>
      </c>
      <c r="AD415" s="183"/>
    </row>
    <row r="416" spans="1:59" s="77" customFormat="1" ht="51" x14ac:dyDescent="0.25">
      <c r="A416" s="11" t="s">
        <v>58</v>
      </c>
      <c r="B416" s="10" t="s">
        <v>59</v>
      </c>
      <c r="C416" s="14">
        <v>327</v>
      </c>
      <c r="D416" s="11" t="s">
        <v>393</v>
      </c>
      <c r="E416" s="11"/>
      <c r="F416" s="85" t="s">
        <v>412</v>
      </c>
      <c r="G416" s="111" t="s">
        <v>835</v>
      </c>
      <c r="H416" s="111" t="s">
        <v>60</v>
      </c>
      <c r="I416" s="96"/>
      <c r="J416" s="96"/>
      <c r="K416" s="96"/>
      <c r="L416" s="96" t="s">
        <v>547</v>
      </c>
      <c r="M416" s="96" t="s">
        <v>547</v>
      </c>
      <c r="N416" s="96" t="s">
        <v>547</v>
      </c>
      <c r="O416" s="96" t="s">
        <v>547</v>
      </c>
      <c r="P416" s="96" t="s">
        <v>547</v>
      </c>
      <c r="Q416" s="13">
        <v>37958</v>
      </c>
      <c r="R416" s="85" t="s">
        <v>410</v>
      </c>
      <c r="S416" s="12"/>
      <c r="T416" s="12"/>
      <c r="U416" s="15"/>
      <c r="V416" s="129"/>
      <c r="W416" s="314" t="s">
        <v>410</v>
      </c>
      <c r="X416" s="314" t="s">
        <v>410</v>
      </c>
      <c r="Y416" s="314" t="s">
        <v>410</v>
      </c>
      <c r="Z416" s="314" t="s">
        <v>410</v>
      </c>
      <c r="AA416" s="354">
        <f>V416</f>
        <v>0</v>
      </c>
      <c r="AB416" s="171"/>
      <c r="AC416" s="368"/>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row>
    <row r="417" spans="1:59" ht="20.399999999999999" x14ac:dyDescent="0.25">
      <c r="A417" s="1" t="s">
        <v>386</v>
      </c>
      <c r="B417" s="2" t="s">
        <v>509</v>
      </c>
      <c r="C417" s="4">
        <v>912</v>
      </c>
      <c r="D417" s="1" t="s">
        <v>393</v>
      </c>
      <c r="E417" s="20"/>
      <c r="F417" s="85" t="s">
        <v>411</v>
      </c>
      <c r="G417" s="22" t="s">
        <v>166</v>
      </c>
      <c r="H417" s="22" t="s">
        <v>235</v>
      </c>
      <c r="I417" s="19" t="s">
        <v>396</v>
      </c>
      <c r="J417" s="19" t="s">
        <v>510</v>
      </c>
      <c r="K417" s="96" t="s">
        <v>510</v>
      </c>
      <c r="L417" s="96" t="s">
        <v>510</v>
      </c>
      <c r="M417" s="96" t="s">
        <v>547</v>
      </c>
      <c r="N417" s="96" t="s">
        <v>547</v>
      </c>
      <c r="O417" s="96" t="s">
        <v>547</v>
      </c>
      <c r="P417" s="96" t="s">
        <v>547</v>
      </c>
      <c r="Q417" s="20" t="s">
        <v>87</v>
      </c>
      <c r="R417" s="85" t="s">
        <v>87</v>
      </c>
      <c r="S417" s="5" t="s">
        <v>92</v>
      </c>
      <c r="T417" s="5" t="s">
        <v>92</v>
      </c>
      <c r="U417" s="15" t="s">
        <v>92</v>
      </c>
      <c r="V417" s="129" t="s">
        <v>92</v>
      </c>
      <c r="W417" s="314" t="s">
        <v>92</v>
      </c>
      <c r="X417" s="314" t="s">
        <v>410</v>
      </c>
      <c r="Y417" s="314" t="s">
        <v>410</v>
      </c>
      <c r="Z417" s="314" t="s">
        <v>410</v>
      </c>
      <c r="AA417" s="338" t="s">
        <v>410</v>
      </c>
      <c r="AB417" s="145"/>
      <c r="AC417" s="142">
        <f>IF(L417=M417,0,1)</f>
        <v>1</v>
      </c>
    </row>
    <row r="418" spans="1:59" ht="20.399999999999999" x14ac:dyDescent="0.25">
      <c r="A418" s="1" t="s">
        <v>386</v>
      </c>
      <c r="B418" s="2" t="s">
        <v>509</v>
      </c>
      <c r="C418" s="14">
        <v>106</v>
      </c>
      <c r="D418" s="1" t="s">
        <v>451</v>
      </c>
      <c r="E418" s="1"/>
      <c r="F418" s="85" t="s">
        <v>92</v>
      </c>
      <c r="G418" s="6"/>
      <c r="H418" s="3" t="s">
        <v>113</v>
      </c>
      <c r="I418" s="1" t="s">
        <v>392</v>
      </c>
      <c r="J418" s="19" t="s">
        <v>510</v>
      </c>
      <c r="K418" s="96" t="s">
        <v>510</v>
      </c>
      <c r="L418" s="96" t="s">
        <v>510</v>
      </c>
      <c r="M418" s="96" t="s">
        <v>547</v>
      </c>
      <c r="N418" s="96" t="s">
        <v>547</v>
      </c>
      <c r="O418" s="96" t="s">
        <v>547</v>
      </c>
      <c r="P418" s="96" t="s">
        <v>547</v>
      </c>
      <c r="Q418" s="2" t="s">
        <v>114</v>
      </c>
      <c r="R418" s="92" t="s">
        <v>87</v>
      </c>
      <c r="S418" s="5" t="s">
        <v>92</v>
      </c>
      <c r="T418" s="15" t="s">
        <v>92</v>
      </c>
      <c r="U418" s="15" t="s">
        <v>92</v>
      </c>
      <c r="V418" s="129" t="s">
        <v>92</v>
      </c>
      <c r="W418" s="314" t="s">
        <v>92</v>
      </c>
      <c r="X418" s="314" t="s">
        <v>410</v>
      </c>
      <c r="Y418" s="314" t="s">
        <v>410</v>
      </c>
      <c r="Z418" s="314" t="s">
        <v>410</v>
      </c>
      <c r="AA418" s="348" t="s">
        <v>410</v>
      </c>
      <c r="AB418" s="145"/>
      <c r="AC418" s="142">
        <f>IF(L418=M418,0,1)</f>
        <v>1</v>
      </c>
    </row>
    <row r="419" spans="1:59" ht="33" customHeight="1" x14ac:dyDescent="0.25">
      <c r="A419" s="96" t="s">
        <v>386</v>
      </c>
      <c r="B419" s="85" t="s">
        <v>509</v>
      </c>
      <c r="C419" s="114">
        <v>1069</v>
      </c>
      <c r="D419" s="96" t="s">
        <v>402</v>
      </c>
      <c r="E419" s="1"/>
      <c r="F419" s="88" t="s">
        <v>655</v>
      </c>
      <c r="G419" s="111" t="s">
        <v>609</v>
      </c>
      <c r="H419" s="111" t="s">
        <v>613</v>
      </c>
      <c r="I419" s="96"/>
      <c r="J419" s="96"/>
      <c r="K419" s="96"/>
      <c r="L419" s="96" t="s">
        <v>396</v>
      </c>
      <c r="M419" s="96" t="s">
        <v>547</v>
      </c>
      <c r="N419" s="96" t="s">
        <v>547</v>
      </c>
      <c r="O419" s="96" t="s">
        <v>547</v>
      </c>
      <c r="P419" s="96" t="s">
        <v>547</v>
      </c>
      <c r="Q419" s="85" t="s">
        <v>87</v>
      </c>
      <c r="R419" s="85" t="s">
        <v>87</v>
      </c>
      <c r="S419" s="15"/>
      <c r="T419" s="15"/>
      <c r="U419" s="15"/>
      <c r="V419" s="129">
        <v>8800000</v>
      </c>
      <c r="W419" s="314" t="s">
        <v>410</v>
      </c>
      <c r="X419" s="314" t="s">
        <v>410</v>
      </c>
      <c r="Y419" s="314" t="s">
        <v>410</v>
      </c>
      <c r="Z419" s="314" t="s">
        <v>410</v>
      </c>
      <c r="AA419" s="338" t="s">
        <v>410</v>
      </c>
      <c r="AB419" s="145"/>
      <c r="AC419" s="142">
        <f>IF(L419=M419,0,1)</f>
        <v>1</v>
      </c>
    </row>
    <row r="420" spans="1:59" ht="31.5" customHeight="1" x14ac:dyDescent="0.25">
      <c r="A420" s="1" t="s">
        <v>386</v>
      </c>
      <c r="B420" s="2" t="s">
        <v>387</v>
      </c>
      <c r="C420" s="4">
        <v>187</v>
      </c>
      <c r="D420" s="1" t="s">
        <v>489</v>
      </c>
      <c r="E420" s="1"/>
      <c r="F420" s="85" t="s">
        <v>412</v>
      </c>
      <c r="G420" s="22" t="s">
        <v>437</v>
      </c>
      <c r="H420" s="22" t="s">
        <v>496</v>
      </c>
      <c r="I420" s="19" t="s">
        <v>392</v>
      </c>
      <c r="J420" s="19" t="s">
        <v>392</v>
      </c>
      <c r="K420" s="96" t="s">
        <v>392</v>
      </c>
      <c r="L420" s="96" t="s">
        <v>547</v>
      </c>
      <c r="M420" s="96" t="s">
        <v>547</v>
      </c>
      <c r="N420" s="96" t="s">
        <v>547</v>
      </c>
      <c r="O420" s="96" t="s">
        <v>547</v>
      </c>
      <c r="P420" s="96" t="s">
        <v>547</v>
      </c>
      <c r="Q420" s="20" t="s">
        <v>397</v>
      </c>
      <c r="R420" s="85" t="s">
        <v>87</v>
      </c>
      <c r="S420" s="23">
        <v>30000000</v>
      </c>
      <c r="T420" s="23">
        <v>50000000</v>
      </c>
      <c r="U420" s="15">
        <v>50000000</v>
      </c>
      <c r="V420" s="129" t="s">
        <v>410</v>
      </c>
      <c r="W420" s="314" t="s">
        <v>410</v>
      </c>
      <c r="X420" s="314" t="s">
        <v>410</v>
      </c>
      <c r="Y420" s="314" t="s">
        <v>410</v>
      </c>
      <c r="Z420" s="314" t="s">
        <v>410</v>
      </c>
      <c r="AA420" s="338" t="s">
        <v>410</v>
      </c>
      <c r="AB420" s="145">
        <f>-U420</f>
        <v>-50000000</v>
      </c>
      <c r="AC420" s="142">
        <f t="shared" ref="AC420:AC426" si="37">IF(K420=L420,0,1)</f>
        <v>1</v>
      </c>
    </row>
    <row r="421" spans="1:59" ht="30.6" x14ac:dyDescent="0.25">
      <c r="A421" s="1" t="s">
        <v>386</v>
      </c>
      <c r="B421" s="2" t="s">
        <v>509</v>
      </c>
      <c r="C421" s="4">
        <v>920</v>
      </c>
      <c r="D421" s="1" t="s">
        <v>429</v>
      </c>
      <c r="E421" s="115"/>
      <c r="F421" s="85" t="s">
        <v>6</v>
      </c>
      <c r="G421" s="22" t="s">
        <v>7</v>
      </c>
      <c r="H421" s="22" t="s">
        <v>239</v>
      </c>
      <c r="I421" s="19" t="s">
        <v>396</v>
      </c>
      <c r="J421" s="19" t="s">
        <v>510</v>
      </c>
      <c r="K421" s="96" t="s">
        <v>510</v>
      </c>
      <c r="L421" s="96" t="s">
        <v>547</v>
      </c>
      <c r="M421" s="96" t="s">
        <v>547</v>
      </c>
      <c r="N421" s="96" t="s">
        <v>547</v>
      </c>
      <c r="O421" s="96" t="s">
        <v>547</v>
      </c>
      <c r="P421" s="96" t="s">
        <v>547</v>
      </c>
      <c r="Q421" s="24">
        <v>39475</v>
      </c>
      <c r="R421" s="85" t="s">
        <v>87</v>
      </c>
      <c r="S421" s="23">
        <v>470000</v>
      </c>
      <c r="T421" s="23">
        <v>470000</v>
      </c>
      <c r="U421" s="15">
        <v>470000</v>
      </c>
      <c r="V421" s="129" t="s">
        <v>410</v>
      </c>
      <c r="W421" s="314" t="s">
        <v>410</v>
      </c>
      <c r="X421" s="314" t="s">
        <v>410</v>
      </c>
      <c r="Y421" s="314" t="s">
        <v>410</v>
      </c>
      <c r="Z421" s="314" t="s">
        <v>410</v>
      </c>
      <c r="AA421" s="338" t="s">
        <v>410</v>
      </c>
      <c r="AB421" s="145">
        <f>-U421</f>
        <v>-470000</v>
      </c>
      <c r="AC421" s="142">
        <f t="shared" si="37"/>
        <v>1</v>
      </c>
    </row>
    <row r="422" spans="1:59" s="77" customFormat="1" ht="20.399999999999999" x14ac:dyDescent="0.25">
      <c r="A422" s="11" t="s">
        <v>386</v>
      </c>
      <c r="B422" s="10" t="s">
        <v>509</v>
      </c>
      <c r="C422" s="14">
        <v>1117</v>
      </c>
      <c r="D422" s="11" t="s">
        <v>402</v>
      </c>
      <c r="E422" s="11"/>
      <c r="F422" s="85" t="s">
        <v>389</v>
      </c>
      <c r="G422" s="111" t="s">
        <v>3</v>
      </c>
      <c r="H422" s="111" t="s">
        <v>727</v>
      </c>
      <c r="I422" s="96"/>
      <c r="J422" s="96"/>
      <c r="K422" s="96"/>
      <c r="L422" s="96" t="s">
        <v>510</v>
      </c>
      <c r="M422" s="96" t="s">
        <v>396</v>
      </c>
      <c r="N422" s="96" t="s">
        <v>396</v>
      </c>
      <c r="O422" s="96" t="s">
        <v>547</v>
      </c>
      <c r="P422" s="96" t="s">
        <v>547</v>
      </c>
      <c r="Q422" s="10" t="s">
        <v>87</v>
      </c>
      <c r="R422" s="85" t="s">
        <v>87</v>
      </c>
      <c r="S422" s="174">
        <v>5000000</v>
      </c>
      <c r="T422" s="174">
        <v>5000000</v>
      </c>
      <c r="U422" s="178">
        <v>5000000</v>
      </c>
      <c r="V422" s="177" t="s">
        <v>92</v>
      </c>
      <c r="W422" s="315" t="s">
        <v>726</v>
      </c>
      <c r="X422" s="315" t="s">
        <v>726</v>
      </c>
      <c r="Y422" s="315" t="s">
        <v>726</v>
      </c>
      <c r="Z422" s="315" t="s">
        <v>726</v>
      </c>
      <c r="AA422" s="349" t="str">
        <f>Z422</f>
        <v>Part of Long Term Lower SEMA</v>
      </c>
      <c r="AB422" s="145"/>
      <c r="AC422" s="142">
        <f>IF(M422=N422,0,1)</f>
        <v>0</v>
      </c>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row>
    <row r="423" spans="1:59" ht="35.25" customHeight="1" x14ac:dyDescent="0.25">
      <c r="A423" s="11" t="s">
        <v>386</v>
      </c>
      <c r="B423" s="10" t="s">
        <v>509</v>
      </c>
      <c r="C423" s="4">
        <v>337</v>
      </c>
      <c r="D423" s="1" t="s">
        <v>402</v>
      </c>
      <c r="E423" s="1"/>
      <c r="F423" s="85" t="s">
        <v>412</v>
      </c>
      <c r="G423" s="22" t="s">
        <v>3</v>
      </c>
      <c r="H423" s="22" t="s">
        <v>102</v>
      </c>
      <c r="I423" s="19" t="s">
        <v>510</v>
      </c>
      <c r="J423" s="19" t="s">
        <v>510</v>
      </c>
      <c r="K423" s="96" t="s">
        <v>510</v>
      </c>
      <c r="L423" s="96" t="s">
        <v>547</v>
      </c>
      <c r="M423" s="96" t="s">
        <v>547</v>
      </c>
      <c r="N423" s="96" t="s">
        <v>547</v>
      </c>
      <c r="O423" s="96" t="s">
        <v>547</v>
      </c>
      <c r="P423" s="96" t="s">
        <v>547</v>
      </c>
      <c r="Q423" s="2" t="s">
        <v>87</v>
      </c>
      <c r="R423" s="85" t="s">
        <v>87</v>
      </c>
      <c r="S423" s="5" t="s">
        <v>92</v>
      </c>
      <c r="T423" s="5" t="s">
        <v>92</v>
      </c>
      <c r="U423" s="15" t="s">
        <v>92</v>
      </c>
      <c r="V423" s="129" t="s">
        <v>410</v>
      </c>
      <c r="W423" s="314" t="s">
        <v>410</v>
      </c>
      <c r="X423" s="314" t="s">
        <v>410</v>
      </c>
      <c r="Y423" s="314" t="s">
        <v>410</v>
      </c>
      <c r="Z423" s="314" t="s">
        <v>410</v>
      </c>
      <c r="AA423" s="338" t="s">
        <v>410</v>
      </c>
      <c r="AB423" s="145"/>
      <c r="AC423" s="142">
        <f t="shared" si="37"/>
        <v>1</v>
      </c>
    </row>
    <row r="424" spans="1:59" ht="39" customHeight="1" x14ac:dyDescent="0.25">
      <c r="A424" s="11" t="s">
        <v>386</v>
      </c>
      <c r="B424" s="10" t="s">
        <v>509</v>
      </c>
      <c r="C424" s="4">
        <v>338</v>
      </c>
      <c r="D424" s="1" t="s">
        <v>402</v>
      </c>
      <c r="E424" s="1"/>
      <c r="F424" s="85" t="s">
        <v>412</v>
      </c>
      <c r="G424" s="22" t="s">
        <v>3</v>
      </c>
      <c r="H424" s="22" t="s">
        <v>103</v>
      </c>
      <c r="I424" s="19" t="s">
        <v>510</v>
      </c>
      <c r="J424" s="19" t="s">
        <v>510</v>
      </c>
      <c r="K424" s="96" t="s">
        <v>510</v>
      </c>
      <c r="L424" s="96" t="s">
        <v>547</v>
      </c>
      <c r="M424" s="96" t="s">
        <v>547</v>
      </c>
      <c r="N424" s="96" t="s">
        <v>547</v>
      </c>
      <c r="O424" s="96" t="s">
        <v>547</v>
      </c>
      <c r="P424" s="96" t="s">
        <v>547</v>
      </c>
      <c r="Q424" s="2" t="s">
        <v>87</v>
      </c>
      <c r="R424" s="85" t="s">
        <v>87</v>
      </c>
      <c r="S424" s="5" t="s">
        <v>92</v>
      </c>
      <c r="T424" s="5" t="s">
        <v>92</v>
      </c>
      <c r="U424" s="15" t="s">
        <v>92</v>
      </c>
      <c r="V424" s="129" t="s">
        <v>410</v>
      </c>
      <c r="W424" s="314" t="s">
        <v>410</v>
      </c>
      <c r="X424" s="314" t="s">
        <v>410</v>
      </c>
      <c r="Y424" s="314" t="s">
        <v>410</v>
      </c>
      <c r="Z424" s="314" t="s">
        <v>410</v>
      </c>
      <c r="AA424" s="338" t="s">
        <v>410</v>
      </c>
      <c r="AB424" s="145"/>
      <c r="AC424" s="142">
        <f t="shared" si="37"/>
        <v>1</v>
      </c>
    </row>
    <row r="425" spans="1:59" ht="36" customHeight="1" x14ac:dyDescent="0.25">
      <c r="A425" s="1" t="s">
        <v>386</v>
      </c>
      <c r="B425" s="2" t="s">
        <v>509</v>
      </c>
      <c r="C425" s="4">
        <v>967</v>
      </c>
      <c r="D425" s="1" t="s">
        <v>402</v>
      </c>
      <c r="E425" s="85"/>
      <c r="F425" s="85" t="s">
        <v>412</v>
      </c>
      <c r="G425" s="22" t="s">
        <v>404</v>
      </c>
      <c r="H425" s="22" t="s">
        <v>273</v>
      </c>
      <c r="I425" s="19" t="s">
        <v>396</v>
      </c>
      <c r="J425" s="19" t="s">
        <v>510</v>
      </c>
      <c r="K425" s="96" t="s">
        <v>510</v>
      </c>
      <c r="L425" s="96" t="s">
        <v>547</v>
      </c>
      <c r="M425" s="96" t="s">
        <v>547</v>
      </c>
      <c r="N425" s="96" t="s">
        <v>547</v>
      </c>
      <c r="O425" s="96" t="s">
        <v>547</v>
      </c>
      <c r="P425" s="96" t="s">
        <v>547</v>
      </c>
      <c r="Q425" s="2" t="s">
        <v>87</v>
      </c>
      <c r="R425" s="85" t="s">
        <v>87</v>
      </c>
      <c r="S425" s="5">
        <v>2000000</v>
      </c>
      <c r="T425" s="5">
        <v>2000000</v>
      </c>
      <c r="U425" s="15">
        <v>2000000</v>
      </c>
      <c r="V425" s="129" t="s">
        <v>410</v>
      </c>
      <c r="W425" s="314" t="s">
        <v>410</v>
      </c>
      <c r="X425" s="314" t="s">
        <v>410</v>
      </c>
      <c r="Y425" s="314" t="s">
        <v>410</v>
      </c>
      <c r="Z425" s="314" t="s">
        <v>410</v>
      </c>
      <c r="AA425" s="338" t="s">
        <v>410</v>
      </c>
      <c r="AB425" s="145">
        <f>-U425</f>
        <v>-2000000</v>
      </c>
      <c r="AC425" s="142">
        <f t="shared" si="37"/>
        <v>1</v>
      </c>
    </row>
    <row r="426" spans="1:59" s="118" customFormat="1" ht="38.25" customHeight="1" x14ac:dyDescent="0.25">
      <c r="A426" s="1" t="s">
        <v>386</v>
      </c>
      <c r="B426" s="2" t="s">
        <v>509</v>
      </c>
      <c r="C426" s="4">
        <v>808</v>
      </c>
      <c r="D426" s="1" t="s">
        <v>451</v>
      </c>
      <c r="E426" s="1"/>
      <c r="F426" s="85" t="s">
        <v>92</v>
      </c>
      <c r="G426" s="111"/>
      <c r="H426" s="22" t="s">
        <v>554</v>
      </c>
      <c r="I426" s="19" t="s">
        <v>396</v>
      </c>
      <c r="J426" s="19" t="s">
        <v>510</v>
      </c>
      <c r="K426" s="96" t="s">
        <v>396</v>
      </c>
      <c r="L426" s="96" t="s">
        <v>547</v>
      </c>
      <c r="M426" s="96" t="s">
        <v>547</v>
      </c>
      <c r="N426" s="96" t="s">
        <v>547</v>
      </c>
      <c r="O426" s="96" t="s">
        <v>547</v>
      </c>
      <c r="P426" s="96" t="s">
        <v>547</v>
      </c>
      <c r="Q426" s="20" t="s">
        <v>87</v>
      </c>
      <c r="R426" s="85" t="s">
        <v>87</v>
      </c>
      <c r="S426" s="5" t="s">
        <v>92</v>
      </c>
      <c r="T426" s="5" t="s">
        <v>92</v>
      </c>
      <c r="U426" s="15">
        <v>9000000</v>
      </c>
      <c r="V426" s="129" t="s">
        <v>410</v>
      </c>
      <c r="W426" s="314" t="s">
        <v>410</v>
      </c>
      <c r="X426" s="314" t="s">
        <v>410</v>
      </c>
      <c r="Y426" s="314" t="s">
        <v>410</v>
      </c>
      <c r="Z426" s="314" t="s">
        <v>410</v>
      </c>
      <c r="AA426" s="338" t="str">
        <f>V426</f>
        <v>NR</v>
      </c>
      <c r="AB426" s="145">
        <f>-U426</f>
        <v>-9000000</v>
      </c>
      <c r="AC426" s="142">
        <f t="shared" si="37"/>
        <v>1</v>
      </c>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row>
    <row r="427" spans="1:59" ht="30.6" x14ac:dyDescent="0.25">
      <c r="A427" s="1" t="s">
        <v>58</v>
      </c>
      <c r="B427" s="2" t="s">
        <v>74</v>
      </c>
      <c r="C427" s="4">
        <v>861</v>
      </c>
      <c r="D427" s="1" t="s">
        <v>451</v>
      </c>
      <c r="E427" s="1"/>
      <c r="F427" s="85" t="s">
        <v>79</v>
      </c>
      <c r="G427" s="6" t="s">
        <v>190</v>
      </c>
      <c r="H427" s="3" t="s">
        <v>330</v>
      </c>
      <c r="I427" s="1" t="s">
        <v>510</v>
      </c>
      <c r="J427" s="19" t="s">
        <v>510</v>
      </c>
      <c r="K427" s="96" t="s">
        <v>510</v>
      </c>
      <c r="L427" s="96" t="s">
        <v>510</v>
      </c>
      <c r="M427" s="96" t="s">
        <v>510</v>
      </c>
      <c r="N427" s="96" t="s">
        <v>547</v>
      </c>
      <c r="O427" s="96" t="s">
        <v>547</v>
      </c>
      <c r="P427" s="96" t="s">
        <v>547</v>
      </c>
      <c r="Q427" s="2" t="s">
        <v>87</v>
      </c>
      <c r="R427" s="85" t="s">
        <v>410</v>
      </c>
      <c r="S427" s="2" t="s">
        <v>410</v>
      </c>
      <c r="T427" s="2" t="s">
        <v>410</v>
      </c>
      <c r="U427" s="85" t="s">
        <v>410</v>
      </c>
      <c r="V427" s="132" t="s">
        <v>410</v>
      </c>
      <c r="W427" s="316" t="s">
        <v>410</v>
      </c>
      <c r="X427" s="316" t="s">
        <v>410</v>
      </c>
      <c r="Y427" s="316" t="s">
        <v>410</v>
      </c>
      <c r="Z427" s="316" t="s">
        <v>410</v>
      </c>
      <c r="AA427" s="338" t="str">
        <f>Z427</f>
        <v>NR</v>
      </c>
      <c r="AB427" s="145"/>
      <c r="AC427" s="142">
        <f>IF(L427=M427,0,1)</f>
        <v>0</v>
      </c>
    </row>
    <row r="428" spans="1:59" ht="30.6" x14ac:dyDescent="0.25">
      <c r="A428" s="36" t="s">
        <v>58</v>
      </c>
      <c r="B428" s="37" t="s">
        <v>74</v>
      </c>
      <c r="C428" s="38">
        <v>869</v>
      </c>
      <c r="D428" s="36" t="s">
        <v>451</v>
      </c>
      <c r="E428" s="37"/>
      <c r="F428" s="88" t="s">
        <v>159</v>
      </c>
      <c r="G428" s="151" t="s">
        <v>909</v>
      </c>
      <c r="H428" s="50" t="s">
        <v>156</v>
      </c>
      <c r="I428" s="43" t="s">
        <v>396</v>
      </c>
      <c r="J428" s="43" t="s">
        <v>510</v>
      </c>
      <c r="K428" s="95" t="s">
        <v>510</v>
      </c>
      <c r="L428" s="95" t="s">
        <v>510</v>
      </c>
      <c r="M428" s="95" t="s">
        <v>510</v>
      </c>
      <c r="N428" s="95" t="s">
        <v>547</v>
      </c>
      <c r="O428" s="95" t="s">
        <v>547</v>
      </c>
      <c r="P428" s="95" t="s">
        <v>547</v>
      </c>
      <c r="Q428" s="37" t="s">
        <v>87</v>
      </c>
      <c r="R428" s="88" t="s">
        <v>410</v>
      </c>
      <c r="S428" s="37" t="s">
        <v>410</v>
      </c>
      <c r="T428" s="37" t="s">
        <v>410</v>
      </c>
      <c r="U428" s="88" t="s">
        <v>410</v>
      </c>
      <c r="V428" s="131" t="s">
        <v>410</v>
      </c>
      <c r="W428" s="325" t="s">
        <v>410</v>
      </c>
      <c r="X428" s="325" t="s">
        <v>410</v>
      </c>
      <c r="Y428" s="325" t="s">
        <v>410</v>
      </c>
      <c r="Z428" s="325" t="s">
        <v>410</v>
      </c>
      <c r="AA428" s="338" t="str">
        <f>Z428</f>
        <v>NR</v>
      </c>
      <c r="AB428" s="145"/>
      <c r="AC428" s="142">
        <f>IF(L428=M428,0,1)</f>
        <v>0</v>
      </c>
    </row>
    <row r="429" spans="1:59" ht="30.6" x14ac:dyDescent="0.25">
      <c r="A429" s="1" t="s">
        <v>58</v>
      </c>
      <c r="B429" s="2" t="s">
        <v>74</v>
      </c>
      <c r="C429" s="4">
        <v>1041</v>
      </c>
      <c r="D429" s="1" t="s">
        <v>451</v>
      </c>
      <c r="E429" s="2"/>
      <c r="F429" s="85" t="s">
        <v>159</v>
      </c>
      <c r="G429" s="111" t="s">
        <v>909</v>
      </c>
      <c r="H429" s="22" t="s">
        <v>157</v>
      </c>
      <c r="I429" s="19" t="s">
        <v>396</v>
      </c>
      <c r="J429" s="19" t="s">
        <v>510</v>
      </c>
      <c r="K429" s="96" t="s">
        <v>510</v>
      </c>
      <c r="L429" s="96" t="s">
        <v>510</v>
      </c>
      <c r="M429" s="96" t="s">
        <v>510</v>
      </c>
      <c r="N429" s="96" t="s">
        <v>547</v>
      </c>
      <c r="O429" s="96" t="s">
        <v>547</v>
      </c>
      <c r="P429" s="96" t="s">
        <v>547</v>
      </c>
      <c r="Q429" s="2" t="s">
        <v>87</v>
      </c>
      <c r="R429" s="85" t="s">
        <v>410</v>
      </c>
      <c r="S429" s="2" t="s">
        <v>410</v>
      </c>
      <c r="T429" s="2" t="s">
        <v>410</v>
      </c>
      <c r="U429" s="85" t="s">
        <v>410</v>
      </c>
      <c r="V429" s="132" t="s">
        <v>410</v>
      </c>
      <c r="W429" s="316" t="s">
        <v>410</v>
      </c>
      <c r="X429" s="85" t="s">
        <v>410</v>
      </c>
      <c r="Y429" s="85" t="s">
        <v>410</v>
      </c>
      <c r="Z429" s="85" t="s">
        <v>410</v>
      </c>
      <c r="AA429" s="338" t="str">
        <f>Z429</f>
        <v>NR</v>
      </c>
      <c r="AB429" s="145"/>
      <c r="AC429" s="142">
        <f>IF(L429=M429,0,1)</f>
        <v>0</v>
      </c>
    </row>
    <row r="430" spans="1:59" ht="20.399999999999999" x14ac:dyDescent="0.25">
      <c r="A430" s="1" t="s">
        <v>386</v>
      </c>
      <c r="B430" s="2" t="s">
        <v>509</v>
      </c>
      <c r="C430" s="4">
        <v>258</v>
      </c>
      <c r="D430" s="1" t="s">
        <v>451</v>
      </c>
      <c r="E430" s="1"/>
      <c r="F430" s="85" t="s">
        <v>94</v>
      </c>
      <c r="G430" s="22" t="s">
        <v>50</v>
      </c>
      <c r="H430" s="22" t="s">
        <v>324</v>
      </c>
      <c r="I430" s="19" t="s">
        <v>396</v>
      </c>
      <c r="J430" s="19" t="s">
        <v>510</v>
      </c>
      <c r="K430" s="96" t="s">
        <v>547</v>
      </c>
      <c r="L430" s="96" t="s">
        <v>547</v>
      </c>
      <c r="M430" s="96" t="s">
        <v>547</v>
      </c>
      <c r="N430" s="96" t="s">
        <v>547</v>
      </c>
      <c r="O430" s="96" t="s">
        <v>547</v>
      </c>
      <c r="P430" s="96" t="s">
        <v>547</v>
      </c>
      <c r="Q430" s="2" t="s">
        <v>87</v>
      </c>
      <c r="R430" s="85" t="s">
        <v>87</v>
      </c>
      <c r="S430" s="5" t="s">
        <v>92</v>
      </c>
      <c r="T430" s="5" t="s">
        <v>92</v>
      </c>
      <c r="U430" s="15" t="s">
        <v>410</v>
      </c>
      <c r="V430" s="129" t="s">
        <v>410</v>
      </c>
      <c r="W430" s="314" t="s">
        <v>410</v>
      </c>
      <c r="X430" s="314" t="s">
        <v>410</v>
      </c>
      <c r="Y430" s="314" t="s">
        <v>410</v>
      </c>
      <c r="Z430" s="314" t="s">
        <v>410</v>
      </c>
      <c r="AA430" s="338"/>
      <c r="AB430" s="145"/>
    </row>
    <row r="431" spans="1:59" ht="20.399999999999999" x14ac:dyDescent="0.25">
      <c r="A431" s="1" t="s">
        <v>386</v>
      </c>
      <c r="B431" s="2" t="s">
        <v>509</v>
      </c>
      <c r="C431" s="4">
        <v>686</v>
      </c>
      <c r="D431" s="1" t="s">
        <v>451</v>
      </c>
      <c r="E431" s="1"/>
      <c r="F431" s="85" t="s">
        <v>94</v>
      </c>
      <c r="G431" s="22" t="s">
        <v>50</v>
      </c>
      <c r="H431" s="22" t="s">
        <v>286</v>
      </c>
      <c r="I431" s="19" t="s">
        <v>396</v>
      </c>
      <c r="J431" s="19" t="s">
        <v>510</v>
      </c>
      <c r="K431" s="96" t="s">
        <v>547</v>
      </c>
      <c r="L431" s="96" t="s">
        <v>547</v>
      </c>
      <c r="M431" s="96" t="s">
        <v>547</v>
      </c>
      <c r="N431" s="96" t="s">
        <v>547</v>
      </c>
      <c r="O431" s="96" t="s">
        <v>547</v>
      </c>
      <c r="P431" s="96" t="s">
        <v>547</v>
      </c>
      <c r="Q431" s="2" t="s">
        <v>87</v>
      </c>
      <c r="R431" s="85" t="s">
        <v>87</v>
      </c>
      <c r="S431" s="5" t="s">
        <v>92</v>
      </c>
      <c r="T431" s="5" t="s">
        <v>92</v>
      </c>
      <c r="U431" s="15" t="s">
        <v>410</v>
      </c>
      <c r="V431" s="129" t="s">
        <v>410</v>
      </c>
      <c r="W431" s="314" t="s">
        <v>410</v>
      </c>
      <c r="X431" s="314" t="s">
        <v>410</v>
      </c>
      <c r="Y431" s="314" t="s">
        <v>410</v>
      </c>
      <c r="Z431" s="314" t="s">
        <v>410</v>
      </c>
      <c r="AA431" s="338"/>
      <c r="AB431" s="145"/>
    </row>
    <row r="432" spans="1:59" ht="20.399999999999999" x14ac:dyDescent="0.25">
      <c r="A432" s="1" t="s">
        <v>386</v>
      </c>
      <c r="B432" s="2" t="s">
        <v>509</v>
      </c>
      <c r="C432" s="4">
        <v>827</v>
      </c>
      <c r="D432" s="1" t="s">
        <v>451</v>
      </c>
      <c r="E432" s="1"/>
      <c r="F432" s="85" t="s">
        <v>94</v>
      </c>
      <c r="G432" s="22" t="s">
        <v>50</v>
      </c>
      <c r="H432" s="22" t="s">
        <v>215</v>
      </c>
      <c r="I432" s="19" t="s">
        <v>396</v>
      </c>
      <c r="J432" s="19" t="s">
        <v>510</v>
      </c>
      <c r="K432" s="96" t="s">
        <v>547</v>
      </c>
      <c r="L432" s="96" t="s">
        <v>547</v>
      </c>
      <c r="M432" s="96" t="s">
        <v>547</v>
      </c>
      <c r="N432" s="96" t="s">
        <v>547</v>
      </c>
      <c r="O432" s="96" t="s">
        <v>547</v>
      </c>
      <c r="P432" s="96" t="s">
        <v>547</v>
      </c>
      <c r="Q432" s="2" t="s">
        <v>87</v>
      </c>
      <c r="R432" s="85" t="s">
        <v>87</v>
      </c>
      <c r="S432" s="5" t="s">
        <v>92</v>
      </c>
      <c r="T432" s="5" t="s">
        <v>92</v>
      </c>
      <c r="U432" s="15" t="s">
        <v>410</v>
      </c>
      <c r="V432" s="129" t="s">
        <v>410</v>
      </c>
      <c r="W432" s="314" t="s">
        <v>410</v>
      </c>
      <c r="X432" s="314" t="s">
        <v>410</v>
      </c>
      <c r="Y432" s="314" t="s">
        <v>410</v>
      </c>
      <c r="Z432" s="314" t="s">
        <v>410</v>
      </c>
      <c r="AA432" s="338"/>
      <c r="AB432" s="145"/>
    </row>
    <row r="433" spans="1:59" ht="20.399999999999999" x14ac:dyDescent="0.25">
      <c r="A433" s="1" t="s">
        <v>386</v>
      </c>
      <c r="B433" s="2" t="s">
        <v>509</v>
      </c>
      <c r="C433" s="4">
        <v>496</v>
      </c>
      <c r="D433" s="1" t="s">
        <v>451</v>
      </c>
      <c r="E433" s="1"/>
      <c r="F433" s="85" t="s">
        <v>95</v>
      </c>
      <c r="G433" s="22" t="s">
        <v>50</v>
      </c>
      <c r="H433" s="22" t="s">
        <v>51</v>
      </c>
      <c r="I433" s="19" t="s">
        <v>396</v>
      </c>
      <c r="J433" s="19" t="s">
        <v>510</v>
      </c>
      <c r="K433" s="96" t="s">
        <v>547</v>
      </c>
      <c r="L433" s="96" t="s">
        <v>547</v>
      </c>
      <c r="M433" s="96" t="s">
        <v>547</v>
      </c>
      <c r="N433" s="96" t="s">
        <v>547</v>
      </c>
      <c r="O433" s="96" t="s">
        <v>547</v>
      </c>
      <c r="P433" s="96" t="s">
        <v>547</v>
      </c>
      <c r="Q433" s="2" t="s">
        <v>87</v>
      </c>
      <c r="R433" s="85" t="s">
        <v>87</v>
      </c>
      <c r="S433" s="5" t="s">
        <v>92</v>
      </c>
      <c r="T433" s="5" t="s">
        <v>92</v>
      </c>
      <c r="U433" s="15" t="s">
        <v>410</v>
      </c>
      <c r="V433" s="129" t="s">
        <v>410</v>
      </c>
      <c r="W433" s="314" t="s">
        <v>410</v>
      </c>
      <c r="X433" s="314" t="s">
        <v>410</v>
      </c>
      <c r="Y433" s="314" t="s">
        <v>410</v>
      </c>
      <c r="Z433" s="314" t="s">
        <v>410</v>
      </c>
      <c r="AA433" s="338"/>
      <c r="AB433" s="145"/>
    </row>
    <row r="434" spans="1:59" ht="30.6" x14ac:dyDescent="0.25">
      <c r="A434" s="1" t="s">
        <v>386</v>
      </c>
      <c r="B434" s="2" t="s">
        <v>509</v>
      </c>
      <c r="C434" s="4">
        <v>822</v>
      </c>
      <c r="D434" s="1" t="s">
        <v>0</v>
      </c>
      <c r="E434" s="1" t="s">
        <v>451</v>
      </c>
      <c r="F434" s="85" t="s">
        <v>95</v>
      </c>
      <c r="G434" s="22" t="s">
        <v>48</v>
      </c>
      <c r="H434" s="22" t="s">
        <v>308</v>
      </c>
      <c r="I434" s="19" t="s">
        <v>396</v>
      </c>
      <c r="J434" s="19" t="s">
        <v>510</v>
      </c>
      <c r="K434" s="96" t="s">
        <v>547</v>
      </c>
      <c r="L434" s="96" t="s">
        <v>547</v>
      </c>
      <c r="M434" s="96" t="s">
        <v>547</v>
      </c>
      <c r="N434" s="96" t="s">
        <v>547</v>
      </c>
      <c r="O434" s="96" t="s">
        <v>547</v>
      </c>
      <c r="P434" s="96" t="s">
        <v>547</v>
      </c>
      <c r="Q434" s="20" t="s">
        <v>87</v>
      </c>
      <c r="R434" s="85" t="s">
        <v>87</v>
      </c>
      <c r="S434" s="5" t="s">
        <v>92</v>
      </c>
      <c r="T434" s="5" t="s">
        <v>92</v>
      </c>
      <c r="U434" s="15" t="s">
        <v>410</v>
      </c>
      <c r="V434" s="129" t="s">
        <v>410</v>
      </c>
      <c r="W434" s="314" t="s">
        <v>410</v>
      </c>
      <c r="X434" s="314" t="s">
        <v>410</v>
      </c>
      <c r="Y434" s="314" t="s">
        <v>410</v>
      </c>
      <c r="Z434" s="314" t="s">
        <v>410</v>
      </c>
      <c r="AA434" s="338"/>
      <c r="AB434" s="145"/>
    </row>
    <row r="435" spans="1:59" s="77" customFormat="1" ht="34.5" customHeight="1" x14ac:dyDescent="0.25">
      <c r="A435" s="1" t="s">
        <v>386</v>
      </c>
      <c r="B435" s="2" t="s">
        <v>509</v>
      </c>
      <c r="C435" s="4">
        <v>999</v>
      </c>
      <c r="D435" s="1" t="s">
        <v>451</v>
      </c>
      <c r="E435" s="1"/>
      <c r="F435" s="85" t="s">
        <v>95</v>
      </c>
      <c r="G435" s="22" t="s">
        <v>48</v>
      </c>
      <c r="H435" s="22" t="s">
        <v>282</v>
      </c>
      <c r="I435" s="19" t="s">
        <v>396</v>
      </c>
      <c r="J435" s="19" t="s">
        <v>510</v>
      </c>
      <c r="K435" s="96" t="s">
        <v>547</v>
      </c>
      <c r="L435" s="96" t="s">
        <v>547</v>
      </c>
      <c r="M435" s="96" t="s">
        <v>547</v>
      </c>
      <c r="N435" s="96" t="s">
        <v>547</v>
      </c>
      <c r="O435" s="96" t="s">
        <v>547</v>
      </c>
      <c r="P435" s="96" t="s">
        <v>547</v>
      </c>
      <c r="Q435" s="20" t="s">
        <v>87</v>
      </c>
      <c r="R435" s="85" t="s">
        <v>87</v>
      </c>
      <c r="S435" s="5" t="s">
        <v>92</v>
      </c>
      <c r="T435" s="5" t="s">
        <v>92</v>
      </c>
      <c r="U435" s="15" t="s">
        <v>410</v>
      </c>
      <c r="V435" s="129" t="s">
        <v>410</v>
      </c>
      <c r="W435" s="314" t="s">
        <v>410</v>
      </c>
      <c r="X435" s="314" t="s">
        <v>410</v>
      </c>
      <c r="Y435" s="314" t="s">
        <v>410</v>
      </c>
      <c r="Z435" s="314" t="s">
        <v>410</v>
      </c>
      <c r="AA435" s="338"/>
      <c r="AB435" s="145"/>
      <c r="AC435" s="142"/>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row>
    <row r="436" spans="1:59" ht="30.6" x14ac:dyDescent="0.25">
      <c r="A436" s="1" t="s">
        <v>386</v>
      </c>
      <c r="B436" s="2" t="s">
        <v>509</v>
      </c>
      <c r="C436" s="4">
        <v>821</v>
      </c>
      <c r="D436" s="1" t="s">
        <v>451</v>
      </c>
      <c r="E436" s="1"/>
      <c r="F436" s="85" t="s">
        <v>95</v>
      </c>
      <c r="G436" s="22" t="s">
        <v>48</v>
      </c>
      <c r="H436" s="22" t="s">
        <v>311</v>
      </c>
      <c r="I436" s="19" t="s">
        <v>396</v>
      </c>
      <c r="J436" s="19" t="s">
        <v>510</v>
      </c>
      <c r="K436" s="96" t="s">
        <v>547</v>
      </c>
      <c r="L436" s="96" t="s">
        <v>547</v>
      </c>
      <c r="M436" s="96" t="s">
        <v>547</v>
      </c>
      <c r="N436" s="96" t="s">
        <v>547</v>
      </c>
      <c r="O436" s="96" t="s">
        <v>547</v>
      </c>
      <c r="P436" s="96" t="s">
        <v>547</v>
      </c>
      <c r="Q436" s="2" t="s">
        <v>87</v>
      </c>
      <c r="R436" s="85" t="s">
        <v>87</v>
      </c>
      <c r="S436" s="5" t="s">
        <v>92</v>
      </c>
      <c r="T436" s="5" t="s">
        <v>92</v>
      </c>
      <c r="U436" s="15" t="s">
        <v>410</v>
      </c>
      <c r="V436" s="129" t="s">
        <v>410</v>
      </c>
      <c r="W436" s="314" t="s">
        <v>410</v>
      </c>
      <c r="X436" s="314" t="s">
        <v>410</v>
      </c>
      <c r="Y436" s="314" t="s">
        <v>410</v>
      </c>
      <c r="Z436" s="314" t="s">
        <v>410</v>
      </c>
      <c r="AA436" s="338"/>
      <c r="AB436" s="145"/>
    </row>
    <row r="437" spans="1:59" ht="30.6" x14ac:dyDescent="0.25">
      <c r="A437" s="19" t="s">
        <v>386</v>
      </c>
      <c r="B437" s="20" t="s">
        <v>509</v>
      </c>
      <c r="C437" s="21">
        <v>813</v>
      </c>
      <c r="D437" s="19" t="s">
        <v>451</v>
      </c>
      <c r="E437" s="19"/>
      <c r="F437" s="85" t="s">
        <v>95</v>
      </c>
      <c r="G437" s="22" t="s">
        <v>349</v>
      </c>
      <c r="H437" s="22" t="s">
        <v>314</v>
      </c>
      <c r="I437" s="19" t="s">
        <v>396</v>
      </c>
      <c r="J437" s="19" t="s">
        <v>510</v>
      </c>
      <c r="K437" s="96" t="s">
        <v>547</v>
      </c>
      <c r="L437" s="96" t="s">
        <v>547</v>
      </c>
      <c r="M437" s="96" t="s">
        <v>547</v>
      </c>
      <c r="N437" s="96" t="s">
        <v>547</v>
      </c>
      <c r="O437" s="96" t="s">
        <v>547</v>
      </c>
      <c r="P437" s="96" t="s">
        <v>547</v>
      </c>
      <c r="Q437" s="20" t="s">
        <v>87</v>
      </c>
      <c r="R437" s="85" t="s">
        <v>87</v>
      </c>
      <c r="S437" s="23" t="s">
        <v>92</v>
      </c>
      <c r="T437" s="23" t="s">
        <v>92</v>
      </c>
      <c r="U437" s="15" t="s">
        <v>410</v>
      </c>
      <c r="V437" s="129" t="s">
        <v>410</v>
      </c>
      <c r="W437" s="314" t="s">
        <v>410</v>
      </c>
      <c r="X437" s="314" t="s">
        <v>410</v>
      </c>
      <c r="Y437" s="314" t="s">
        <v>410</v>
      </c>
      <c r="Z437" s="314" t="s">
        <v>410</v>
      </c>
    </row>
    <row r="438" spans="1:59" ht="30.6" x14ac:dyDescent="0.25">
      <c r="A438" s="33" t="s">
        <v>386</v>
      </c>
      <c r="B438" s="46" t="s">
        <v>509</v>
      </c>
      <c r="C438" s="47">
        <v>815</v>
      </c>
      <c r="D438" s="33" t="s">
        <v>451</v>
      </c>
      <c r="E438" s="33"/>
      <c r="F438" s="87" t="s">
        <v>95</v>
      </c>
      <c r="G438" s="48" t="s">
        <v>349</v>
      </c>
      <c r="H438" s="48" t="s">
        <v>313</v>
      </c>
      <c r="I438" s="33" t="s">
        <v>396</v>
      </c>
      <c r="J438" s="33" t="s">
        <v>510</v>
      </c>
      <c r="K438" s="97" t="s">
        <v>547</v>
      </c>
      <c r="L438" s="97" t="s">
        <v>547</v>
      </c>
      <c r="M438" s="97" t="s">
        <v>547</v>
      </c>
      <c r="N438" s="97" t="s">
        <v>547</v>
      </c>
      <c r="O438" s="97" t="s">
        <v>547</v>
      </c>
      <c r="P438" s="97" t="s">
        <v>547</v>
      </c>
      <c r="Q438" s="46" t="s">
        <v>87</v>
      </c>
      <c r="R438" s="87" t="s">
        <v>87</v>
      </c>
      <c r="S438" s="49" t="s">
        <v>92</v>
      </c>
      <c r="T438" s="49" t="s">
        <v>92</v>
      </c>
      <c r="U438" s="102" t="s">
        <v>410</v>
      </c>
      <c r="V438" s="135" t="s">
        <v>410</v>
      </c>
      <c r="W438" s="318" t="s">
        <v>410</v>
      </c>
      <c r="X438" s="318" t="s">
        <v>410</v>
      </c>
      <c r="Y438" s="318" t="s">
        <v>410</v>
      </c>
      <c r="Z438" s="318" t="s">
        <v>410</v>
      </c>
    </row>
    <row r="439" spans="1:59" ht="26.25" customHeight="1" x14ac:dyDescent="0.25">
      <c r="A439" s="1" t="s">
        <v>386</v>
      </c>
      <c r="B439" s="2" t="s">
        <v>509</v>
      </c>
      <c r="C439" s="4">
        <v>803</v>
      </c>
      <c r="D439" s="1" t="s">
        <v>451</v>
      </c>
      <c r="E439" s="1"/>
      <c r="F439" s="85" t="s">
        <v>95</v>
      </c>
      <c r="G439" s="22" t="s">
        <v>91</v>
      </c>
      <c r="H439" s="22" t="s">
        <v>315</v>
      </c>
      <c r="I439" s="19" t="s">
        <v>396</v>
      </c>
      <c r="J439" s="19" t="s">
        <v>510</v>
      </c>
      <c r="K439" s="96" t="s">
        <v>547</v>
      </c>
      <c r="L439" s="96" t="s">
        <v>547</v>
      </c>
      <c r="M439" s="96" t="s">
        <v>547</v>
      </c>
      <c r="N439" s="96" t="s">
        <v>547</v>
      </c>
      <c r="O439" s="96" t="s">
        <v>547</v>
      </c>
      <c r="P439" s="96" t="s">
        <v>547</v>
      </c>
      <c r="Q439" s="20" t="s">
        <v>87</v>
      </c>
      <c r="R439" s="85" t="s">
        <v>87</v>
      </c>
      <c r="S439" s="5" t="s">
        <v>92</v>
      </c>
      <c r="T439" s="5" t="s">
        <v>92</v>
      </c>
      <c r="U439" s="15" t="s">
        <v>410</v>
      </c>
      <c r="V439" s="129" t="s">
        <v>410</v>
      </c>
      <c r="W439" s="314" t="s">
        <v>410</v>
      </c>
      <c r="X439" s="314" t="s">
        <v>410</v>
      </c>
      <c r="Y439" s="314" t="s">
        <v>410</v>
      </c>
      <c r="Z439" s="314" t="s">
        <v>410</v>
      </c>
      <c r="AA439" s="338"/>
      <c r="AB439" s="145"/>
    </row>
    <row r="440" spans="1:59" ht="27.75" customHeight="1" x14ac:dyDescent="0.25">
      <c r="A440" s="1" t="s">
        <v>386</v>
      </c>
      <c r="B440" s="2" t="s">
        <v>509</v>
      </c>
      <c r="C440" s="4">
        <v>805</v>
      </c>
      <c r="D440" s="1" t="s">
        <v>451</v>
      </c>
      <c r="E440" s="1"/>
      <c r="F440" s="85" t="s">
        <v>95</v>
      </c>
      <c r="G440" s="22" t="s">
        <v>91</v>
      </c>
      <c r="H440" s="22" t="s">
        <v>549</v>
      </c>
      <c r="I440" s="19" t="s">
        <v>396</v>
      </c>
      <c r="J440" s="19" t="s">
        <v>510</v>
      </c>
      <c r="K440" s="96" t="s">
        <v>547</v>
      </c>
      <c r="L440" s="96" t="s">
        <v>547</v>
      </c>
      <c r="M440" s="96" t="s">
        <v>547</v>
      </c>
      <c r="N440" s="96" t="s">
        <v>547</v>
      </c>
      <c r="O440" s="96" t="s">
        <v>547</v>
      </c>
      <c r="P440" s="96" t="s">
        <v>547</v>
      </c>
      <c r="Q440" s="20" t="s">
        <v>87</v>
      </c>
      <c r="R440" s="85" t="s">
        <v>87</v>
      </c>
      <c r="S440" s="5" t="s">
        <v>92</v>
      </c>
      <c r="T440" s="5" t="s">
        <v>92</v>
      </c>
      <c r="U440" s="15" t="s">
        <v>410</v>
      </c>
      <c r="V440" s="129" t="s">
        <v>410</v>
      </c>
      <c r="W440" s="314" t="s">
        <v>410</v>
      </c>
      <c r="X440" s="314" t="s">
        <v>410</v>
      </c>
      <c r="Y440" s="314" t="s">
        <v>410</v>
      </c>
      <c r="Z440" s="314" t="s">
        <v>410</v>
      </c>
      <c r="AA440" s="338"/>
      <c r="AB440" s="145"/>
    </row>
    <row r="441" spans="1:59" ht="30" customHeight="1" x14ac:dyDescent="0.25">
      <c r="A441" s="1" t="s">
        <v>386</v>
      </c>
      <c r="B441" s="2" t="s">
        <v>509</v>
      </c>
      <c r="C441" s="4">
        <v>806</v>
      </c>
      <c r="D441" s="1" t="s">
        <v>451</v>
      </c>
      <c r="E441" s="1"/>
      <c r="F441" s="85" t="s">
        <v>95</v>
      </c>
      <c r="G441" s="22" t="s">
        <v>91</v>
      </c>
      <c r="H441" s="22" t="s">
        <v>49</v>
      </c>
      <c r="I441" s="19" t="s">
        <v>396</v>
      </c>
      <c r="J441" s="19" t="s">
        <v>510</v>
      </c>
      <c r="K441" s="96" t="s">
        <v>547</v>
      </c>
      <c r="L441" s="96" t="s">
        <v>547</v>
      </c>
      <c r="M441" s="96" t="s">
        <v>547</v>
      </c>
      <c r="N441" s="96" t="s">
        <v>547</v>
      </c>
      <c r="O441" s="96" t="s">
        <v>547</v>
      </c>
      <c r="P441" s="96" t="s">
        <v>547</v>
      </c>
      <c r="Q441" s="20" t="s">
        <v>87</v>
      </c>
      <c r="R441" s="85" t="s">
        <v>87</v>
      </c>
      <c r="S441" s="5" t="s">
        <v>92</v>
      </c>
      <c r="T441" s="5" t="s">
        <v>92</v>
      </c>
      <c r="U441" s="15" t="s">
        <v>410</v>
      </c>
      <c r="V441" s="129" t="s">
        <v>410</v>
      </c>
      <c r="W441" s="314" t="s">
        <v>410</v>
      </c>
      <c r="X441" s="314" t="s">
        <v>410</v>
      </c>
      <c r="Y441" s="314" t="s">
        <v>410</v>
      </c>
      <c r="Z441" s="314" t="s">
        <v>410</v>
      </c>
      <c r="AA441" s="338"/>
      <c r="AB441" s="145"/>
    </row>
    <row r="442" spans="1:59" s="77" customFormat="1" ht="30.6" x14ac:dyDescent="0.25">
      <c r="A442" s="11" t="s">
        <v>58</v>
      </c>
      <c r="B442" s="10" t="s">
        <v>59</v>
      </c>
      <c r="C442" s="14">
        <v>1126</v>
      </c>
      <c r="D442" s="11" t="s">
        <v>451</v>
      </c>
      <c r="E442" s="85"/>
      <c r="F442" s="85" t="s">
        <v>92</v>
      </c>
      <c r="G442" s="111" t="s">
        <v>869</v>
      </c>
      <c r="H442" s="6" t="s">
        <v>770</v>
      </c>
      <c r="I442" s="11" t="s">
        <v>392</v>
      </c>
      <c r="J442" s="96" t="s">
        <v>510</v>
      </c>
      <c r="K442" s="96" t="s">
        <v>510</v>
      </c>
      <c r="L442" s="96"/>
      <c r="M442" s="96" t="s">
        <v>396</v>
      </c>
      <c r="N442" s="96" t="s">
        <v>547</v>
      </c>
      <c r="O442" s="96" t="s">
        <v>547</v>
      </c>
      <c r="P442" s="96" t="s">
        <v>547</v>
      </c>
      <c r="Q442" s="13">
        <v>39608</v>
      </c>
      <c r="R442" s="92" t="s">
        <v>410</v>
      </c>
      <c r="S442" s="12" t="s">
        <v>92</v>
      </c>
      <c r="T442" s="15" t="s">
        <v>92</v>
      </c>
      <c r="U442" s="15" t="s">
        <v>92</v>
      </c>
      <c r="V442" s="129"/>
      <c r="W442" s="362" t="s">
        <v>410</v>
      </c>
      <c r="X442" s="362" t="s">
        <v>410</v>
      </c>
      <c r="Y442" s="362" t="s">
        <v>410</v>
      </c>
      <c r="Z442" s="362" t="s">
        <v>410</v>
      </c>
      <c r="AA442" s="338" t="str">
        <f>Z442</f>
        <v>NR</v>
      </c>
      <c r="AB442" s="145"/>
      <c r="AC442" s="142"/>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row>
    <row r="443" spans="1:59" ht="33" customHeight="1" x14ac:dyDescent="0.25">
      <c r="A443" s="97" t="s">
        <v>386</v>
      </c>
      <c r="B443" s="87" t="s">
        <v>509</v>
      </c>
      <c r="C443" s="51">
        <v>316</v>
      </c>
      <c r="D443" s="97" t="s">
        <v>468</v>
      </c>
      <c r="E443" s="87"/>
      <c r="F443" s="85" t="s">
        <v>128</v>
      </c>
      <c r="G443" s="110"/>
      <c r="H443" s="110" t="s">
        <v>574</v>
      </c>
      <c r="I443" s="97" t="s">
        <v>510</v>
      </c>
      <c r="J443" s="97" t="s">
        <v>510</v>
      </c>
      <c r="K443" s="97" t="s">
        <v>510</v>
      </c>
      <c r="L443" s="97" t="s">
        <v>510</v>
      </c>
      <c r="M443" s="97" t="s">
        <v>510</v>
      </c>
      <c r="N443" s="97" t="s">
        <v>547</v>
      </c>
      <c r="O443" s="97" t="s">
        <v>547</v>
      </c>
      <c r="P443" s="97" t="s">
        <v>547</v>
      </c>
      <c r="Q443" s="87" t="s">
        <v>87</v>
      </c>
      <c r="R443" s="87" t="s">
        <v>87</v>
      </c>
      <c r="S443" s="102">
        <v>5500000</v>
      </c>
      <c r="T443" s="102">
        <v>14030000</v>
      </c>
      <c r="U443" s="102">
        <v>7450000</v>
      </c>
      <c r="V443" s="135">
        <v>7450000</v>
      </c>
      <c r="W443" s="318">
        <v>7450000</v>
      </c>
      <c r="X443" s="318">
        <v>7450000</v>
      </c>
      <c r="Y443" s="318">
        <v>7450000</v>
      </c>
      <c r="Z443" s="318">
        <v>7450000</v>
      </c>
      <c r="AA443" s="338">
        <f>Z443</f>
        <v>7450000</v>
      </c>
      <c r="AB443" s="331">
        <f>Z443-W443</f>
        <v>0</v>
      </c>
      <c r="AC443" s="142">
        <f>IF(L443=M443,0,1)</f>
        <v>0</v>
      </c>
    </row>
    <row r="444" spans="1:59" ht="30.6" x14ac:dyDescent="0.25">
      <c r="A444" s="96" t="s">
        <v>386</v>
      </c>
      <c r="B444" s="85" t="s">
        <v>509</v>
      </c>
      <c r="C444" s="114">
        <v>977</v>
      </c>
      <c r="D444" s="96" t="s">
        <v>468</v>
      </c>
      <c r="E444" s="85"/>
      <c r="F444" s="85" t="s">
        <v>159</v>
      </c>
      <c r="G444" s="111"/>
      <c r="H444" s="111" t="s">
        <v>692</v>
      </c>
      <c r="I444" s="96" t="s">
        <v>510</v>
      </c>
      <c r="J444" s="96" t="s">
        <v>510</v>
      </c>
      <c r="K444" s="96" t="s">
        <v>510</v>
      </c>
      <c r="L444" s="96" t="s">
        <v>510</v>
      </c>
      <c r="M444" s="96" t="s">
        <v>510</v>
      </c>
      <c r="N444" s="97" t="s">
        <v>547</v>
      </c>
      <c r="O444" s="97" t="s">
        <v>547</v>
      </c>
      <c r="P444" s="97" t="s">
        <v>547</v>
      </c>
      <c r="Q444" s="85" t="s">
        <v>87</v>
      </c>
      <c r="R444" s="85" t="s">
        <v>87</v>
      </c>
      <c r="S444" s="15">
        <v>5500000</v>
      </c>
      <c r="T444" s="15">
        <v>14450000</v>
      </c>
      <c r="U444" s="15">
        <v>7550000</v>
      </c>
      <c r="V444" s="129">
        <v>7550000</v>
      </c>
      <c r="W444" s="314">
        <v>7550000</v>
      </c>
      <c r="X444" s="314">
        <v>7550000</v>
      </c>
      <c r="Y444" s="314">
        <v>7550000</v>
      </c>
      <c r="Z444" s="314">
        <v>7550000</v>
      </c>
      <c r="AA444" s="338">
        <f>Z444</f>
        <v>7550000</v>
      </c>
      <c r="AB444" s="331">
        <f>Z444-W444</f>
        <v>0</v>
      </c>
      <c r="AC444" s="142">
        <f>IF(L444=M444,0,1)</f>
        <v>0</v>
      </c>
    </row>
    <row r="445" spans="1:59" ht="30.6" x14ac:dyDescent="0.25">
      <c r="A445" s="19" t="s">
        <v>386</v>
      </c>
      <c r="B445" s="20" t="s">
        <v>509</v>
      </c>
      <c r="C445" s="21">
        <v>980</v>
      </c>
      <c r="D445" s="19" t="s">
        <v>468</v>
      </c>
      <c r="E445" s="20"/>
      <c r="F445" s="85" t="s">
        <v>575</v>
      </c>
      <c r="G445" s="111"/>
      <c r="H445" s="22" t="s">
        <v>279</v>
      </c>
      <c r="I445" s="19" t="s">
        <v>510</v>
      </c>
      <c r="J445" s="19" t="s">
        <v>510</v>
      </c>
      <c r="K445" s="96" t="s">
        <v>510</v>
      </c>
      <c r="L445" s="96" t="s">
        <v>510</v>
      </c>
      <c r="M445" s="96" t="s">
        <v>510</v>
      </c>
      <c r="N445" s="97" t="s">
        <v>547</v>
      </c>
      <c r="O445" s="97" t="s">
        <v>547</v>
      </c>
      <c r="P445" s="97" t="s">
        <v>547</v>
      </c>
      <c r="Q445" s="20" t="s">
        <v>87</v>
      </c>
      <c r="R445" s="85" t="s">
        <v>87</v>
      </c>
      <c r="S445" s="23">
        <v>5500000</v>
      </c>
      <c r="T445" s="23">
        <v>15330000</v>
      </c>
      <c r="U445" s="15">
        <v>7750000</v>
      </c>
      <c r="V445" s="129">
        <v>7750000</v>
      </c>
      <c r="W445" s="314">
        <v>7750000</v>
      </c>
      <c r="X445" s="314">
        <v>7750000</v>
      </c>
      <c r="Y445" s="314">
        <v>7750000</v>
      </c>
      <c r="Z445" s="314">
        <v>7750000</v>
      </c>
      <c r="AA445" s="338">
        <f>Z445</f>
        <v>7750000</v>
      </c>
      <c r="AB445" s="331">
        <f>Z445-W445</f>
        <v>0</v>
      </c>
      <c r="AC445" s="142">
        <f>IF(L445=M445,0,1)</f>
        <v>0</v>
      </c>
    </row>
    <row r="446" spans="1:59" ht="30.6" x14ac:dyDescent="0.25">
      <c r="A446" s="19" t="s">
        <v>386</v>
      </c>
      <c r="B446" s="20" t="s">
        <v>509</v>
      </c>
      <c r="C446" s="21">
        <v>317</v>
      </c>
      <c r="D446" s="19" t="s">
        <v>468</v>
      </c>
      <c r="E446" s="19"/>
      <c r="F446" s="85" t="s">
        <v>575</v>
      </c>
      <c r="G446" s="111"/>
      <c r="H446" s="22" t="s">
        <v>129</v>
      </c>
      <c r="I446" s="19" t="s">
        <v>510</v>
      </c>
      <c r="J446" s="19" t="s">
        <v>510</v>
      </c>
      <c r="K446" s="96" t="s">
        <v>510</v>
      </c>
      <c r="L446" s="96" t="s">
        <v>510</v>
      </c>
      <c r="M446" s="96" t="s">
        <v>510</v>
      </c>
      <c r="N446" s="97" t="s">
        <v>547</v>
      </c>
      <c r="O446" s="97" t="s">
        <v>547</v>
      </c>
      <c r="P446" s="97" t="s">
        <v>547</v>
      </c>
      <c r="Q446" s="20" t="s">
        <v>87</v>
      </c>
      <c r="R446" s="85" t="s">
        <v>87</v>
      </c>
      <c r="S446" s="23">
        <v>4000000</v>
      </c>
      <c r="T446" s="23">
        <v>16260000</v>
      </c>
      <c r="U446" s="15">
        <v>7750000</v>
      </c>
      <c r="V446" s="129">
        <v>7750000</v>
      </c>
      <c r="W446" s="314">
        <v>7750000</v>
      </c>
      <c r="X446" s="314">
        <v>7750000</v>
      </c>
      <c r="Y446" s="314">
        <v>7750000</v>
      </c>
      <c r="Z446" s="314">
        <v>7750000</v>
      </c>
      <c r="AA446" s="338">
        <f>Z446</f>
        <v>7750000</v>
      </c>
      <c r="AB446" s="331">
        <f>Z446-W446</f>
        <v>0</v>
      </c>
      <c r="AC446" s="142">
        <f>IF(L446=M446,0,1)</f>
        <v>0</v>
      </c>
    </row>
    <row r="447" spans="1:59" ht="30.6" x14ac:dyDescent="0.25">
      <c r="A447" s="78" t="s">
        <v>386</v>
      </c>
      <c r="B447" s="79" t="s">
        <v>387</v>
      </c>
      <c r="C447" s="63">
        <v>608</v>
      </c>
      <c r="D447" s="78" t="s">
        <v>468</v>
      </c>
      <c r="E447" s="78"/>
      <c r="F447" s="85" t="s">
        <v>389</v>
      </c>
      <c r="G447" s="80"/>
      <c r="H447" s="80" t="s">
        <v>172</v>
      </c>
      <c r="I447" s="78" t="s">
        <v>392</v>
      </c>
      <c r="J447" s="78" t="s">
        <v>392</v>
      </c>
      <c r="K447" s="96" t="s">
        <v>547</v>
      </c>
      <c r="L447" s="96" t="s">
        <v>547</v>
      </c>
      <c r="M447" s="96" t="s">
        <v>547</v>
      </c>
      <c r="N447" s="96" t="s">
        <v>547</v>
      </c>
      <c r="O447" s="96" t="s">
        <v>547</v>
      </c>
      <c r="P447" s="96" t="s">
        <v>547</v>
      </c>
      <c r="Q447" s="81">
        <v>38737</v>
      </c>
      <c r="R447" s="85" t="s">
        <v>87</v>
      </c>
      <c r="S447" s="82">
        <v>19500000</v>
      </c>
      <c r="T447" s="82">
        <v>19500000</v>
      </c>
      <c r="U447" s="15" t="s">
        <v>410</v>
      </c>
      <c r="V447" s="129" t="s">
        <v>410</v>
      </c>
      <c r="W447" s="314" t="s">
        <v>410</v>
      </c>
      <c r="X447" s="318" t="s">
        <v>410</v>
      </c>
      <c r="Y447" s="318" t="s">
        <v>410</v>
      </c>
      <c r="Z447" s="318" t="s">
        <v>410</v>
      </c>
      <c r="AA447" s="338"/>
      <c r="AB447" s="145"/>
    </row>
    <row r="448" spans="1:59" ht="36.75" customHeight="1" x14ac:dyDescent="0.25">
      <c r="A448" s="64" t="s">
        <v>386</v>
      </c>
      <c r="B448" s="67" t="s">
        <v>509</v>
      </c>
      <c r="C448" s="68">
        <v>249</v>
      </c>
      <c r="D448" s="64" t="s">
        <v>451</v>
      </c>
      <c r="E448" s="60"/>
      <c r="F448" s="89" t="s">
        <v>92</v>
      </c>
      <c r="G448" s="69"/>
      <c r="H448" s="69" t="s">
        <v>122</v>
      </c>
      <c r="I448" s="64" t="s">
        <v>510</v>
      </c>
      <c r="J448" s="64" t="s">
        <v>510</v>
      </c>
      <c r="K448" s="98" t="s">
        <v>547</v>
      </c>
      <c r="L448" s="98" t="s">
        <v>547</v>
      </c>
      <c r="M448" s="98" t="s">
        <v>547</v>
      </c>
      <c r="N448" s="98" t="s">
        <v>547</v>
      </c>
      <c r="O448" s="98" t="s">
        <v>547</v>
      </c>
      <c r="P448" s="98" t="s">
        <v>547</v>
      </c>
      <c r="Q448" s="67" t="s">
        <v>87</v>
      </c>
      <c r="R448" s="89" t="s">
        <v>87</v>
      </c>
      <c r="S448" s="66" t="s">
        <v>92</v>
      </c>
      <c r="T448" s="66" t="s">
        <v>92</v>
      </c>
      <c r="U448" s="103" t="s">
        <v>410</v>
      </c>
      <c r="V448" s="133" t="s">
        <v>410</v>
      </c>
      <c r="W448" s="103" t="s">
        <v>410</v>
      </c>
      <c r="X448" s="103" t="s">
        <v>410</v>
      </c>
      <c r="Y448" s="103" t="s">
        <v>410</v>
      </c>
      <c r="Z448" s="103" t="s">
        <v>410</v>
      </c>
      <c r="AA448" s="338"/>
      <c r="AB448" s="145"/>
    </row>
    <row r="449" spans="1:30" ht="33.75" customHeight="1" x14ac:dyDescent="0.25">
      <c r="W449" s="301"/>
      <c r="X449" s="301"/>
      <c r="Y449" s="301"/>
      <c r="Z449" s="301"/>
    </row>
    <row r="450" spans="1:30" x14ac:dyDescent="0.25">
      <c r="A450" s="1113" t="s">
        <v>542</v>
      </c>
      <c r="B450" s="1113"/>
      <c r="C450" s="1113"/>
      <c r="D450" s="1113"/>
      <c r="E450" s="1113"/>
      <c r="F450" s="1113"/>
      <c r="G450" s="1113"/>
      <c r="H450" s="1113"/>
      <c r="I450" s="1113"/>
      <c r="J450" s="1113"/>
      <c r="K450" s="1113"/>
      <c r="L450" s="1113"/>
      <c r="M450" s="1113"/>
      <c r="N450" s="1113"/>
      <c r="O450" s="1113"/>
      <c r="P450" s="1113"/>
      <c r="Q450" s="1113"/>
      <c r="R450" s="1113"/>
      <c r="S450" s="1113"/>
      <c r="T450" s="1133"/>
      <c r="U450" s="1133"/>
      <c r="V450" s="1133"/>
      <c r="W450" s="1133"/>
      <c r="X450" s="1133"/>
      <c r="Y450" s="1133"/>
      <c r="Z450" s="1133"/>
      <c r="AA450" s="338"/>
      <c r="AB450" s="145"/>
    </row>
    <row r="451" spans="1:30" ht="30.6" x14ac:dyDescent="0.25">
      <c r="A451" s="1" t="s">
        <v>58</v>
      </c>
      <c r="B451" s="2" t="s">
        <v>74</v>
      </c>
      <c r="C451" s="4">
        <v>737</v>
      </c>
      <c r="D451" s="1" t="s">
        <v>451</v>
      </c>
      <c r="E451" s="2"/>
      <c r="F451" s="85" t="s">
        <v>6</v>
      </c>
      <c r="G451" s="6" t="s">
        <v>195</v>
      </c>
      <c r="H451" s="3" t="s">
        <v>86</v>
      </c>
      <c r="I451" s="1" t="s">
        <v>396</v>
      </c>
      <c r="J451" s="19" t="s">
        <v>510</v>
      </c>
      <c r="K451" s="96" t="s">
        <v>510</v>
      </c>
      <c r="L451" s="96" t="s">
        <v>510</v>
      </c>
      <c r="M451" s="96" t="s">
        <v>510</v>
      </c>
      <c r="N451" s="96"/>
      <c r="O451" s="96"/>
      <c r="P451" s="96"/>
      <c r="Q451" s="2" t="s">
        <v>87</v>
      </c>
      <c r="R451" s="85" t="s">
        <v>410</v>
      </c>
      <c r="S451" s="2" t="s">
        <v>410</v>
      </c>
      <c r="T451" s="2" t="s">
        <v>410</v>
      </c>
      <c r="U451" s="85" t="s">
        <v>410</v>
      </c>
      <c r="V451" s="132" t="s">
        <v>410</v>
      </c>
      <c r="W451" s="316" t="s">
        <v>410</v>
      </c>
      <c r="X451" s="316" t="s">
        <v>410</v>
      </c>
      <c r="Y451" s="316" t="s">
        <v>410</v>
      </c>
      <c r="Z451" s="316" t="s">
        <v>410</v>
      </c>
      <c r="AA451" s="338"/>
      <c r="AB451" s="145"/>
    </row>
    <row r="452" spans="1:30" ht="27.75" customHeight="1" x14ac:dyDescent="0.25">
      <c r="A452" s="1" t="s">
        <v>58</v>
      </c>
      <c r="B452" s="2" t="s">
        <v>74</v>
      </c>
      <c r="C452" s="4">
        <v>1017</v>
      </c>
      <c r="D452" s="1" t="s">
        <v>451</v>
      </c>
      <c r="E452" s="1"/>
      <c r="F452" s="85" t="s">
        <v>427</v>
      </c>
      <c r="G452" s="6" t="s">
        <v>227</v>
      </c>
      <c r="H452" s="3" t="s">
        <v>291</v>
      </c>
      <c r="I452" s="1" t="s">
        <v>510</v>
      </c>
      <c r="J452" s="1" t="s">
        <v>510</v>
      </c>
      <c r="K452" s="96" t="s">
        <v>510</v>
      </c>
      <c r="L452" s="96" t="s">
        <v>510</v>
      </c>
      <c r="M452" s="96" t="s">
        <v>510</v>
      </c>
      <c r="N452" s="96"/>
      <c r="O452" s="96"/>
      <c r="P452" s="96"/>
      <c r="Q452" s="2" t="s">
        <v>87</v>
      </c>
      <c r="R452" s="85" t="s">
        <v>410</v>
      </c>
      <c r="S452" s="2" t="s">
        <v>410</v>
      </c>
      <c r="T452" s="2" t="s">
        <v>410</v>
      </c>
      <c r="U452" s="85" t="s">
        <v>410</v>
      </c>
      <c r="V452" s="132" t="s">
        <v>410</v>
      </c>
      <c r="W452" s="316" t="s">
        <v>410</v>
      </c>
      <c r="X452" s="316" t="s">
        <v>410</v>
      </c>
      <c r="Y452" s="316" t="s">
        <v>410</v>
      </c>
      <c r="Z452" s="316" t="s">
        <v>410</v>
      </c>
      <c r="AA452" s="338"/>
      <c r="AB452" s="145"/>
    </row>
    <row r="453" spans="1:30" ht="30.6" x14ac:dyDescent="0.25">
      <c r="A453" s="1" t="s">
        <v>58</v>
      </c>
      <c r="B453" s="2" t="s">
        <v>74</v>
      </c>
      <c r="C453" s="4">
        <v>882</v>
      </c>
      <c r="D453" s="1" t="s">
        <v>468</v>
      </c>
      <c r="E453" s="1" t="s">
        <v>451</v>
      </c>
      <c r="F453" s="85" t="s">
        <v>411</v>
      </c>
      <c r="G453" s="6" t="s">
        <v>232</v>
      </c>
      <c r="H453" s="3" t="s">
        <v>336</v>
      </c>
      <c r="I453" s="1" t="s">
        <v>510</v>
      </c>
      <c r="J453" s="19" t="s">
        <v>396</v>
      </c>
      <c r="K453" s="96" t="s">
        <v>396</v>
      </c>
      <c r="L453" s="96" t="s">
        <v>396</v>
      </c>
      <c r="M453" s="96" t="s">
        <v>396</v>
      </c>
      <c r="N453" s="96"/>
      <c r="O453" s="96"/>
      <c r="P453" s="96"/>
      <c r="Q453" s="2" t="s">
        <v>87</v>
      </c>
      <c r="R453" s="85" t="s">
        <v>410</v>
      </c>
      <c r="S453" s="5" t="s">
        <v>410</v>
      </c>
      <c r="T453" s="5" t="s">
        <v>410</v>
      </c>
      <c r="U453" s="15" t="s">
        <v>410</v>
      </c>
      <c r="V453" s="129" t="s">
        <v>410</v>
      </c>
      <c r="W453" s="314" t="s">
        <v>410</v>
      </c>
      <c r="X453" s="314" t="s">
        <v>410</v>
      </c>
      <c r="Y453" s="314" t="s">
        <v>410</v>
      </c>
      <c r="Z453" s="314" t="s">
        <v>410</v>
      </c>
      <c r="AA453" s="338"/>
      <c r="AB453" s="145"/>
    </row>
    <row r="454" spans="1:30" ht="30.6" x14ac:dyDescent="0.25">
      <c r="A454" s="1" t="s">
        <v>58</v>
      </c>
      <c r="B454" s="2" t="s">
        <v>74</v>
      </c>
      <c r="C454" s="4">
        <v>982</v>
      </c>
      <c r="D454" s="1" t="s">
        <v>451</v>
      </c>
      <c r="E454" s="1"/>
      <c r="F454" s="85" t="s">
        <v>78</v>
      </c>
      <c r="G454" s="6" t="s">
        <v>198</v>
      </c>
      <c r="H454" s="3" t="s">
        <v>280</v>
      </c>
      <c r="I454" s="1" t="s">
        <v>510</v>
      </c>
      <c r="J454" s="1" t="s">
        <v>510</v>
      </c>
      <c r="K454" s="96" t="s">
        <v>510</v>
      </c>
      <c r="L454" s="96" t="s">
        <v>510</v>
      </c>
      <c r="M454" s="96" t="s">
        <v>510</v>
      </c>
      <c r="N454" s="96"/>
      <c r="O454" s="96"/>
      <c r="P454" s="96"/>
      <c r="Q454" s="2" t="s">
        <v>87</v>
      </c>
      <c r="R454" s="85" t="s">
        <v>410</v>
      </c>
      <c r="S454" s="2" t="s">
        <v>410</v>
      </c>
      <c r="T454" s="2" t="s">
        <v>410</v>
      </c>
      <c r="U454" s="85" t="s">
        <v>410</v>
      </c>
      <c r="V454" s="132" t="s">
        <v>410</v>
      </c>
      <c r="W454" s="316" t="s">
        <v>410</v>
      </c>
      <c r="X454" s="316" t="s">
        <v>410</v>
      </c>
      <c r="Y454" s="316" t="s">
        <v>410</v>
      </c>
      <c r="Z454" s="316" t="s">
        <v>410</v>
      </c>
      <c r="AA454" s="338"/>
      <c r="AB454" s="145"/>
    </row>
    <row r="455" spans="1:30" ht="30.6" x14ac:dyDescent="0.25">
      <c r="A455" s="72" t="s">
        <v>58</v>
      </c>
      <c r="B455" s="73" t="s">
        <v>74</v>
      </c>
      <c r="C455" s="74">
        <v>1037</v>
      </c>
      <c r="D455" s="72" t="s">
        <v>489</v>
      </c>
      <c r="E455" s="72" t="s">
        <v>101</v>
      </c>
      <c r="F455" s="90" t="s">
        <v>412</v>
      </c>
      <c r="G455" s="75" t="s">
        <v>179</v>
      </c>
      <c r="H455" s="75" t="s">
        <v>210</v>
      </c>
      <c r="I455" s="72"/>
      <c r="J455" s="72" t="s">
        <v>510</v>
      </c>
      <c r="K455" s="99" t="s">
        <v>510</v>
      </c>
      <c r="L455" s="99" t="s">
        <v>510</v>
      </c>
      <c r="M455" s="99" t="s">
        <v>510</v>
      </c>
      <c r="N455" s="99"/>
      <c r="O455" s="99"/>
      <c r="P455" s="99"/>
      <c r="Q455" s="73" t="s">
        <v>87</v>
      </c>
      <c r="R455" s="90" t="s">
        <v>410</v>
      </c>
      <c r="S455" s="76" t="s">
        <v>410</v>
      </c>
      <c r="T455" s="76" t="s">
        <v>410</v>
      </c>
      <c r="U455" s="105" t="s">
        <v>410</v>
      </c>
      <c r="V455" s="137" t="s">
        <v>410</v>
      </c>
      <c r="W455" s="320" t="s">
        <v>410</v>
      </c>
      <c r="X455" s="320" t="s">
        <v>410</v>
      </c>
      <c r="Y455" s="320" t="s">
        <v>410</v>
      </c>
      <c r="Z455" s="320" t="s">
        <v>410</v>
      </c>
      <c r="AA455" s="338" t="str">
        <f>W455</f>
        <v>NR</v>
      </c>
      <c r="AB455" s="145"/>
      <c r="AC455" s="142">
        <f>IF(L455=M455,0,1)</f>
        <v>0</v>
      </c>
    </row>
    <row r="456" spans="1:30" ht="30.6" x14ac:dyDescent="0.25">
      <c r="A456" s="1" t="s">
        <v>58</v>
      </c>
      <c r="B456" s="2" t="s">
        <v>74</v>
      </c>
      <c r="C456" s="4">
        <v>619</v>
      </c>
      <c r="D456" s="1" t="s">
        <v>451</v>
      </c>
      <c r="E456" s="1"/>
      <c r="F456" s="85" t="s">
        <v>34</v>
      </c>
      <c r="G456" s="6" t="s">
        <v>230</v>
      </c>
      <c r="H456" s="3" t="s">
        <v>83</v>
      </c>
      <c r="I456" s="1" t="s">
        <v>396</v>
      </c>
      <c r="J456" s="1" t="s">
        <v>396</v>
      </c>
      <c r="K456" s="96" t="s">
        <v>396</v>
      </c>
      <c r="L456" s="96" t="s">
        <v>396</v>
      </c>
      <c r="M456" s="96" t="s">
        <v>396</v>
      </c>
      <c r="N456" s="96"/>
      <c r="O456" s="96"/>
      <c r="P456" s="96"/>
      <c r="Q456" s="2" t="s">
        <v>87</v>
      </c>
      <c r="R456" s="85" t="s">
        <v>410</v>
      </c>
      <c r="S456" s="2" t="s">
        <v>410</v>
      </c>
      <c r="T456" s="2" t="s">
        <v>410</v>
      </c>
      <c r="U456" s="85" t="s">
        <v>410</v>
      </c>
      <c r="V456" s="132" t="s">
        <v>410</v>
      </c>
      <c r="W456" s="316" t="s">
        <v>410</v>
      </c>
      <c r="X456" s="316" t="s">
        <v>410</v>
      </c>
      <c r="Y456" s="316" t="s">
        <v>410</v>
      </c>
      <c r="Z456" s="316" t="s">
        <v>410</v>
      </c>
      <c r="AA456" s="338"/>
      <c r="AB456" s="145"/>
    </row>
    <row r="457" spans="1:30" x14ac:dyDescent="0.25">
      <c r="A457" s="1113" t="s">
        <v>565</v>
      </c>
      <c r="B457" s="1113"/>
      <c r="C457" s="1113"/>
      <c r="D457" s="1113"/>
      <c r="E457" s="1113"/>
      <c r="F457" s="1113"/>
      <c r="G457" s="1113"/>
      <c r="H457" s="1113"/>
      <c r="I457" s="1113"/>
      <c r="J457" s="1113"/>
      <c r="K457" s="1113"/>
      <c r="L457" s="1113"/>
      <c r="M457" s="1113"/>
      <c r="N457" s="1113"/>
      <c r="O457" s="1113"/>
      <c r="P457" s="1113"/>
      <c r="Q457" s="1113"/>
      <c r="R457" s="1113"/>
      <c r="S457" s="1113"/>
      <c r="X457" s="328"/>
      <c r="Y457" s="328"/>
      <c r="Z457" s="328"/>
      <c r="AA457" s="338"/>
      <c r="AB457" s="145"/>
    </row>
    <row r="458" spans="1:30" ht="30.6" x14ac:dyDescent="0.25">
      <c r="A458" s="1" t="s">
        <v>58</v>
      </c>
      <c r="B458" s="2" t="s">
        <v>74</v>
      </c>
      <c r="C458" s="4">
        <v>730</v>
      </c>
      <c r="D458" s="1" t="s">
        <v>451</v>
      </c>
      <c r="E458" s="1"/>
      <c r="F458" s="85" t="s">
        <v>40</v>
      </c>
      <c r="G458" s="6" t="s">
        <v>197</v>
      </c>
      <c r="H458" s="3" t="s">
        <v>76</v>
      </c>
      <c r="I458" s="1" t="s">
        <v>510</v>
      </c>
      <c r="J458" s="1" t="s">
        <v>396</v>
      </c>
      <c r="K458" s="96" t="s">
        <v>396</v>
      </c>
      <c r="L458" s="96" t="s">
        <v>396</v>
      </c>
      <c r="M458" s="96" t="s">
        <v>396</v>
      </c>
      <c r="N458" s="96"/>
      <c r="O458" s="96"/>
      <c r="P458" s="96"/>
      <c r="Q458" s="10" t="s">
        <v>87</v>
      </c>
      <c r="R458" s="85" t="s">
        <v>410</v>
      </c>
      <c r="S458" s="2" t="s">
        <v>410</v>
      </c>
      <c r="T458" s="2" t="s">
        <v>410</v>
      </c>
      <c r="U458" s="85" t="s">
        <v>410</v>
      </c>
      <c r="V458" s="132" t="s">
        <v>410</v>
      </c>
      <c r="W458" s="316" t="s">
        <v>410</v>
      </c>
      <c r="X458" s="316" t="s">
        <v>410</v>
      </c>
      <c r="Y458" s="316" t="s">
        <v>410</v>
      </c>
      <c r="Z458" s="316" t="s">
        <v>410</v>
      </c>
      <c r="AA458" s="338"/>
      <c r="AB458" s="145"/>
      <c r="AC458"/>
      <c r="AD458"/>
    </row>
    <row r="459" spans="1:30" ht="30.6" x14ac:dyDescent="0.25">
      <c r="A459" s="1" t="s">
        <v>58</v>
      </c>
      <c r="B459" s="2" t="s">
        <v>74</v>
      </c>
      <c r="C459" s="4">
        <v>849</v>
      </c>
      <c r="D459" s="1" t="s">
        <v>451</v>
      </c>
      <c r="E459" s="1"/>
      <c r="F459" s="85" t="s">
        <v>400</v>
      </c>
      <c r="G459" s="6" t="s">
        <v>199</v>
      </c>
      <c r="H459" s="3" t="s">
        <v>331</v>
      </c>
      <c r="I459" s="1" t="s">
        <v>510</v>
      </c>
      <c r="J459" s="1" t="s">
        <v>510</v>
      </c>
      <c r="K459" s="96" t="s">
        <v>510</v>
      </c>
      <c r="L459" s="96" t="s">
        <v>510</v>
      </c>
      <c r="M459" s="96" t="s">
        <v>510</v>
      </c>
      <c r="N459" s="96"/>
      <c r="O459" s="96"/>
      <c r="P459" s="96"/>
      <c r="Q459" s="2" t="s">
        <v>87</v>
      </c>
      <c r="R459" s="85" t="s">
        <v>410</v>
      </c>
      <c r="S459" s="2" t="s">
        <v>410</v>
      </c>
      <c r="T459" s="2" t="s">
        <v>410</v>
      </c>
      <c r="U459" s="85" t="s">
        <v>410</v>
      </c>
      <c r="V459" s="132" t="s">
        <v>410</v>
      </c>
      <c r="W459" s="316" t="s">
        <v>410</v>
      </c>
      <c r="X459" s="316" t="s">
        <v>410</v>
      </c>
      <c r="Y459" s="316" t="s">
        <v>410</v>
      </c>
      <c r="Z459" s="316" t="s">
        <v>410</v>
      </c>
      <c r="AA459" s="338"/>
      <c r="AB459" s="145"/>
      <c r="AC459"/>
      <c r="AD459"/>
    </row>
    <row r="460" spans="1:30" ht="30.6" x14ac:dyDescent="0.25">
      <c r="A460" s="1" t="s">
        <v>58</v>
      </c>
      <c r="B460" s="2" t="s">
        <v>74</v>
      </c>
      <c r="C460" s="4">
        <v>857</v>
      </c>
      <c r="D460" s="1" t="s">
        <v>451</v>
      </c>
      <c r="E460" s="1"/>
      <c r="F460" s="85" t="s">
        <v>6</v>
      </c>
      <c r="G460" s="6" t="s">
        <v>199</v>
      </c>
      <c r="H460" s="3" t="s">
        <v>331</v>
      </c>
      <c r="I460" s="1" t="s">
        <v>510</v>
      </c>
      <c r="J460" s="1" t="s">
        <v>510</v>
      </c>
      <c r="K460" s="96" t="s">
        <v>510</v>
      </c>
      <c r="L460" s="96" t="s">
        <v>510</v>
      </c>
      <c r="M460" s="96" t="s">
        <v>510</v>
      </c>
      <c r="N460" s="96"/>
      <c r="O460" s="96"/>
      <c r="P460" s="96"/>
      <c r="Q460" s="2" t="s">
        <v>87</v>
      </c>
      <c r="R460" s="85" t="s">
        <v>410</v>
      </c>
      <c r="S460" s="2" t="s">
        <v>410</v>
      </c>
      <c r="T460" s="2" t="s">
        <v>410</v>
      </c>
      <c r="U460" s="85" t="s">
        <v>410</v>
      </c>
      <c r="V460" s="132" t="s">
        <v>410</v>
      </c>
      <c r="W460" s="316" t="s">
        <v>410</v>
      </c>
      <c r="X460" s="316" t="s">
        <v>410</v>
      </c>
      <c r="Y460" s="316" t="s">
        <v>410</v>
      </c>
      <c r="Z460" s="316" t="s">
        <v>410</v>
      </c>
      <c r="AA460" s="338"/>
      <c r="AB460" s="145"/>
      <c r="AC460"/>
      <c r="AD460"/>
    </row>
    <row r="461" spans="1:30" ht="30.6" x14ac:dyDescent="0.25">
      <c r="A461" s="1" t="s">
        <v>58</v>
      </c>
      <c r="B461" s="2" t="s">
        <v>74</v>
      </c>
      <c r="C461" s="4">
        <v>736</v>
      </c>
      <c r="D461" s="1" t="s">
        <v>451</v>
      </c>
      <c r="E461" s="2"/>
      <c r="F461" s="85" t="s">
        <v>10</v>
      </c>
      <c r="G461" s="6" t="s">
        <v>195</v>
      </c>
      <c r="H461" s="3" t="s">
        <v>77</v>
      </c>
      <c r="I461" s="1" t="s">
        <v>396</v>
      </c>
      <c r="J461" s="19" t="s">
        <v>510</v>
      </c>
      <c r="K461" s="96" t="s">
        <v>510</v>
      </c>
      <c r="L461" s="96" t="s">
        <v>510</v>
      </c>
      <c r="M461" s="96" t="s">
        <v>510</v>
      </c>
      <c r="N461" s="96"/>
      <c r="O461" s="96"/>
      <c r="P461" s="96"/>
      <c r="Q461" s="2" t="s">
        <v>87</v>
      </c>
      <c r="R461" s="85" t="s">
        <v>410</v>
      </c>
      <c r="S461" s="2" t="s">
        <v>410</v>
      </c>
      <c r="T461" s="2" t="s">
        <v>410</v>
      </c>
      <c r="U461" s="85" t="s">
        <v>410</v>
      </c>
      <c r="V461" s="132" t="s">
        <v>410</v>
      </c>
      <c r="W461" s="316" t="s">
        <v>410</v>
      </c>
      <c r="X461" s="316" t="s">
        <v>410</v>
      </c>
      <c r="Y461" s="316" t="s">
        <v>410</v>
      </c>
      <c r="Z461" s="316" t="s">
        <v>410</v>
      </c>
      <c r="AA461" s="338"/>
      <c r="AB461" s="145"/>
      <c r="AC461"/>
      <c r="AD461"/>
    </row>
    <row r="462" spans="1:30" ht="29.25" customHeight="1" x14ac:dyDescent="0.25">
      <c r="A462" s="1" t="s">
        <v>58</v>
      </c>
      <c r="B462" s="2" t="s">
        <v>74</v>
      </c>
      <c r="C462" s="4">
        <v>850</v>
      </c>
      <c r="D462" s="1" t="s">
        <v>451</v>
      </c>
      <c r="E462" s="1"/>
      <c r="F462" s="85" t="s">
        <v>426</v>
      </c>
      <c r="G462" s="6" t="s">
        <v>225</v>
      </c>
      <c r="H462" s="3" t="s">
        <v>202</v>
      </c>
      <c r="I462" s="1" t="s">
        <v>510</v>
      </c>
      <c r="J462" s="1" t="s">
        <v>510</v>
      </c>
      <c r="K462" s="96" t="s">
        <v>510</v>
      </c>
      <c r="L462" s="96" t="s">
        <v>510</v>
      </c>
      <c r="M462" s="96" t="s">
        <v>510</v>
      </c>
      <c r="N462" s="96"/>
      <c r="O462" s="96"/>
      <c r="P462" s="96"/>
      <c r="Q462" s="2" t="s">
        <v>87</v>
      </c>
      <c r="R462" s="85" t="s">
        <v>410</v>
      </c>
      <c r="S462" s="2" t="s">
        <v>410</v>
      </c>
      <c r="T462" s="2" t="s">
        <v>410</v>
      </c>
      <c r="U462" s="85" t="s">
        <v>410</v>
      </c>
      <c r="V462" s="132" t="s">
        <v>410</v>
      </c>
      <c r="W462" s="316" t="s">
        <v>410</v>
      </c>
      <c r="X462" s="316" t="s">
        <v>410</v>
      </c>
      <c r="Y462" s="316" t="s">
        <v>410</v>
      </c>
      <c r="Z462" s="316" t="s">
        <v>410</v>
      </c>
      <c r="AA462" s="338"/>
      <c r="AB462" s="145"/>
      <c r="AC462"/>
      <c r="AD462"/>
    </row>
    <row r="463" spans="1:30" ht="29.25" customHeight="1" x14ac:dyDescent="0.25">
      <c r="A463" s="36" t="s">
        <v>58</v>
      </c>
      <c r="B463" s="37" t="s">
        <v>74</v>
      </c>
      <c r="C463" s="38">
        <v>852</v>
      </c>
      <c r="D463" s="36" t="s">
        <v>451</v>
      </c>
      <c r="E463" s="36"/>
      <c r="F463" s="88" t="s">
        <v>33</v>
      </c>
      <c r="G463" s="42" t="s">
        <v>194</v>
      </c>
      <c r="H463" s="40" t="s">
        <v>329</v>
      </c>
      <c r="I463" s="36" t="s">
        <v>510</v>
      </c>
      <c r="J463" s="36" t="s">
        <v>510</v>
      </c>
      <c r="K463" s="95" t="s">
        <v>510</v>
      </c>
      <c r="L463" s="95" t="s">
        <v>510</v>
      </c>
      <c r="M463" s="95" t="s">
        <v>510</v>
      </c>
      <c r="N463" s="95"/>
      <c r="O463" s="95"/>
      <c r="P463" s="95"/>
      <c r="Q463" s="37" t="s">
        <v>87</v>
      </c>
      <c r="R463" s="88" t="s">
        <v>410</v>
      </c>
      <c r="S463" s="37" t="s">
        <v>410</v>
      </c>
      <c r="T463" s="37" t="s">
        <v>410</v>
      </c>
      <c r="U463" s="88" t="s">
        <v>410</v>
      </c>
      <c r="V463" s="131" t="s">
        <v>410</v>
      </c>
      <c r="W463" s="325" t="s">
        <v>410</v>
      </c>
      <c r="X463" s="325" t="s">
        <v>410</v>
      </c>
      <c r="Y463" s="325" t="s">
        <v>410</v>
      </c>
      <c r="Z463" s="325" t="s">
        <v>410</v>
      </c>
      <c r="AA463" s="338"/>
      <c r="AB463" s="145"/>
      <c r="AC463"/>
      <c r="AD463"/>
    </row>
    <row r="464" spans="1:30" ht="32.25" customHeight="1" x14ac:dyDescent="0.25">
      <c r="A464" s="1" t="s">
        <v>58</v>
      </c>
      <c r="B464" s="2" t="s">
        <v>74</v>
      </c>
      <c r="C464" s="4">
        <v>853</v>
      </c>
      <c r="D464" s="1" t="s">
        <v>451</v>
      </c>
      <c r="E464" s="1"/>
      <c r="F464" s="85" t="s">
        <v>33</v>
      </c>
      <c r="G464" s="6" t="s">
        <v>201</v>
      </c>
      <c r="H464" s="3" t="s">
        <v>203</v>
      </c>
      <c r="I464" s="1" t="s">
        <v>510</v>
      </c>
      <c r="J464" s="1" t="s">
        <v>510</v>
      </c>
      <c r="K464" s="96" t="s">
        <v>396</v>
      </c>
      <c r="L464" s="96" t="s">
        <v>396</v>
      </c>
      <c r="M464" s="96" t="s">
        <v>396</v>
      </c>
      <c r="N464" s="96"/>
      <c r="O464" s="96"/>
      <c r="P464" s="96"/>
      <c r="Q464" s="8">
        <v>39608</v>
      </c>
      <c r="R464" s="85" t="s">
        <v>410</v>
      </c>
      <c r="S464" s="2" t="s">
        <v>410</v>
      </c>
      <c r="T464" s="2" t="s">
        <v>410</v>
      </c>
      <c r="U464" s="85" t="s">
        <v>410</v>
      </c>
      <c r="V464" s="132" t="s">
        <v>410</v>
      </c>
      <c r="W464" s="316" t="s">
        <v>410</v>
      </c>
      <c r="X464" s="316" t="s">
        <v>410</v>
      </c>
      <c r="Y464" s="316" t="s">
        <v>410</v>
      </c>
      <c r="Z464" s="316" t="s">
        <v>410</v>
      </c>
      <c r="AA464" s="338"/>
      <c r="AB464" s="145"/>
      <c r="AC464"/>
      <c r="AD464"/>
    </row>
    <row r="465" spans="1:59" ht="30.6" x14ac:dyDescent="0.25">
      <c r="A465" s="1" t="s">
        <v>58</v>
      </c>
      <c r="B465" s="2" t="s">
        <v>74</v>
      </c>
      <c r="C465" s="4">
        <v>620</v>
      </c>
      <c r="D465" s="1" t="s">
        <v>451</v>
      </c>
      <c r="E465" s="1"/>
      <c r="F465" s="85" t="s">
        <v>411</v>
      </c>
      <c r="G465" s="6" t="s">
        <v>228</v>
      </c>
      <c r="H465" s="3" t="s">
        <v>85</v>
      </c>
      <c r="I465" s="1" t="s">
        <v>396</v>
      </c>
      <c r="J465" s="1" t="s">
        <v>396</v>
      </c>
      <c r="K465" s="96" t="s">
        <v>396</v>
      </c>
      <c r="L465" s="96" t="s">
        <v>396</v>
      </c>
      <c r="M465" s="96" t="s">
        <v>396</v>
      </c>
      <c r="N465" s="96"/>
      <c r="O465" s="96"/>
      <c r="P465" s="96"/>
      <c r="Q465" s="2" t="s">
        <v>87</v>
      </c>
      <c r="R465" s="85" t="s">
        <v>410</v>
      </c>
      <c r="S465" s="2" t="s">
        <v>410</v>
      </c>
      <c r="T465" s="2" t="s">
        <v>410</v>
      </c>
      <c r="U465" s="85" t="s">
        <v>410</v>
      </c>
      <c r="V465" s="132" t="s">
        <v>410</v>
      </c>
      <c r="W465" s="316" t="s">
        <v>410</v>
      </c>
      <c r="X465" s="316" t="s">
        <v>410</v>
      </c>
      <c r="Y465" s="316" t="s">
        <v>410</v>
      </c>
      <c r="Z465" s="316" t="s">
        <v>410</v>
      </c>
      <c r="AA465" s="338"/>
      <c r="AB465" s="145"/>
      <c r="AC465"/>
      <c r="AD465"/>
    </row>
    <row r="466" spans="1:59" ht="32.25" customHeight="1" x14ac:dyDescent="0.25">
      <c r="A466" s="1" t="s">
        <v>58</v>
      </c>
      <c r="B466" s="2" t="s">
        <v>74</v>
      </c>
      <c r="C466" s="4">
        <v>854</v>
      </c>
      <c r="D466" s="1" t="s">
        <v>451</v>
      </c>
      <c r="E466" s="1"/>
      <c r="F466" s="85" t="s">
        <v>79</v>
      </c>
      <c r="G466" s="6" t="s">
        <v>190</v>
      </c>
      <c r="H466" s="3" t="s">
        <v>328</v>
      </c>
      <c r="I466" s="1" t="s">
        <v>510</v>
      </c>
      <c r="J466" s="1" t="s">
        <v>510</v>
      </c>
      <c r="K466" s="96" t="s">
        <v>510</v>
      </c>
      <c r="L466" s="96" t="s">
        <v>510</v>
      </c>
      <c r="M466" s="96" t="s">
        <v>510</v>
      </c>
      <c r="N466" s="96"/>
      <c r="O466" s="96"/>
      <c r="P466" s="96"/>
      <c r="Q466" s="2" t="s">
        <v>87</v>
      </c>
      <c r="R466" s="85" t="s">
        <v>410</v>
      </c>
      <c r="S466" s="2" t="s">
        <v>410</v>
      </c>
      <c r="T466" s="2" t="s">
        <v>410</v>
      </c>
      <c r="U466" s="85" t="s">
        <v>410</v>
      </c>
      <c r="V466" s="132" t="s">
        <v>410</v>
      </c>
      <c r="W466" s="316" t="s">
        <v>410</v>
      </c>
      <c r="X466" s="316" t="s">
        <v>410</v>
      </c>
      <c r="Y466" s="316" t="s">
        <v>410</v>
      </c>
      <c r="Z466" s="316" t="s">
        <v>410</v>
      </c>
      <c r="AA466" s="338"/>
      <c r="AB466" s="145"/>
      <c r="AC466"/>
      <c r="AD466"/>
    </row>
    <row r="467" spans="1:59" ht="30.6" x14ac:dyDescent="0.25">
      <c r="A467" s="1" t="s">
        <v>58</v>
      </c>
      <c r="B467" s="2" t="s">
        <v>74</v>
      </c>
      <c r="C467" s="4">
        <v>855</v>
      </c>
      <c r="D467" s="1" t="s">
        <v>451</v>
      </c>
      <c r="E467" s="1"/>
      <c r="F467" s="85" t="s">
        <v>79</v>
      </c>
      <c r="G467" s="6" t="s">
        <v>190</v>
      </c>
      <c r="H467" s="3" t="s">
        <v>332</v>
      </c>
      <c r="I467" s="1" t="s">
        <v>510</v>
      </c>
      <c r="J467" s="1" t="s">
        <v>510</v>
      </c>
      <c r="K467" s="96" t="s">
        <v>510</v>
      </c>
      <c r="L467" s="96" t="s">
        <v>510</v>
      </c>
      <c r="M467" s="96" t="s">
        <v>510</v>
      </c>
      <c r="N467" s="96"/>
      <c r="O467" s="96"/>
      <c r="P467" s="96"/>
      <c r="Q467" s="2" t="s">
        <v>87</v>
      </c>
      <c r="R467" s="85" t="s">
        <v>410</v>
      </c>
      <c r="S467" s="2" t="s">
        <v>410</v>
      </c>
      <c r="T467" s="2" t="s">
        <v>410</v>
      </c>
      <c r="U467" s="85" t="s">
        <v>410</v>
      </c>
      <c r="V467" s="132" t="s">
        <v>410</v>
      </c>
      <c r="W467" s="316" t="s">
        <v>410</v>
      </c>
      <c r="X467" s="316" t="s">
        <v>410</v>
      </c>
      <c r="Y467" s="316" t="s">
        <v>410</v>
      </c>
      <c r="Z467" s="316" t="s">
        <v>410</v>
      </c>
      <c r="AA467" s="338"/>
      <c r="AB467" s="145"/>
      <c r="AC467"/>
      <c r="AD467"/>
    </row>
    <row r="468" spans="1:59" ht="30.6" x14ac:dyDescent="0.25">
      <c r="A468" s="1" t="s">
        <v>58</v>
      </c>
      <c r="B468" s="2" t="s">
        <v>74</v>
      </c>
      <c r="C468" s="4">
        <v>856</v>
      </c>
      <c r="D468" s="1" t="s">
        <v>451</v>
      </c>
      <c r="E468" s="1"/>
      <c r="F468" s="85" t="s">
        <v>79</v>
      </c>
      <c r="G468" s="6" t="s">
        <v>190</v>
      </c>
      <c r="H468" s="3" t="s">
        <v>351</v>
      </c>
      <c r="I468" s="1" t="s">
        <v>510</v>
      </c>
      <c r="J468" s="1" t="s">
        <v>510</v>
      </c>
      <c r="K468" s="96" t="s">
        <v>510</v>
      </c>
      <c r="L468" s="96" t="s">
        <v>510</v>
      </c>
      <c r="M468" s="96" t="s">
        <v>510</v>
      </c>
      <c r="N468" s="96"/>
      <c r="O468" s="96"/>
      <c r="P468" s="96"/>
      <c r="Q468" s="2" t="s">
        <v>87</v>
      </c>
      <c r="R468" s="85" t="s">
        <v>410</v>
      </c>
      <c r="S468" s="2" t="s">
        <v>410</v>
      </c>
      <c r="T468" s="2" t="s">
        <v>410</v>
      </c>
      <c r="U468" s="85" t="s">
        <v>410</v>
      </c>
      <c r="V468" s="132" t="s">
        <v>410</v>
      </c>
      <c r="W468" s="316" t="s">
        <v>410</v>
      </c>
      <c r="X468" s="316" t="s">
        <v>410</v>
      </c>
      <c r="Y468" s="316" t="s">
        <v>410</v>
      </c>
      <c r="Z468" s="316" t="s">
        <v>410</v>
      </c>
      <c r="AA468" s="338"/>
      <c r="AB468" s="145"/>
      <c r="AC468"/>
      <c r="AD468"/>
    </row>
    <row r="469" spans="1:59" ht="33" customHeight="1" x14ac:dyDescent="0.25">
      <c r="A469" s="1" t="s">
        <v>58</v>
      </c>
      <c r="B469" s="2" t="s">
        <v>74</v>
      </c>
      <c r="C469" s="4">
        <v>851</v>
      </c>
      <c r="D469" s="1" t="s">
        <v>451</v>
      </c>
      <c r="E469" s="1"/>
      <c r="F469" s="85" t="s">
        <v>6</v>
      </c>
      <c r="G469" s="6" t="s">
        <v>200</v>
      </c>
      <c r="H469" s="3" t="s">
        <v>226</v>
      </c>
      <c r="I469" s="1" t="s">
        <v>510</v>
      </c>
      <c r="J469" s="1" t="s">
        <v>510</v>
      </c>
      <c r="K469" s="96" t="s">
        <v>510</v>
      </c>
      <c r="L469" s="96" t="s">
        <v>510</v>
      </c>
      <c r="M469" s="96" t="s">
        <v>510</v>
      </c>
      <c r="N469" s="96"/>
      <c r="O469" s="96"/>
      <c r="P469" s="96"/>
      <c r="Q469" s="2" t="s">
        <v>87</v>
      </c>
      <c r="R469" s="85" t="s">
        <v>410</v>
      </c>
      <c r="S469" s="2" t="s">
        <v>410</v>
      </c>
      <c r="T469" s="2" t="s">
        <v>410</v>
      </c>
      <c r="U469" s="85" t="s">
        <v>410</v>
      </c>
      <c r="V469" s="132" t="s">
        <v>410</v>
      </c>
      <c r="W469" s="316" t="s">
        <v>410</v>
      </c>
      <c r="X469" s="316" t="s">
        <v>410</v>
      </c>
      <c r="Y469" s="316" t="s">
        <v>410</v>
      </c>
      <c r="Z469" s="316" t="s">
        <v>410</v>
      </c>
      <c r="AC469"/>
      <c r="AD469"/>
    </row>
    <row r="470" spans="1:59" ht="30" customHeight="1" x14ac:dyDescent="0.25">
      <c r="A470" s="1" t="s">
        <v>58</v>
      </c>
      <c r="B470" s="2" t="s">
        <v>74</v>
      </c>
      <c r="C470" s="4">
        <v>858</v>
      </c>
      <c r="D470" s="1" t="s">
        <v>451</v>
      </c>
      <c r="E470" s="1"/>
      <c r="F470" s="85" t="s">
        <v>6</v>
      </c>
      <c r="G470" s="6" t="s">
        <v>229</v>
      </c>
      <c r="H470" s="3" t="s">
        <v>82</v>
      </c>
      <c r="I470" s="1" t="s">
        <v>510</v>
      </c>
      <c r="J470" s="1" t="s">
        <v>510</v>
      </c>
      <c r="K470" s="96" t="s">
        <v>510</v>
      </c>
      <c r="L470" s="96" t="s">
        <v>510</v>
      </c>
      <c r="M470" s="96" t="s">
        <v>510</v>
      </c>
      <c r="N470" s="96"/>
      <c r="O470" s="96"/>
      <c r="P470" s="96"/>
      <c r="Q470" s="2" t="s">
        <v>87</v>
      </c>
      <c r="R470" s="85" t="s">
        <v>410</v>
      </c>
      <c r="S470" s="2" t="s">
        <v>410</v>
      </c>
      <c r="T470" s="2" t="s">
        <v>410</v>
      </c>
      <c r="U470" s="85" t="s">
        <v>410</v>
      </c>
      <c r="V470" s="132" t="s">
        <v>410</v>
      </c>
      <c r="W470" s="316" t="s">
        <v>410</v>
      </c>
      <c r="X470" s="316" t="s">
        <v>410</v>
      </c>
      <c r="Y470" s="316" t="s">
        <v>410</v>
      </c>
      <c r="Z470" s="316" t="s">
        <v>410</v>
      </c>
      <c r="AA470" s="338"/>
      <c r="AB470" s="145"/>
      <c r="AC470"/>
      <c r="AD470"/>
    </row>
    <row r="471" spans="1:59" ht="29.25" customHeight="1" x14ac:dyDescent="0.25">
      <c r="A471" s="28" t="s">
        <v>58</v>
      </c>
      <c r="B471" s="29" t="s">
        <v>74</v>
      </c>
      <c r="C471" s="30">
        <v>883</v>
      </c>
      <c r="D471" s="28" t="s">
        <v>468</v>
      </c>
      <c r="E471" s="28"/>
      <c r="F471" s="91">
        <v>2009</v>
      </c>
      <c r="G471" s="31" t="s">
        <v>233</v>
      </c>
      <c r="H471" s="32" t="s">
        <v>335</v>
      </c>
      <c r="I471" s="28" t="s">
        <v>510</v>
      </c>
      <c r="J471" s="33" t="s">
        <v>396</v>
      </c>
      <c r="K471" s="97" t="s">
        <v>396</v>
      </c>
      <c r="L471" s="97" t="s">
        <v>396</v>
      </c>
      <c r="M471" s="97" t="s">
        <v>396</v>
      </c>
      <c r="N471" s="97"/>
      <c r="O471" s="97"/>
      <c r="P471" s="97"/>
      <c r="Q471" s="62" t="s">
        <v>87</v>
      </c>
      <c r="R471" s="87" t="s">
        <v>410</v>
      </c>
      <c r="S471" s="34" t="s">
        <v>410</v>
      </c>
      <c r="T471" s="34" t="s">
        <v>410</v>
      </c>
      <c r="U471" s="102" t="s">
        <v>410</v>
      </c>
      <c r="V471" s="135" t="s">
        <v>410</v>
      </c>
      <c r="W471" s="318" t="s">
        <v>410</v>
      </c>
      <c r="X471" s="318" t="s">
        <v>410</v>
      </c>
      <c r="Y471" s="318" t="s">
        <v>410</v>
      </c>
      <c r="Z471" s="318" t="s">
        <v>410</v>
      </c>
      <c r="AC471"/>
      <c r="AD471"/>
    </row>
    <row r="472" spans="1:59" ht="30.6" x14ac:dyDescent="0.25">
      <c r="A472" s="1" t="s">
        <v>58</v>
      </c>
      <c r="B472" s="2" t="s">
        <v>59</v>
      </c>
      <c r="C472" s="4">
        <v>848</v>
      </c>
      <c r="D472" s="1" t="s">
        <v>451</v>
      </c>
      <c r="E472" s="20"/>
      <c r="F472" s="85" t="s">
        <v>436</v>
      </c>
      <c r="G472" s="22" t="s">
        <v>204</v>
      </c>
      <c r="H472" s="22" t="s">
        <v>333</v>
      </c>
      <c r="I472" s="19" t="s">
        <v>510</v>
      </c>
      <c r="J472" s="19" t="s">
        <v>396</v>
      </c>
      <c r="K472" s="96" t="s">
        <v>396</v>
      </c>
      <c r="L472" s="96" t="s">
        <v>396</v>
      </c>
      <c r="M472" s="96" t="s">
        <v>396</v>
      </c>
      <c r="N472" s="96"/>
      <c r="O472" s="96"/>
      <c r="P472" s="96"/>
      <c r="Q472" s="2" t="s">
        <v>80</v>
      </c>
      <c r="R472" s="85" t="s">
        <v>410</v>
      </c>
      <c r="S472" s="2" t="s">
        <v>410</v>
      </c>
      <c r="T472" s="2" t="s">
        <v>410</v>
      </c>
      <c r="U472" s="85" t="s">
        <v>410</v>
      </c>
      <c r="V472" s="132" t="s">
        <v>410</v>
      </c>
      <c r="W472" s="316" t="s">
        <v>410</v>
      </c>
      <c r="X472" s="316" t="s">
        <v>410</v>
      </c>
      <c r="Y472" s="316" t="s">
        <v>410</v>
      </c>
      <c r="Z472" s="316" t="s">
        <v>410</v>
      </c>
      <c r="AA472" s="338"/>
      <c r="AB472" s="145"/>
      <c r="AC472"/>
      <c r="AD472"/>
    </row>
    <row r="473" spans="1:59" ht="30" customHeight="1" x14ac:dyDescent="0.25">
      <c r="A473" s="1" t="s">
        <v>58</v>
      </c>
      <c r="B473" s="2" t="s">
        <v>59</v>
      </c>
      <c r="C473" s="4">
        <v>733</v>
      </c>
      <c r="D473" s="1" t="s">
        <v>451</v>
      </c>
      <c r="E473" s="1"/>
      <c r="F473" s="85" t="s">
        <v>400</v>
      </c>
      <c r="G473" s="22" t="s">
        <v>182</v>
      </c>
      <c r="H473" s="22" t="s">
        <v>65</v>
      </c>
      <c r="I473" s="19" t="s">
        <v>396</v>
      </c>
      <c r="J473" s="19" t="s">
        <v>392</v>
      </c>
      <c r="K473" s="96" t="s">
        <v>392</v>
      </c>
      <c r="L473" s="96" t="s">
        <v>392</v>
      </c>
      <c r="M473" s="96" t="s">
        <v>392</v>
      </c>
      <c r="N473" s="96"/>
      <c r="O473" s="96"/>
      <c r="P473" s="96"/>
      <c r="Q473" s="2" t="s">
        <v>435</v>
      </c>
      <c r="R473" s="85" t="s">
        <v>410</v>
      </c>
      <c r="S473" s="2" t="s">
        <v>410</v>
      </c>
      <c r="T473" s="2" t="s">
        <v>410</v>
      </c>
      <c r="U473" s="85" t="s">
        <v>410</v>
      </c>
      <c r="V473" s="132" t="s">
        <v>410</v>
      </c>
      <c r="W473" s="316" t="s">
        <v>410</v>
      </c>
      <c r="X473" s="316" t="s">
        <v>410</v>
      </c>
      <c r="Y473" s="316" t="s">
        <v>410</v>
      </c>
      <c r="Z473" s="316" t="s">
        <v>410</v>
      </c>
      <c r="AA473" s="338"/>
      <c r="AB473" s="145"/>
      <c r="AC473"/>
      <c r="AD473"/>
    </row>
    <row r="474" spans="1:59" ht="29.25" customHeight="1" x14ac:dyDescent="0.25">
      <c r="A474" s="1" t="s">
        <v>58</v>
      </c>
      <c r="B474" s="2" t="s">
        <v>59</v>
      </c>
      <c r="C474" s="4">
        <v>735</v>
      </c>
      <c r="D474" s="1" t="s">
        <v>451</v>
      </c>
      <c r="E474" s="2"/>
      <c r="F474" s="85" t="s">
        <v>10</v>
      </c>
      <c r="G474" s="22" t="s">
        <v>196</v>
      </c>
      <c r="H474" s="22" t="s">
        <v>72</v>
      </c>
      <c r="I474" s="19" t="s">
        <v>396</v>
      </c>
      <c r="J474" s="19" t="s">
        <v>392</v>
      </c>
      <c r="K474" s="96" t="s">
        <v>392</v>
      </c>
      <c r="L474" s="96" t="s">
        <v>392</v>
      </c>
      <c r="M474" s="96" t="s">
        <v>392</v>
      </c>
      <c r="N474" s="96"/>
      <c r="O474" s="96"/>
      <c r="P474" s="96"/>
      <c r="Q474" s="2" t="s">
        <v>68</v>
      </c>
      <c r="R474" s="85" t="s">
        <v>410</v>
      </c>
      <c r="S474" s="2" t="s">
        <v>410</v>
      </c>
      <c r="T474" s="5" t="s">
        <v>410</v>
      </c>
      <c r="U474" s="15" t="s">
        <v>410</v>
      </c>
      <c r="V474" s="129" t="s">
        <v>410</v>
      </c>
      <c r="W474" s="314" t="s">
        <v>410</v>
      </c>
      <c r="X474" s="314" t="s">
        <v>410</v>
      </c>
      <c r="Y474" s="314" t="s">
        <v>410</v>
      </c>
      <c r="Z474" s="314" t="s">
        <v>410</v>
      </c>
      <c r="AA474" s="338"/>
      <c r="AB474" s="145"/>
    </row>
    <row r="475" spans="1:59" ht="14.25" customHeight="1" x14ac:dyDescent="0.25">
      <c r="A475" s="28" t="s">
        <v>58</v>
      </c>
      <c r="B475" s="29" t="s">
        <v>59</v>
      </c>
      <c r="C475" s="30">
        <v>734</v>
      </c>
      <c r="D475" s="28" t="s">
        <v>451</v>
      </c>
      <c r="E475" s="28"/>
      <c r="F475" s="87" t="s">
        <v>431</v>
      </c>
      <c r="G475" s="48" t="s">
        <v>184</v>
      </c>
      <c r="H475" s="48" t="s">
        <v>67</v>
      </c>
      <c r="I475" s="33" t="s">
        <v>396</v>
      </c>
      <c r="J475" s="33" t="s">
        <v>392</v>
      </c>
      <c r="K475" s="97" t="s">
        <v>392</v>
      </c>
      <c r="L475" s="97" t="s">
        <v>392</v>
      </c>
      <c r="M475" s="97" t="s">
        <v>392</v>
      </c>
      <c r="N475" s="97"/>
      <c r="O475" s="97"/>
      <c r="P475" s="97"/>
      <c r="Q475" s="29" t="s">
        <v>68</v>
      </c>
      <c r="R475" s="87" t="s">
        <v>410</v>
      </c>
      <c r="S475" s="29" t="s">
        <v>410</v>
      </c>
      <c r="T475" s="29" t="s">
        <v>410</v>
      </c>
      <c r="U475" s="87" t="s">
        <v>410</v>
      </c>
      <c r="V475" s="136" t="s">
        <v>410</v>
      </c>
      <c r="W475" s="85" t="s">
        <v>410</v>
      </c>
      <c r="X475" s="85" t="s">
        <v>410</v>
      </c>
      <c r="Y475" s="85" t="s">
        <v>410</v>
      </c>
      <c r="Z475" s="85" t="s">
        <v>410</v>
      </c>
      <c r="AA475" s="356"/>
    </row>
    <row r="476" spans="1:59" x14ac:dyDescent="0.25">
      <c r="A476" s="1114" t="s">
        <v>560</v>
      </c>
      <c r="B476" s="1114"/>
      <c r="C476" s="1114"/>
      <c r="D476" s="1114"/>
      <c r="E476" s="1114"/>
      <c r="F476" s="1114"/>
      <c r="G476" s="1114"/>
      <c r="H476" s="1114"/>
      <c r="I476" s="1114"/>
      <c r="J476" s="1114"/>
      <c r="K476" s="1114"/>
      <c r="L476" s="1114"/>
      <c r="M476" s="1114"/>
      <c r="N476" s="1114"/>
      <c r="O476" s="1114"/>
      <c r="P476" s="1114"/>
      <c r="Q476" s="1114"/>
      <c r="R476" s="1114"/>
      <c r="S476" s="1114"/>
      <c r="W476" s="301"/>
      <c r="X476" s="301"/>
      <c r="Y476" s="301"/>
      <c r="Z476" s="301"/>
      <c r="AA476" s="356"/>
    </row>
    <row r="477" spans="1:59" ht="23.25" customHeight="1" x14ac:dyDescent="0.25">
      <c r="A477" s="36" t="s">
        <v>386</v>
      </c>
      <c r="B477" s="37" t="s">
        <v>509</v>
      </c>
      <c r="C477" s="70" t="s">
        <v>551</v>
      </c>
      <c r="D477" s="36" t="s">
        <v>451</v>
      </c>
      <c r="E477" s="36"/>
      <c r="F477" s="88" t="s">
        <v>95</v>
      </c>
      <c r="G477" s="50" t="s">
        <v>48</v>
      </c>
      <c r="H477" s="50" t="s">
        <v>312</v>
      </c>
      <c r="I477" s="43" t="s">
        <v>396</v>
      </c>
      <c r="J477" s="43" t="s">
        <v>510</v>
      </c>
      <c r="K477" s="95" t="s">
        <v>510</v>
      </c>
      <c r="L477" s="95" t="s">
        <v>510</v>
      </c>
      <c r="M477" s="95" t="s">
        <v>510</v>
      </c>
      <c r="N477" s="95"/>
      <c r="O477" s="95"/>
      <c r="P477" s="95"/>
      <c r="Q477" s="37" t="s">
        <v>87</v>
      </c>
      <c r="R477" s="88" t="s">
        <v>87</v>
      </c>
      <c r="S477" s="41" t="s">
        <v>92</v>
      </c>
      <c r="T477" s="5" t="s">
        <v>92</v>
      </c>
      <c r="U477" s="15" t="s">
        <v>92</v>
      </c>
      <c r="V477" s="129" t="s">
        <v>92</v>
      </c>
      <c r="W477" s="314" t="s">
        <v>92</v>
      </c>
      <c r="X477" s="314" t="s">
        <v>92</v>
      </c>
      <c r="Y477" s="314" t="s">
        <v>92</v>
      </c>
      <c r="Z477" s="314" t="s">
        <v>92</v>
      </c>
      <c r="AA477" s="356"/>
    </row>
    <row r="478" spans="1:59" ht="36.75" customHeight="1" x14ac:dyDescent="0.25">
      <c r="A478" s="1" t="s">
        <v>386</v>
      </c>
      <c r="B478" s="20" t="s">
        <v>387</v>
      </c>
      <c r="C478" s="114">
        <v>1081</v>
      </c>
      <c r="D478" s="1" t="s">
        <v>451</v>
      </c>
      <c r="E478" s="1"/>
      <c r="F478" s="85" t="s">
        <v>684</v>
      </c>
      <c r="G478" s="18" t="s">
        <v>657</v>
      </c>
      <c r="H478" s="111" t="s">
        <v>658</v>
      </c>
      <c r="I478" s="96"/>
      <c r="J478" s="96"/>
      <c r="K478" s="96" t="s">
        <v>396</v>
      </c>
      <c r="L478" s="96" t="s">
        <v>392</v>
      </c>
      <c r="M478" s="96" t="s">
        <v>392</v>
      </c>
      <c r="N478" s="96"/>
      <c r="O478" s="96"/>
      <c r="P478" s="96"/>
      <c r="Q478" s="92">
        <v>39715</v>
      </c>
      <c r="R478" s="85" t="s">
        <v>87</v>
      </c>
      <c r="S478" s="19"/>
      <c r="T478" s="19"/>
      <c r="U478" s="101" t="s">
        <v>92</v>
      </c>
      <c r="V478" s="130">
        <v>18500000</v>
      </c>
      <c r="W478" s="315">
        <v>18500000</v>
      </c>
      <c r="X478" s="315">
        <v>18500000</v>
      </c>
      <c r="Y478" s="315">
        <v>18500000</v>
      </c>
      <c r="Z478" s="315">
        <v>18500000</v>
      </c>
      <c r="AA478" s="354">
        <f>V478</f>
        <v>18500000</v>
      </c>
      <c r="AB478" s="145">
        <f>V478</f>
        <v>18500000</v>
      </c>
      <c r="AC478" s="142">
        <f>IF(K478=L478,0,1)</f>
        <v>1</v>
      </c>
    </row>
    <row r="479" spans="1:59" s="118" customFormat="1" ht="39.75" customHeight="1" x14ac:dyDescent="0.25">
      <c r="A479" s="148" t="s">
        <v>386</v>
      </c>
      <c r="B479" s="60" t="s">
        <v>387</v>
      </c>
      <c r="C479" s="113">
        <v>1082</v>
      </c>
      <c r="D479" s="148" t="s">
        <v>451</v>
      </c>
      <c r="E479" s="98"/>
      <c r="F479" s="85" t="s">
        <v>684</v>
      </c>
      <c r="G479" s="18" t="s">
        <v>657</v>
      </c>
      <c r="H479" s="18" t="s">
        <v>659</v>
      </c>
      <c r="I479" s="96"/>
      <c r="J479" s="96"/>
      <c r="K479" s="96" t="s">
        <v>396</v>
      </c>
      <c r="L479" s="98" t="s">
        <v>392</v>
      </c>
      <c r="M479" s="98" t="s">
        <v>392</v>
      </c>
      <c r="N479" s="163"/>
      <c r="O479" s="163"/>
      <c r="P479" s="163"/>
      <c r="Q479" s="152">
        <v>39715</v>
      </c>
      <c r="R479" s="89" t="s">
        <v>87</v>
      </c>
      <c r="S479" s="19"/>
      <c r="T479" s="19"/>
      <c r="U479" s="103" t="s">
        <v>92</v>
      </c>
      <c r="V479" s="133">
        <v>6200000</v>
      </c>
      <c r="W479" s="103">
        <v>6200000</v>
      </c>
      <c r="X479" s="103">
        <v>6200000</v>
      </c>
      <c r="Y479" s="103">
        <v>6200000</v>
      </c>
      <c r="Z479" s="103">
        <v>6200000</v>
      </c>
      <c r="AA479" s="354">
        <f>V479</f>
        <v>6200000</v>
      </c>
      <c r="AB479" s="145">
        <f>V479</f>
        <v>6200000</v>
      </c>
      <c r="AC479" s="142">
        <f>IF(K479=L479,0,1)</f>
        <v>1</v>
      </c>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row>
    <row r="480" spans="1:59" ht="30.6" x14ac:dyDescent="0.25">
      <c r="A480" s="19" t="s">
        <v>386</v>
      </c>
      <c r="B480" s="89" t="s">
        <v>387</v>
      </c>
      <c r="C480" s="114">
        <v>1083</v>
      </c>
      <c r="D480" s="19" t="s">
        <v>451</v>
      </c>
      <c r="E480" s="19"/>
      <c r="F480" s="85" t="s">
        <v>684</v>
      </c>
      <c r="G480" s="111" t="s">
        <v>622</v>
      </c>
      <c r="H480" s="111" t="s">
        <v>642</v>
      </c>
      <c r="I480" s="96"/>
      <c r="J480" s="96"/>
      <c r="K480" s="96" t="s">
        <v>396</v>
      </c>
      <c r="L480" s="95" t="s">
        <v>392</v>
      </c>
      <c r="M480" s="95" t="s">
        <v>392</v>
      </c>
      <c r="N480" s="100"/>
      <c r="O480" s="100"/>
      <c r="P480" s="100"/>
      <c r="Q480" s="152">
        <v>39715</v>
      </c>
      <c r="R480" s="85" t="s">
        <v>87</v>
      </c>
      <c r="S480" s="19"/>
      <c r="T480" s="19"/>
      <c r="U480" s="15" t="s">
        <v>92</v>
      </c>
      <c r="V480" s="129">
        <v>6200000</v>
      </c>
      <c r="W480" s="314">
        <v>6200000</v>
      </c>
      <c r="X480" s="314">
        <v>6200000</v>
      </c>
      <c r="Y480" s="314">
        <v>6200000</v>
      </c>
      <c r="Z480" s="314">
        <v>6200000</v>
      </c>
      <c r="AA480" s="354">
        <f>V480</f>
        <v>6200000</v>
      </c>
      <c r="AB480" s="145">
        <f>V480</f>
        <v>6200000</v>
      </c>
      <c r="AC480" s="142">
        <f>IF(K480=L480,0,1)</f>
        <v>1</v>
      </c>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row>
    <row r="481" spans="1:59" s="118" customFormat="1" ht="39.75" customHeight="1" x14ac:dyDescent="0.25">
      <c r="A481" s="98" t="s">
        <v>386</v>
      </c>
      <c r="B481" s="89" t="s">
        <v>387</v>
      </c>
      <c r="C481" s="113">
        <v>1093</v>
      </c>
      <c r="D481" s="98" t="s">
        <v>451</v>
      </c>
      <c r="E481" s="98"/>
      <c r="F481" s="88" t="s">
        <v>95</v>
      </c>
      <c r="G481" s="18" t="s">
        <v>553</v>
      </c>
      <c r="H481" s="18" t="s">
        <v>647</v>
      </c>
      <c r="I481" s="95"/>
      <c r="J481" s="95"/>
      <c r="K481" s="95"/>
      <c r="L481" s="98" t="s">
        <v>396</v>
      </c>
      <c r="M481" s="98" t="s">
        <v>396</v>
      </c>
      <c r="N481" s="98"/>
      <c r="O481" s="98"/>
      <c r="P481" s="98"/>
      <c r="Q481" s="367" t="s">
        <v>87</v>
      </c>
      <c r="R481" s="89" t="s">
        <v>87</v>
      </c>
      <c r="S481" s="95"/>
      <c r="T481" s="95"/>
      <c r="U481" s="103"/>
      <c r="V481" s="133">
        <v>39000000</v>
      </c>
      <c r="W481" s="103">
        <v>39000000</v>
      </c>
      <c r="X481" s="103">
        <v>39000000</v>
      </c>
      <c r="Y481" s="103">
        <v>39000000</v>
      </c>
      <c r="Z481" s="103">
        <v>39000000</v>
      </c>
      <c r="AA481" s="338"/>
      <c r="AB481" s="145"/>
      <c r="AC481" s="142"/>
      <c r="AD481" s="95"/>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row>
    <row r="482" spans="1:59" x14ac:dyDescent="0.25">
      <c r="A482" s="1113" t="s">
        <v>561</v>
      </c>
      <c r="B482" s="1113"/>
      <c r="C482" s="1113"/>
      <c r="D482" s="1113"/>
      <c r="E482" s="1113"/>
      <c r="F482" s="1113"/>
      <c r="G482" s="1113"/>
      <c r="H482" s="1113"/>
      <c r="I482" s="1113"/>
      <c r="J482" s="1113"/>
      <c r="K482" s="1113"/>
      <c r="L482" s="1113"/>
      <c r="M482" s="1113"/>
      <c r="N482" s="1113"/>
      <c r="O482" s="1113"/>
      <c r="P482" s="1113"/>
      <c r="Q482" s="1113"/>
      <c r="R482" s="1113"/>
      <c r="S482" s="1113"/>
      <c r="T482" s="1118"/>
      <c r="U482" s="1118"/>
      <c r="V482" s="1118"/>
      <c r="W482" s="1118"/>
      <c r="X482" s="1118"/>
      <c r="Y482" s="1118"/>
      <c r="Z482" s="1119"/>
      <c r="AA482" s="356"/>
    </row>
    <row r="483" spans="1:59" ht="36.75" customHeight="1" x14ac:dyDescent="0.25">
      <c r="A483" s="1" t="s">
        <v>386</v>
      </c>
      <c r="B483" s="2" t="s">
        <v>387</v>
      </c>
      <c r="C483" s="4">
        <v>611</v>
      </c>
      <c r="D483" s="1" t="s">
        <v>451</v>
      </c>
      <c r="E483" s="1"/>
      <c r="F483" s="92">
        <v>39022</v>
      </c>
      <c r="G483" s="22" t="s">
        <v>469</v>
      </c>
      <c r="H483" s="22" t="s">
        <v>471</v>
      </c>
      <c r="I483" s="19" t="s">
        <v>406</v>
      </c>
      <c r="J483" s="19" t="s">
        <v>406</v>
      </c>
      <c r="K483" s="96" t="s">
        <v>96</v>
      </c>
      <c r="L483" s="96" t="s">
        <v>96</v>
      </c>
      <c r="M483" s="96" t="s">
        <v>96</v>
      </c>
      <c r="N483" s="96"/>
      <c r="O483" s="96"/>
      <c r="P483" s="96"/>
      <c r="Q483" s="20" t="s">
        <v>452</v>
      </c>
      <c r="R483" s="85" t="s">
        <v>87</v>
      </c>
      <c r="S483" s="25" t="s">
        <v>93</v>
      </c>
      <c r="T483" s="25" t="s">
        <v>93</v>
      </c>
      <c r="U483" s="101" t="s">
        <v>93</v>
      </c>
      <c r="V483" s="130" t="s">
        <v>93</v>
      </c>
      <c r="W483" s="315" t="s">
        <v>93</v>
      </c>
      <c r="X483" s="315" t="s">
        <v>93</v>
      </c>
      <c r="Y483" s="315" t="s">
        <v>93</v>
      </c>
      <c r="Z483" s="315" t="s">
        <v>93</v>
      </c>
      <c r="AA483" s="356"/>
    </row>
    <row r="484" spans="1:59" ht="40.799999999999997" x14ac:dyDescent="0.25">
      <c r="A484" s="1" t="s">
        <v>386</v>
      </c>
      <c r="B484" s="2" t="s">
        <v>387</v>
      </c>
      <c r="C484" s="4">
        <v>230</v>
      </c>
      <c r="D484" s="1" t="s">
        <v>451</v>
      </c>
      <c r="E484" s="1"/>
      <c r="F484" s="92">
        <v>39073</v>
      </c>
      <c r="G484" s="6" t="s">
        <v>469</v>
      </c>
      <c r="H484" s="3" t="s">
        <v>479</v>
      </c>
      <c r="I484" s="1" t="s">
        <v>406</v>
      </c>
      <c r="J484" s="1" t="s">
        <v>406</v>
      </c>
      <c r="K484" s="96" t="s">
        <v>96</v>
      </c>
      <c r="L484" s="96" t="s">
        <v>96</v>
      </c>
      <c r="M484" s="96" t="s">
        <v>96</v>
      </c>
      <c r="N484" s="96"/>
      <c r="O484" s="96"/>
      <c r="P484" s="96"/>
      <c r="Q484" s="2" t="s">
        <v>475</v>
      </c>
      <c r="R484" s="85" t="s">
        <v>87</v>
      </c>
      <c r="S484" s="9" t="s">
        <v>93</v>
      </c>
      <c r="T484" s="9" t="s">
        <v>93</v>
      </c>
      <c r="U484" s="101" t="s">
        <v>93</v>
      </c>
      <c r="V484" s="130" t="s">
        <v>93</v>
      </c>
      <c r="W484" s="315" t="s">
        <v>93</v>
      </c>
      <c r="X484" s="315" t="s">
        <v>93</v>
      </c>
      <c r="Y484" s="315" t="s">
        <v>93</v>
      </c>
      <c r="Z484" s="315" t="s">
        <v>93</v>
      </c>
      <c r="AA484" s="356"/>
    </row>
    <row r="485" spans="1:59" ht="32.25" customHeight="1" x14ac:dyDescent="0.25">
      <c r="A485" s="1" t="s">
        <v>386</v>
      </c>
      <c r="B485" s="2" t="s">
        <v>387</v>
      </c>
      <c r="C485" s="4">
        <v>231</v>
      </c>
      <c r="D485" s="1" t="s">
        <v>451</v>
      </c>
      <c r="E485" s="1" t="s">
        <v>468</v>
      </c>
      <c r="F485" s="92">
        <v>39377</v>
      </c>
      <c r="G485" s="22" t="s">
        <v>469</v>
      </c>
      <c r="H485" s="22" t="s">
        <v>464</v>
      </c>
      <c r="I485" s="19" t="s">
        <v>392</v>
      </c>
      <c r="J485" s="19" t="s">
        <v>406</v>
      </c>
      <c r="K485" s="96" t="s">
        <v>96</v>
      </c>
      <c r="L485" s="96" t="s">
        <v>96</v>
      </c>
      <c r="M485" s="96" t="s">
        <v>96</v>
      </c>
      <c r="N485" s="96"/>
      <c r="O485" s="96"/>
      <c r="P485" s="96"/>
      <c r="Q485" s="20" t="s">
        <v>452</v>
      </c>
      <c r="R485" s="85" t="s">
        <v>87</v>
      </c>
      <c r="S485" s="25" t="s">
        <v>93</v>
      </c>
      <c r="T485" s="25" t="s">
        <v>93</v>
      </c>
      <c r="U485" s="101" t="s">
        <v>93</v>
      </c>
      <c r="V485" s="130" t="s">
        <v>93</v>
      </c>
      <c r="W485" s="315" t="s">
        <v>93</v>
      </c>
      <c r="X485" s="315" t="s">
        <v>93</v>
      </c>
      <c r="Y485" s="315" t="s">
        <v>93</v>
      </c>
      <c r="Z485" s="315" t="s">
        <v>93</v>
      </c>
      <c r="AA485" s="356"/>
    </row>
    <row r="486" spans="1:59" ht="20.399999999999999" x14ac:dyDescent="0.25">
      <c r="A486" s="1" t="s">
        <v>386</v>
      </c>
      <c r="B486" s="10" t="s">
        <v>605</v>
      </c>
      <c r="C486" s="4">
        <v>780</v>
      </c>
      <c r="D486" s="1" t="s">
        <v>429</v>
      </c>
      <c r="E486" s="2"/>
      <c r="F486" s="170">
        <v>39661</v>
      </c>
      <c r="G486" s="22" t="s">
        <v>433</v>
      </c>
      <c r="H486" s="22" t="s">
        <v>27</v>
      </c>
      <c r="I486" s="19" t="s">
        <v>396</v>
      </c>
      <c r="J486" s="19" t="s">
        <v>510</v>
      </c>
      <c r="K486" s="96" t="s">
        <v>510</v>
      </c>
      <c r="L486" s="96" t="s">
        <v>96</v>
      </c>
      <c r="M486" s="96" t="s">
        <v>96</v>
      </c>
      <c r="N486" s="96"/>
      <c r="O486" s="96"/>
      <c r="P486" s="96"/>
      <c r="Q486" s="24">
        <v>39539</v>
      </c>
      <c r="R486" s="85" t="s">
        <v>87</v>
      </c>
      <c r="S486" s="23">
        <v>4100000</v>
      </c>
      <c r="T486" s="23">
        <v>4100000</v>
      </c>
      <c r="U486" s="15">
        <v>4100000</v>
      </c>
      <c r="V486" s="129">
        <v>5100000</v>
      </c>
      <c r="W486" s="314">
        <v>5100000</v>
      </c>
      <c r="X486" s="314">
        <v>5100000</v>
      </c>
      <c r="Y486" s="314">
        <v>5100000</v>
      </c>
      <c r="Z486" s="314">
        <v>5100000</v>
      </c>
      <c r="AA486" s="338"/>
      <c r="AB486" s="145">
        <v>-4100000</v>
      </c>
    </row>
    <row r="487" spans="1:59" ht="30.6" x14ac:dyDescent="0.25">
      <c r="A487" s="1" t="s">
        <v>386</v>
      </c>
      <c r="B487" s="10" t="s">
        <v>605</v>
      </c>
      <c r="C487" s="63">
        <v>1052</v>
      </c>
      <c r="D487" s="1" t="s">
        <v>429</v>
      </c>
      <c r="E487" s="2"/>
      <c r="F487" s="85" t="s">
        <v>347</v>
      </c>
      <c r="G487" s="22" t="s">
        <v>433</v>
      </c>
      <c r="H487" s="111" t="s">
        <v>533</v>
      </c>
      <c r="I487" s="19"/>
      <c r="J487" s="19" t="s">
        <v>510</v>
      </c>
      <c r="K487" s="96" t="s">
        <v>510</v>
      </c>
      <c r="L487" s="96" t="s">
        <v>392</v>
      </c>
      <c r="M487" s="96" t="s">
        <v>392</v>
      </c>
      <c r="N487" s="96"/>
      <c r="O487" s="96"/>
      <c r="P487" s="96"/>
      <c r="Q487" s="92">
        <v>39626</v>
      </c>
      <c r="R487" s="85" t="s">
        <v>87</v>
      </c>
      <c r="S487" s="5"/>
      <c r="T487" s="9" t="s">
        <v>536</v>
      </c>
      <c r="U487" s="101" t="s">
        <v>536</v>
      </c>
      <c r="V487" s="130" t="s">
        <v>536</v>
      </c>
      <c r="W487" s="315" t="s">
        <v>536</v>
      </c>
      <c r="X487" s="315" t="s">
        <v>536</v>
      </c>
      <c r="Y487" s="315" t="s">
        <v>536</v>
      </c>
      <c r="Z487" s="315" t="s">
        <v>536</v>
      </c>
      <c r="AA487" s="338"/>
      <c r="AB487" s="145"/>
    </row>
    <row r="488" spans="1:59" ht="30.6" x14ac:dyDescent="0.25">
      <c r="A488" s="1" t="s">
        <v>386</v>
      </c>
      <c r="B488" s="10" t="s">
        <v>605</v>
      </c>
      <c r="C488" s="63">
        <v>1053</v>
      </c>
      <c r="D488" s="1" t="s">
        <v>429</v>
      </c>
      <c r="E488" s="2"/>
      <c r="F488" s="85" t="s">
        <v>347</v>
      </c>
      <c r="G488" s="22" t="s">
        <v>433</v>
      </c>
      <c r="H488" s="111" t="s">
        <v>534</v>
      </c>
      <c r="I488" s="19"/>
      <c r="J488" s="19" t="s">
        <v>510</v>
      </c>
      <c r="K488" s="96" t="s">
        <v>510</v>
      </c>
      <c r="L488" s="96" t="s">
        <v>392</v>
      </c>
      <c r="M488" s="96" t="s">
        <v>392</v>
      </c>
      <c r="N488" s="96"/>
      <c r="O488" s="96"/>
      <c r="P488" s="96"/>
      <c r="Q488" s="92">
        <v>39626</v>
      </c>
      <c r="R488" s="85" t="s">
        <v>87</v>
      </c>
      <c r="S488" s="5"/>
      <c r="T488" s="9" t="s">
        <v>536</v>
      </c>
      <c r="U488" s="101" t="s">
        <v>536</v>
      </c>
      <c r="V488" s="130" t="s">
        <v>536</v>
      </c>
      <c r="W488" s="315" t="s">
        <v>536</v>
      </c>
      <c r="X488" s="315" t="s">
        <v>536</v>
      </c>
      <c r="Y488" s="315" t="s">
        <v>536</v>
      </c>
      <c r="Z488" s="315" t="s">
        <v>536</v>
      </c>
      <c r="AA488" s="338"/>
      <c r="AB488" s="145"/>
    </row>
    <row r="489" spans="1:59" x14ac:dyDescent="0.25">
      <c r="A489" s="1120" t="s">
        <v>667</v>
      </c>
      <c r="B489" s="1121"/>
      <c r="C489" s="1121"/>
      <c r="AA489" s="356"/>
    </row>
    <row r="490" spans="1:59" ht="17.399999999999999" x14ac:dyDescent="0.25">
      <c r="A490" s="160" t="s">
        <v>838</v>
      </c>
      <c r="AA490" s="356"/>
      <c r="AB490"/>
      <c r="AC490"/>
      <c r="AD490"/>
    </row>
    <row r="491" spans="1:59" ht="18.75" customHeight="1" x14ac:dyDescent="0.25">
      <c r="A491" s="160" t="s">
        <v>697</v>
      </c>
      <c r="AA491" s="356"/>
      <c r="AB491"/>
      <c r="AC491"/>
      <c r="AD491"/>
    </row>
    <row r="492" spans="1:59" ht="18.75" customHeight="1" x14ac:dyDescent="0.25">
      <c r="A492" s="160" t="s">
        <v>872</v>
      </c>
      <c r="AA492" s="356"/>
      <c r="AB492"/>
      <c r="AC492"/>
      <c r="AD492"/>
    </row>
    <row r="493" spans="1:59" ht="18.75" customHeight="1" x14ac:dyDescent="0.25">
      <c r="A493" s="160" t="s">
        <v>873</v>
      </c>
      <c r="AA493" s="356"/>
      <c r="AB493"/>
      <c r="AC493"/>
      <c r="AD493"/>
    </row>
    <row r="494" spans="1:59" ht="18.75" customHeight="1" x14ac:dyDescent="0.25">
      <c r="A494" s="160" t="s">
        <v>1026</v>
      </c>
      <c r="AA494" s="356"/>
      <c r="AB494"/>
      <c r="AC494"/>
      <c r="AD494"/>
    </row>
    <row r="495" spans="1:59" ht="18.75" customHeight="1" x14ac:dyDescent="0.25">
      <c r="A495" s="160"/>
      <c r="AA495" s="356"/>
      <c r="AB495"/>
      <c r="AC495"/>
      <c r="AD495"/>
    </row>
    <row r="496" spans="1:59" ht="18.75" customHeight="1" x14ac:dyDescent="0.25">
      <c r="A496" s="160"/>
      <c r="AA496" s="356"/>
      <c r="AB496"/>
      <c r="AC496"/>
      <c r="AD496"/>
    </row>
    <row r="497" spans="1:30" ht="18.75" customHeight="1" x14ac:dyDescent="0.25">
      <c r="A497" s="160"/>
      <c r="AA497" s="611"/>
      <c r="AB497"/>
      <c r="AC497"/>
      <c r="AD497"/>
    </row>
    <row r="498" spans="1:30" ht="9" customHeight="1" x14ac:dyDescent="0.25">
      <c r="AA498" s="356"/>
      <c r="AB498"/>
      <c r="AC498"/>
      <c r="AD498"/>
    </row>
    <row r="499" spans="1:30" ht="12.75" customHeight="1" x14ac:dyDescent="0.25">
      <c r="A499" s="671" t="s">
        <v>576</v>
      </c>
      <c r="B499" s="671"/>
      <c r="C499" s="671"/>
      <c r="AA499" s="356"/>
      <c r="AB499"/>
      <c r="AC499"/>
      <c r="AD499"/>
    </row>
    <row r="500" spans="1:30" ht="16.5" customHeight="1" x14ac:dyDescent="0.25">
      <c r="B500" s="161" t="s">
        <v>577</v>
      </c>
      <c r="C500" s="83"/>
      <c r="D500" s="84" t="s">
        <v>578</v>
      </c>
      <c r="E500" s="83"/>
      <c r="F500" s="94"/>
      <c r="G500" s="83"/>
      <c r="H500" s="83"/>
      <c r="AA500" s="356"/>
      <c r="AB500"/>
      <c r="AC500"/>
      <c r="AD500"/>
    </row>
    <row r="501" spans="1:30" ht="15" x14ac:dyDescent="0.25">
      <c r="B501" s="160"/>
      <c r="AA501" s="356"/>
      <c r="AB501"/>
      <c r="AC501"/>
      <c r="AD501"/>
    </row>
    <row r="502" spans="1:30" ht="12" customHeight="1" x14ac:dyDescent="0.25">
      <c r="B502" s="160" t="s">
        <v>579</v>
      </c>
      <c r="D502" s="84" t="s">
        <v>580</v>
      </c>
      <c r="J502" s="84"/>
      <c r="AA502" s="356"/>
      <c r="AB502"/>
      <c r="AC502"/>
      <c r="AD502"/>
    </row>
    <row r="503" spans="1:30" ht="15" x14ac:dyDescent="0.25">
      <c r="B503" s="160"/>
      <c r="AA503" s="356"/>
      <c r="AB503"/>
      <c r="AC503"/>
      <c r="AD503"/>
    </row>
    <row r="504" spans="1:30" ht="12" customHeight="1" x14ac:dyDescent="0.25">
      <c r="B504" s="160" t="s">
        <v>581</v>
      </c>
      <c r="D504" s="84" t="s">
        <v>582</v>
      </c>
      <c r="AA504" s="356"/>
      <c r="AB504"/>
      <c r="AC504"/>
      <c r="AD504"/>
    </row>
    <row r="505" spans="1:30" ht="15" x14ac:dyDescent="0.25">
      <c r="B505" s="160"/>
      <c r="AA505" s="356"/>
      <c r="AB505"/>
      <c r="AC505"/>
      <c r="AD505"/>
    </row>
    <row r="506" spans="1:30" ht="15" x14ac:dyDescent="0.25">
      <c r="B506" s="160" t="s">
        <v>583</v>
      </c>
      <c r="D506" s="84" t="s">
        <v>959</v>
      </c>
      <c r="I506" s="84"/>
      <c r="J506" s="84"/>
      <c r="AB506"/>
      <c r="AC506"/>
      <c r="AD506"/>
    </row>
    <row r="507" spans="1:30" ht="15" x14ac:dyDescent="0.25">
      <c r="B507" s="160"/>
      <c r="D507" s="84"/>
      <c r="AB507"/>
      <c r="AC507"/>
      <c r="AD507"/>
    </row>
    <row r="508" spans="1:30" ht="15" x14ac:dyDescent="0.25">
      <c r="B508" s="160" t="s">
        <v>585</v>
      </c>
      <c r="D508" s="84" t="s">
        <v>960</v>
      </c>
      <c r="AB508"/>
      <c r="AC508"/>
      <c r="AD508"/>
    </row>
    <row r="509" spans="1:30" ht="15" x14ac:dyDescent="0.25">
      <c r="B509" s="160"/>
      <c r="D509" s="84"/>
      <c r="AB509"/>
      <c r="AC509"/>
      <c r="AD509"/>
    </row>
    <row r="510" spans="1:30" ht="15" x14ac:dyDescent="0.25">
      <c r="B510" s="160" t="s">
        <v>587</v>
      </c>
      <c r="D510" s="84" t="s">
        <v>588</v>
      </c>
      <c r="F510"/>
      <c r="G510"/>
      <c r="K510"/>
      <c r="L510"/>
      <c r="M510"/>
      <c r="N510"/>
      <c r="O510"/>
      <c r="P510"/>
      <c r="R510"/>
      <c r="U510"/>
      <c r="V510"/>
      <c r="W510"/>
      <c r="X510"/>
      <c r="Y510"/>
      <c r="Z510"/>
      <c r="AA510"/>
      <c r="AB510"/>
      <c r="AC510"/>
      <c r="AD510"/>
    </row>
    <row r="511" spans="1:30" ht="15" x14ac:dyDescent="0.25">
      <c r="B511" s="160"/>
      <c r="F511"/>
      <c r="G511"/>
      <c r="K511"/>
      <c r="L511"/>
      <c r="M511"/>
      <c r="N511"/>
      <c r="O511"/>
      <c r="P511"/>
      <c r="R511"/>
      <c r="U511"/>
      <c r="V511"/>
      <c r="W511"/>
      <c r="X511"/>
      <c r="Y511"/>
      <c r="Z511"/>
      <c r="AA511"/>
      <c r="AB511"/>
      <c r="AC511"/>
      <c r="AD511"/>
    </row>
    <row r="512" spans="1:30" ht="15" x14ac:dyDescent="0.25">
      <c r="B512" s="160" t="s">
        <v>589</v>
      </c>
      <c r="D512" s="84" t="s">
        <v>690</v>
      </c>
      <c r="F512"/>
      <c r="G512"/>
      <c r="K512"/>
      <c r="L512"/>
      <c r="M512"/>
      <c r="N512"/>
      <c r="O512"/>
      <c r="P512"/>
      <c r="R512"/>
      <c r="U512"/>
      <c r="V512"/>
      <c r="W512"/>
      <c r="X512"/>
      <c r="Y512"/>
      <c r="Z512"/>
      <c r="AA512"/>
      <c r="AB512"/>
      <c r="AC512"/>
      <c r="AD512"/>
    </row>
  </sheetData>
  <mergeCells count="22">
    <mergeCell ref="A154:Z154"/>
    <mergeCell ref="A1:W1"/>
    <mergeCell ref="A3:Z3"/>
    <mergeCell ref="A4:Z4"/>
    <mergeCell ref="A26:Z26"/>
    <mergeCell ref="A37:Z37"/>
    <mergeCell ref="A47:Z47"/>
    <mergeCell ref="A482:Z482"/>
    <mergeCell ref="A489:C489"/>
    <mergeCell ref="A252:Z252"/>
    <mergeCell ref="A273:Z273"/>
    <mergeCell ref="A275:Z275"/>
    <mergeCell ref="A285:Z285"/>
    <mergeCell ref="A413:Z413"/>
    <mergeCell ref="A450:Z450"/>
    <mergeCell ref="A185:Z185"/>
    <mergeCell ref="A226:Z226"/>
    <mergeCell ref="A457:S457"/>
    <mergeCell ref="A476:S476"/>
    <mergeCell ref="A227:Z227"/>
    <mergeCell ref="A244:Z244"/>
    <mergeCell ref="A246:Z246"/>
  </mergeCells>
  <hyperlinks>
    <hyperlink ref="D500" r:id="rId1"/>
    <hyperlink ref="D502" r:id="rId2"/>
    <hyperlink ref="D504" r:id="rId3"/>
    <hyperlink ref="D510" r:id="rId4"/>
    <hyperlink ref="D512" r:id="rId5"/>
    <hyperlink ref="D506" r:id="rId6"/>
    <hyperlink ref="D508" r:id="rId7"/>
  </hyperlinks>
  <printOptions horizontalCentered="1"/>
  <pageMargins left="0" right="0" top="0.3" bottom="0.5" header="0.2" footer="0.16"/>
  <pageSetup paperSize="17" scale="75" orientation="landscape" r:id="rId8"/>
  <headerFooter alignWithMargins="0">
    <oddFooter>&amp;L&amp;8Notes
- Black shading indicates change from July '09 Update.
- All costs provided by Transmission Owners. &amp;C&amp;8&amp;P&amp;R&amp;8October '09 UPDATE - DRAFT
Information as of October 1, 2009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242"/>
  <sheetViews>
    <sheetView topLeftCell="E228" zoomScale="75" zoomScaleNormal="75" workbookViewId="0">
      <selection activeCell="N237" sqref="N237"/>
    </sheetView>
  </sheetViews>
  <sheetFormatPr defaultRowHeight="13.2" x14ac:dyDescent="0.25"/>
  <cols>
    <col min="1" max="1" width="13.33203125" customWidth="1"/>
    <col min="4" max="4" width="12.88671875" customWidth="1"/>
    <col min="5" max="5" width="18.44140625" customWidth="1"/>
    <col min="6" max="6" width="13" customWidth="1"/>
    <col min="7" max="7" width="17.44140625" customWidth="1"/>
    <col min="8" max="8" width="32.33203125" customWidth="1"/>
    <col min="9" max="9" width="10.6640625" customWidth="1"/>
    <col min="12" max="12" width="13.6640625" customWidth="1"/>
    <col min="13" max="13" width="17.109375" customWidth="1"/>
    <col min="14" max="14" width="19.33203125" customWidth="1"/>
    <col min="15" max="15" width="17.6640625" style="7" bestFit="1" customWidth="1"/>
    <col min="16" max="16" width="17.33203125" bestFit="1" customWidth="1"/>
    <col min="17" max="17" width="13.5546875" bestFit="1" customWidth="1"/>
  </cols>
  <sheetData>
    <row r="1" spans="1:17" ht="24.6" x14ac:dyDescent="0.4">
      <c r="A1" s="1251" t="s">
        <v>934</v>
      </c>
      <c r="B1" s="1252"/>
      <c r="C1" s="1252"/>
      <c r="D1" s="1252"/>
      <c r="E1" s="1252"/>
      <c r="F1" s="1252"/>
      <c r="G1" s="1252"/>
      <c r="H1" s="1252"/>
      <c r="I1" s="1252"/>
      <c r="J1" s="1252"/>
      <c r="K1" s="1252"/>
      <c r="L1" s="677"/>
      <c r="M1" s="677"/>
      <c r="N1" s="678"/>
    </row>
    <row r="2" spans="1:17" ht="39.6" x14ac:dyDescent="0.25">
      <c r="A2" s="679" t="s">
        <v>376</v>
      </c>
      <c r="B2" s="679" t="s">
        <v>377</v>
      </c>
      <c r="C2" s="680" t="s">
        <v>378</v>
      </c>
      <c r="D2" s="681" t="s">
        <v>379</v>
      </c>
      <c r="E2" s="681" t="s">
        <v>380</v>
      </c>
      <c r="F2" s="682" t="s">
        <v>566</v>
      </c>
      <c r="G2" s="679" t="s">
        <v>382</v>
      </c>
      <c r="H2" s="679" t="s">
        <v>383</v>
      </c>
      <c r="I2" s="681" t="s">
        <v>935</v>
      </c>
      <c r="J2" s="679" t="s">
        <v>592</v>
      </c>
      <c r="K2" s="679" t="s">
        <v>385</v>
      </c>
      <c r="L2" s="683" t="s">
        <v>889</v>
      </c>
      <c r="M2" s="683" t="s">
        <v>936</v>
      </c>
      <c r="N2" s="684" t="s">
        <v>787</v>
      </c>
      <c r="O2" s="277" t="s">
        <v>789</v>
      </c>
      <c r="P2" s="277" t="s">
        <v>790</v>
      </c>
      <c r="Q2" s="119" t="s">
        <v>791</v>
      </c>
    </row>
    <row r="3" spans="1:17" x14ac:dyDescent="0.25">
      <c r="A3" s="553"/>
      <c r="B3" s="553"/>
      <c r="C3" s="554"/>
      <c r="D3" s="555"/>
      <c r="E3" s="555"/>
      <c r="F3" s="553"/>
      <c r="G3" s="553"/>
      <c r="H3" s="553"/>
      <c r="I3" s="555"/>
      <c r="J3" s="553"/>
      <c r="K3" s="553"/>
      <c r="L3" s="277"/>
      <c r="M3" s="277"/>
      <c r="N3" s="690"/>
      <c r="O3" s="277"/>
      <c r="P3" s="277"/>
      <c r="Q3" s="119"/>
    </row>
    <row r="4" spans="1:17" ht="21" customHeight="1" x14ac:dyDescent="0.25">
      <c r="A4" s="685"/>
      <c r="B4" s="685"/>
      <c r="C4" s="686"/>
      <c r="D4" s="687"/>
      <c r="E4" s="687"/>
      <c r="F4" s="685"/>
      <c r="G4" s="685"/>
      <c r="H4" s="685"/>
      <c r="I4" s="687"/>
      <c r="J4" s="685"/>
      <c r="K4" s="685"/>
      <c r="L4" s="688"/>
      <c r="M4" s="688"/>
      <c r="N4" s="689"/>
      <c r="O4" s="277"/>
      <c r="P4" s="277"/>
      <c r="Q4" s="119"/>
    </row>
    <row r="5" spans="1:17" ht="69.75" customHeight="1" x14ac:dyDescent="0.25">
      <c r="A5" s="112" t="s">
        <v>386</v>
      </c>
      <c r="B5" s="281" t="s">
        <v>509</v>
      </c>
      <c r="C5" s="53">
        <v>1116</v>
      </c>
      <c r="D5" s="112" t="s">
        <v>388</v>
      </c>
      <c r="E5" s="11"/>
      <c r="F5" s="85" t="s">
        <v>1</v>
      </c>
      <c r="G5" s="110" t="s">
        <v>544</v>
      </c>
      <c r="H5" s="110" t="s">
        <v>713</v>
      </c>
      <c r="I5" s="97" t="s">
        <v>510</v>
      </c>
      <c r="J5" s="87" t="s">
        <v>87</v>
      </c>
      <c r="K5" s="87" t="s">
        <v>87</v>
      </c>
      <c r="L5" s="384" t="s">
        <v>92</v>
      </c>
      <c r="M5" s="384" t="s">
        <v>92</v>
      </c>
      <c r="N5" s="385" t="str">
        <f t="shared" ref="N5:N37" si="0">M5</f>
        <v>TBD</v>
      </c>
    </row>
    <row r="6" spans="1:17" ht="61.5" customHeight="1" x14ac:dyDescent="0.25">
      <c r="A6" s="11" t="s">
        <v>386</v>
      </c>
      <c r="B6" s="10" t="s">
        <v>509</v>
      </c>
      <c r="C6" s="14">
        <v>1031</v>
      </c>
      <c r="D6" s="11" t="s">
        <v>388</v>
      </c>
      <c r="E6" s="11"/>
      <c r="F6" s="85" t="s">
        <v>519</v>
      </c>
      <c r="G6" s="111" t="s">
        <v>544</v>
      </c>
      <c r="H6" s="111" t="s">
        <v>920</v>
      </c>
      <c r="I6" s="96" t="s">
        <v>510</v>
      </c>
      <c r="J6" s="85" t="s">
        <v>87</v>
      </c>
      <c r="K6" s="85" t="s">
        <v>87</v>
      </c>
      <c r="L6" s="315" t="s">
        <v>92</v>
      </c>
      <c r="M6" s="315" t="s">
        <v>92</v>
      </c>
      <c r="N6" s="385" t="str">
        <f t="shared" si="0"/>
        <v>TBD</v>
      </c>
    </row>
    <row r="7" spans="1:17" ht="84" customHeight="1" x14ac:dyDescent="0.25">
      <c r="A7" s="1" t="s">
        <v>386</v>
      </c>
      <c r="B7" s="2" t="s">
        <v>509</v>
      </c>
      <c r="C7" s="14">
        <v>275</v>
      </c>
      <c r="D7" s="1" t="s">
        <v>451</v>
      </c>
      <c r="E7" s="1"/>
      <c r="F7" s="85" t="s">
        <v>92</v>
      </c>
      <c r="G7" s="3"/>
      <c r="H7" s="3" t="s">
        <v>125</v>
      </c>
      <c r="I7" s="97" t="s">
        <v>510</v>
      </c>
      <c r="J7" s="2" t="s">
        <v>87</v>
      </c>
      <c r="K7" s="85" t="s">
        <v>87</v>
      </c>
      <c r="L7" s="314" t="s">
        <v>92</v>
      </c>
      <c r="M7" s="314" t="s">
        <v>92</v>
      </c>
      <c r="N7" s="348" t="str">
        <f t="shared" si="0"/>
        <v>TBD</v>
      </c>
    </row>
    <row r="8" spans="1:17" ht="84" customHeight="1" x14ac:dyDescent="0.25">
      <c r="A8" s="1" t="s">
        <v>386</v>
      </c>
      <c r="B8" s="2" t="s">
        <v>509</v>
      </c>
      <c r="C8" s="14">
        <v>318</v>
      </c>
      <c r="D8" s="1" t="s">
        <v>489</v>
      </c>
      <c r="E8" s="1"/>
      <c r="F8" s="85" t="s">
        <v>1</v>
      </c>
      <c r="G8" s="22"/>
      <c r="H8" s="22" t="s">
        <v>130</v>
      </c>
      <c r="I8" s="97" t="s">
        <v>510</v>
      </c>
      <c r="J8" s="20" t="s">
        <v>87</v>
      </c>
      <c r="K8" s="85" t="s">
        <v>87</v>
      </c>
      <c r="L8" s="314">
        <v>9000000</v>
      </c>
      <c r="M8" s="314">
        <v>9000000</v>
      </c>
      <c r="N8" s="338">
        <f t="shared" si="0"/>
        <v>9000000</v>
      </c>
      <c r="P8" s="7"/>
      <c r="Q8" s="7"/>
    </row>
    <row r="9" spans="1:17" ht="119.25" customHeight="1" x14ac:dyDescent="0.25">
      <c r="A9" s="1" t="s">
        <v>386</v>
      </c>
      <c r="B9" s="2" t="s">
        <v>509</v>
      </c>
      <c r="C9" s="14">
        <v>325</v>
      </c>
      <c r="D9" s="1" t="s">
        <v>489</v>
      </c>
      <c r="E9" s="1"/>
      <c r="F9" s="85" t="s">
        <v>1</v>
      </c>
      <c r="G9" s="22" t="s">
        <v>167</v>
      </c>
      <c r="H9" s="22" t="s">
        <v>133</v>
      </c>
      <c r="I9" s="97" t="s">
        <v>510</v>
      </c>
      <c r="J9" s="20" t="s">
        <v>87</v>
      </c>
      <c r="K9" s="85" t="s">
        <v>87</v>
      </c>
      <c r="L9" s="314">
        <v>5000000</v>
      </c>
      <c r="M9" s="314">
        <v>5000000</v>
      </c>
      <c r="N9" s="338">
        <f t="shared" si="0"/>
        <v>5000000</v>
      </c>
    </row>
    <row r="10" spans="1:17" ht="59.25" customHeight="1" x14ac:dyDescent="0.25">
      <c r="A10" s="1" t="s">
        <v>386</v>
      </c>
      <c r="B10" s="2" t="s">
        <v>509</v>
      </c>
      <c r="C10" s="14">
        <v>324</v>
      </c>
      <c r="D10" s="1" t="s">
        <v>489</v>
      </c>
      <c r="E10" s="1"/>
      <c r="F10" s="85" t="s">
        <v>389</v>
      </c>
      <c r="G10" s="22"/>
      <c r="H10" s="22" t="s">
        <v>132</v>
      </c>
      <c r="I10" s="97" t="s">
        <v>510</v>
      </c>
      <c r="J10" s="20" t="s">
        <v>87</v>
      </c>
      <c r="K10" s="85" t="s">
        <v>87</v>
      </c>
      <c r="L10" s="314">
        <v>100000000</v>
      </c>
      <c r="M10" s="314">
        <v>100000000</v>
      </c>
      <c r="N10" s="338">
        <f t="shared" si="0"/>
        <v>100000000</v>
      </c>
    </row>
    <row r="11" spans="1:17" ht="63" customHeight="1" x14ac:dyDescent="0.25">
      <c r="A11" s="1" t="s">
        <v>386</v>
      </c>
      <c r="B11" s="2" t="s">
        <v>509</v>
      </c>
      <c r="C11" s="4">
        <v>785</v>
      </c>
      <c r="D11" s="1" t="s">
        <v>429</v>
      </c>
      <c r="E11" s="2"/>
      <c r="F11" s="85" t="s">
        <v>35</v>
      </c>
      <c r="G11" s="111" t="s">
        <v>734</v>
      </c>
      <c r="H11" s="22" t="s">
        <v>321</v>
      </c>
      <c r="I11" s="97" t="s">
        <v>510</v>
      </c>
      <c r="J11" s="20" t="s">
        <v>87</v>
      </c>
      <c r="K11" s="85" t="s">
        <v>87</v>
      </c>
      <c r="L11" s="314">
        <v>1330000</v>
      </c>
      <c r="M11" s="314">
        <v>1330000</v>
      </c>
      <c r="N11" s="343">
        <f t="shared" si="0"/>
        <v>1330000</v>
      </c>
    </row>
    <row r="12" spans="1:17" ht="74.25" customHeight="1" x14ac:dyDescent="0.25">
      <c r="A12" s="288" t="s">
        <v>386</v>
      </c>
      <c r="B12" s="286" t="s">
        <v>509</v>
      </c>
      <c r="C12" s="287">
        <v>1153</v>
      </c>
      <c r="D12" s="288" t="s">
        <v>402</v>
      </c>
      <c r="E12" s="288"/>
      <c r="F12" s="292" t="s">
        <v>6</v>
      </c>
      <c r="G12" s="291" t="s">
        <v>404</v>
      </c>
      <c r="H12" s="289" t="s">
        <v>952</v>
      </c>
      <c r="I12" s="445" t="s">
        <v>510</v>
      </c>
      <c r="J12" s="286" t="s">
        <v>87</v>
      </c>
      <c r="K12" s="292" t="s">
        <v>87</v>
      </c>
      <c r="L12" s="440"/>
      <c r="M12" s="440">
        <v>3000000</v>
      </c>
      <c r="N12" s="444">
        <f t="shared" si="0"/>
        <v>3000000</v>
      </c>
    </row>
    <row r="13" spans="1:17" ht="108" customHeight="1" x14ac:dyDescent="0.25">
      <c r="A13" s="1" t="s">
        <v>386</v>
      </c>
      <c r="B13" s="2" t="s">
        <v>509</v>
      </c>
      <c r="C13" s="4">
        <v>843</v>
      </c>
      <c r="D13" s="1" t="s">
        <v>402</v>
      </c>
      <c r="E13" s="187"/>
      <c r="F13" s="85" t="s">
        <v>684</v>
      </c>
      <c r="G13" s="22" t="s">
        <v>404</v>
      </c>
      <c r="H13" s="22" t="s">
        <v>152</v>
      </c>
      <c r="I13" s="97" t="s">
        <v>510</v>
      </c>
      <c r="J13" s="2" t="s">
        <v>87</v>
      </c>
      <c r="K13" s="85" t="s">
        <v>87</v>
      </c>
      <c r="L13" s="314" t="s">
        <v>92</v>
      </c>
      <c r="M13" s="314" t="s">
        <v>92</v>
      </c>
      <c r="N13" s="348" t="str">
        <f t="shared" si="0"/>
        <v>TBD</v>
      </c>
      <c r="P13" s="7"/>
      <c r="Q13" s="7"/>
    </row>
    <row r="14" spans="1:17" ht="72.75" customHeight="1" x14ac:dyDescent="0.25">
      <c r="A14" s="1" t="s">
        <v>386</v>
      </c>
      <c r="B14" s="2" t="s">
        <v>509</v>
      </c>
      <c r="C14" s="4">
        <v>965</v>
      </c>
      <c r="D14" s="1" t="s">
        <v>402</v>
      </c>
      <c r="E14" s="85"/>
      <c r="F14" s="85" t="s">
        <v>389</v>
      </c>
      <c r="G14" s="22" t="s">
        <v>404</v>
      </c>
      <c r="H14" s="111" t="s">
        <v>721</v>
      </c>
      <c r="I14" s="97" t="s">
        <v>510</v>
      </c>
      <c r="J14" s="2" t="s">
        <v>87</v>
      </c>
      <c r="K14" s="85" t="s">
        <v>87</v>
      </c>
      <c r="L14" s="314" t="s">
        <v>92</v>
      </c>
      <c r="M14" s="314" t="s">
        <v>92</v>
      </c>
      <c r="N14" s="348" t="str">
        <f t="shared" si="0"/>
        <v>TBD</v>
      </c>
    </row>
    <row r="15" spans="1:17" ht="65.25" customHeight="1" x14ac:dyDescent="0.25">
      <c r="A15" s="1" t="s">
        <v>386</v>
      </c>
      <c r="B15" s="2" t="s">
        <v>509</v>
      </c>
      <c r="C15" s="4">
        <v>969</v>
      </c>
      <c r="D15" s="1" t="s">
        <v>402</v>
      </c>
      <c r="E15" s="85"/>
      <c r="F15" s="85" t="s">
        <v>899</v>
      </c>
      <c r="G15" s="22" t="s">
        <v>404</v>
      </c>
      <c r="H15" s="22" t="s">
        <v>274</v>
      </c>
      <c r="I15" s="97" t="s">
        <v>510</v>
      </c>
      <c r="J15" s="2" t="s">
        <v>87</v>
      </c>
      <c r="K15" s="85" t="s">
        <v>87</v>
      </c>
      <c r="L15" s="314">
        <v>1200000</v>
      </c>
      <c r="M15" s="314">
        <v>1200000</v>
      </c>
      <c r="N15" s="338">
        <f t="shared" si="0"/>
        <v>1200000</v>
      </c>
      <c r="O15" s="119"/>
      <c r="P15" s="119"/>
      <c r="Q15" s="119"/>
    </row>
    <row r="16" spans="1:17" ht="20.399999999999999" x14ac:dyDescent="0.25">
      <c r="A16" s="1" t="s">
        <v>386</v>
      </c>
      <c r="B16" s="2" t="s">
        <v>509</v>
      </c>
      <c r="C16" s="4">
        <v>301</v>
      </c>
      <c r="D16" s="1" t="s">
        <v>402</v>
      </c>
      <c r="E16" s="85"/>
      <c r="F16" s="87" t="s">
        <v>1</v>
      </c>
      <c r="G16" s="22" t="s">
        <v>404</v>
      </c>
      <c r="H16" s="22" t="s">
        <v>2</v>
      </c>
      <c r="I16" s="97" t="s">
        <v>510</v>
      </c>
      <c r="J16" s="2" t="s">
        <v>87</v>
      </c>
      <c r="K16" s="85" t="s">
        <v>87</v>
      </c>
      <c r="L16" s="314">
        <v>4600000</v>
      </c>
      <c r="M16" s="314">
        <v>4600000</v>
      </c>
      <c r="N16" s="338">
        <f t="shared" si="0"/>
        <v>4600000</v>
      </c>
    </row>
    <row r="17" spans="1:17" ht="61.5" customHeight="1" x14ac:dyDescent="0.25">
      <c r="A17" s="1" t="s">
        <v>386</v>
      </c>
      <c r="B17" s="2" t="s">
        <v>509</v>
      </c>
      <c r="C17" s="4">
        <v>593</v>
      </c>
      <c r="D17" s="1" t="s">
        <v>402</v>
      </c>
      <c r="E17" s="1"/>
      <c r="F17" s="85">
        <v>2013</v>
      </c>
      <c r="G17" s="6" t="s">
        <v>923</v>
      </c>
      <c r="H17" s="289" t="s">
        <v>939</v>
      </c>
      <c r="I17" s="97" t="s">
        <v>510</v>
      </c>
      <c r="J17" s="2" t="s">
        <v>87</v>
      </c>
      <c r="K17" s="85" t="s">
        <v>87</v>
      </c>
      <c r="L17" s="315" t="s">
        <v>92</v>
      </c>
      <c r="M17" s="315" t="s">
        <v>92</v>
      </c>
      <c r="N17" s="349" t="str">
        <f t="shared" si="0"/>
        <v>TBD</v>
      </c>
    </row>
    <row r="18" spans="1:17" ht="63.75" customHeight="1" x14ac:dyDescent="0.25">
      <c r="A18" s="96" t="s">
        <v>386</v>
      </c>
      <c r="B18" s="85" t="s">
        <v>509</v>
      </c>
      <c r="C18" s="114">
        <v>1066</v>
      </c>
      <c r="D18" s="96" t="s">
        <v>402</v>
      </c>
      <c r="E18" s="1"/>
      <c r="F18" s="85" t="s">
        <v>654</v>
      </c>
      <c r="G18" s="111" t="s">
        <v>609</v>
      </c>
      <c r="H18" s="111" t="s">
        <v>611</v>
      </c>
      <c r="I18" s="96" t="s">
        <v>510</v>
      </c>
      <c r="J18" s="85" t="s">
        <v>87</v>
      </c>
      <c r="K18" s="85" t="s">
        <v>87</v>
      </c>
      <c r="L18" s="314">
        <v>9300000</v>
      </c>
      <c r="M18" s="314">
        <v>9300000</v>
      </c>
      <c r="N18" s="338">
        <f t="shared" si="0"/>
        <v>9300000</v>
      </c>
    </row>
    <row r="19" spans="1:17" ht="61.5" customHeight="1" x14ac:dyDescent="0.25">
      <c r="A19" s="36" t="s">
        <v>386</v>
      </c>
      <c r="B19" s="37" t="s">
        <v>509</v>
      </c>
      <c r="C19" s="38">
        <v>970</v>
      </c>
      <c r="D19" s="36" t="s">
        <v>402</v>
      </c>
      <c r="E19" s="36"/>
      <c r="F19" s="85" t="s">
        <v>389</v>
      </c>
      <c r="G19" s="50" t="s">
        <v>354</v>
      </c>
      <c r="H19" s="50" t="s">
        <v>275</v>
      </c>
      <c r="I19" s="95" t="s">
        <v>510</v>
      </c>
      <c r="J19" s="37" t="s">
        <v>87</v>
      </c>
      <c r="K19" s="85" t="s">
        <v>87</v>
      </c>
      <c r="L19" s="317" t="s">
        <v>92</v>
      </c>
      <c r="M19" s="317" t="s">
        <v>92</v>
      </c>
      <c r="N19" s="348" t="str">
        <f t="shared" si="0"/>
        <v>TBD</v>
      </c>
    </row>
    <row r="20" spans="1:17" ht="51" customHeight="1" x14ac:dyDescent="0.25">
      <c r="A20" s="28" t="s">
        <v>386</v>
      </c>
      <c r="B20" s="29" t="s">
        <v>509</v>
      </c>
      <c r="C20" s="30">
        <v>971</v>
      </c>
      <c r="D20" s="36" t="s">
        <v>402</v>
      </c>
      <c r="E20" s="28"/>
      <c r="F20" s="85" t="s">
        <v>389</v>
      </c>
      <c r="G20" s="48" t="s">
        <v>354</v>
      </c>
      <c r="H20" s="48" t="s">
        <v>276</v>
      </c>
      <c r="I20" s="97" t="s">
        <v>510</v>
      </c>
      <c r="J20" s="29" t="s">
        <v>87</v>
      </c>
      <c r="K20" s="87" t="s">
        <v>87</v>
      </c>
      <c r="L20" s="314" t="s">
        <v>92</v>
      </c>
      <c r="M20" s="314" t="s">
        <v>92</v>
      </c>
      <c r="N20" s="348" t="str">
        <f t="shared" si="0"/>
        <v>TBD</v>
      </c>
    </row>
    <row r="21" spans="1:17" ht="30.6" x14ac:dyDescent="0.25">
      <c r="A21" s="1" t="s">
        <v>386</v>
      </c>
      <c r="B21" s="2" t="s">
        <v>509</v>
      </c>
      <c r="C21" s="4">
        <v>956</v>
      </c>
      <c r="D21" s="1" t="s">
        <v>429</v>
      </c>
      <c r="E21" s="1"/>
      <c r="F21" s="85" t="s">
        <v>752</v>
      </c>
      <c r="G21" s="22" t="s">
        <v>352</v>
      </c>
      <c r="H21" s="22" t="s">
        <v>271</v>
      </c>
      <c r="I21" s="96" t="s">
        <v>510</v>
      </c>
      <c r="J21" s="20" t="s">
        <v>87</v>
      </c>
      <c r="K21" s="85" t="s">
        <v>87</v>
      </c>
      <c r="L21" s="314">
        <v>7021534</v>
      </c>
      <c r="M21" s="314">
        <v>7021534</v>
      </c>
      <c r="N21" s="338">
        <f t="shared" si="0"/>
        <v>7021534</v>
      </c>
    </row>
    <row r="22" spans="1:17" ht="30.6" x14ac:dyDescent="0.25">
      <c r="A22" s="1" t="s">
        <v>386</v>
      </c>
      <c r="B22" s="2" t="s">
        <v>509</v>
      </c>
      <c r="C22" s="4">
        <v>824</v>
      </c>
      <c r="D22" s="1" t="s">
        <v>451</v>
      </c>
      <c r="E22" s="1"/>
      <c r="F22" s="85" t="s">
        <v>92</v>
      </c>
      <c r="G22" s="111" t="s">
        <v>550</v>
      </c>
      <c r="H22" s="22" t="s">
        <v>310</v>
      </c>
      <c r="I22" s="96" t="s">
        <v>510</v>
      </c>
      <c r="J22" s="2" t="s">
        <v>87</v>
      </c>
      <c r="K22" s="85" t="s">
        <v>87</v>
      </c>
      <c r="L22" s="133" t="s">
        <v>92</v>
      </c>
      <c r="M22" s="133" t="s">
        <v>92</v>
      </c>
      <c r="N22" s="348" t="str">
        <f t="shared" si="0"/>
        <v>TBD</v>
      </c>
    </row>
    <row r="23" spans="1:17" ht="30.6" x14ac:dyDescent="0.25">
      <c r="A23" s="1" t="s">
        <v>386</v>
      </c>
      <c r="B23" s="2" t="s">
        <v>509</v>
      </c>
      <c r="C23" s="4">
        <v>825</v>
      </c>
      <c r="D23" s="1" t="s">
        <v>451</v>
      </c>
      <c r="E23" s="1"/>
      <c r="F23" s="85" t="s">
        <v>92</v>
      </c>
      <c r="G23" s="111" t="s">
        <v>550</v>
      </c>
      <c r="H23" s="22" t="s">
        <v>309</v>
      </c>
      <c r="I23" s="96" t="s">
        <v>510</v>
      </c>
      <c r="J23" s="2" t="s">
        <v>87</v>
      </c>
      <c r="K23" s="85" t="s">
        <v>87</v>
      </c>
      <c r="L23" s="133" t="s">
        <v>92</v>
      </c>
      <c r="M23" s="133" t="s">
        <v>92</v>
      </c>
      <c r="N23" s="348" t="str">
        <f t="shared" si="0"/>
        <v>TBD</v>
      </c>
    </row>
    <row r="24" spans="1:17" ht="48.75" customHeight="1" x14ac:dyDescent="0.25">
      <c r="A24" s="97" t="s">
        <v>386</v>
      </c>
      <c r="B24" s="87" t="s">
        <v>509</v>
      </c>
      <c r="C24" s="51">
        <v>1055</v>
      </c>
      <c r="D24" s="97" t="s">
        <v>451</v>
      </c>
      <c r="E24" s="85"/>
      <c r="F24" s="85">
        <v>2010</v>
      </c>
      <c r="G24" s="110" t="s">
        <v>558</v>
      </c>
      <c r="H24" s="110" t="s">
        <v>556</v>
      </c>
      <c r="I24" s="97" t="s">
        <v>510</v>
      </c>
      <c r="J24" s="87" t="s">
        <v>87</v>
      </c>
      <c r="K24" s="87" t="s">
        <v>87</v>
      </c>
      <c r="L24" s="318">
        <v>4107000</v>
      </c>
      <c r="M24" s="318">
        <v>4107000</v>
      </c>
      <c r="N24" s="338">
        <f t="shared" si="0"/>
        <v>4107000</v>
      </c>
      <c r="O24" s="181"/>
      <c r="P24" s="120"/>
      <c r="Q24" s="120"/>
    </row>
    <row r="25" spans="1:17" ht="35.25" customHeight="1" x14ac:dyDescent="0.25">
      <c r="A25" s="33" t="s">
        <v>386</v>
      </c>
      <c r="B25" s="46" t="s">
        <v>509</v>
      </c>
      <c r="C25" s="47">
        <v>975</v>
      </c>
      <c r="D25" s="33" t="s">
        <v>468</v>
      </c>
      <c r="E25" s="87"/>
      <c r="F25" s="85" t="s">
        <v>684</v>
      </c>
      <c r="G25" s="48"/>
      <c r="H25" s="48" t="s">
        <v>277</v>
      </c>
      <c r="I25" s="97" t="s">
        <v>510</v>
      </c>
      <c r="J25" s="46" t="s">
        <v>87</v>
      </c>
      <c r="K25" s="87" t="s">
        <v>87</v>
      </c>
      <c r="L25" s="318">
        <v>44300000</v>
      </c>
      <c r="M25" s="318">
        <v>44300000</v>
      </c>
      <c r="N25" s="338">
        <f t="shared" si="0"/>
        <v>44300000</v>
      </c>
      <c r="P25" s="7"/>
      <c r="Q25" s="7"/>
    </row>
    <row r="26" spans="1:17" ht="20.399999999999999" x14ac:dyDescent="0.25">
      <c r="A26" s="19" t="s">
        <v>386</v>
      </c>
      <c r="B26" s="20" t="s">
        <v>509</v>
      </c>
      <c r="C26" s="21">
        <v>699</v>
      </c>
      <c r="D26" s="19" t="s">
        <v>468</v>
      </c>
      <c r="E26" s="85"/>
      <c r="F26" s="85" t="s">
        <v>389</v>
      </c>
      <c r="G26" s="111"/>
      <c r="H26" s="22" t="s">
        <v>143</v>
      </c>
      <c r="I26" s="96" t="s">
        <v>510</v>
      </c>
      <c r="J26" s="20" t="s">
        <v>87</v>
      </c>
      <c r="K26" s="85" t="s">
        <v>87</v>
      </c>
      <c r="L26" s="15">
        <v>10000000</v>
      </c>
      <c r="M26" s="15">
        <v>10000000</v>
      </c>
      <c r="N26" s="338">
        <f t="shared" si="0"/>
        <v>10000000</v>
      </c>
    </row>
    <row r="27" spans="1:17" ht="40.5" customHeight="1" x14ac:dyDescent="0.25">
      <c r="A27" s="1" t="s">
        <v>386</v>
      </c>
      <c r="B27" s="2" t="s">
        <v>509</v>
      </c>
      <c r="C27" s="4">
        <v>801</v>
      </c>
      <c r="D27" s="1" t="s">
        <v>451</v>
      </c>
      <c r="E27" s="2"/>
      <c r="F27" s="85" t="s">
        <v>92</v>
      </c>
      <c r="G27" s="111"/>
      <c r="H27" s="111" t="s">
        <v>591</v>
      </c>
      <c r="I27" s="96" t="s">
        <v>510</v>
      </c>
      <c r="J27" s="20" t="s">
        <v>87</v>
      </c>
      <c r="K27" s="85" t="s">
        <v>87</v>
      </c>
      <c r="L27" s="314" t="s">
        <v>92</v>
      </c>
      <c r="M27" s="314" t="s">
        <v>92</v>
      </c>
      <c r="N27" s="348" t="str">
        <f t="shared" si="0"/>
        <v>TBD</v>
      </c>
    </row>
    <row r="28" spans="1:17" ht="65.25" customHeight="1" x14ac:dyDescent="0.25">
      <c r="A28" s="36" t="s">
        <v>386</v>
      </c>
      <c r="B28" s="37" t="s">
        <v>509</v>
      </c>
      <c r="C28" s="149">
        <v>85</v>
      </c>
      <c r="D28" s="36" t="s">
        <v>451</v>
      </c>
      <c r="E28" s="44"/>
      <c r="F28" s="85" t="s">
        <v>92</v>
      </c>
      <c r="G28" s="42"/>
      <c r="H28" s="40" t="s">
        <v>211</v>
      </c>
      <c r="I28" s="95" t="s">
        <v>510</v>
      </c>
      <c r="J28" s="37" t="s">
        <v>114</v>
      </c>
      <c r="K28" s="152" t="s">
        <v>87</v>
      </c>
      <c r="L28" s="317" t="s">
        <v>92</v>
      </c>
      <c r="M28" s="317" t="s">
        <v>92</v>
      </c>
      <c r="N28" s="348" t="str">
        <f t="shared" si="0"/>
        <v>TBD</v>
      </c>
      <c r="O28" s="278">
        <v>-0.5</v>
      </c>
      <c r="P28" s="278">
        <v>2</v>
      </c>
      <c r="Q28" s="119"/>
    </row>
    <row r="29" spans="1:17" ht="39" customHeight="1" x14ac:dyDescent="0.25">
      <c r="A29" s="188"/>
      <c r="B29" s="394"/>
      <c r="C29" s="460"/>
      <c r="D29" s="188"/>
      <c r="E29" s="285"/>
      <c r="F29" s="284"/>
      <c r="G29" s="395"/>
      <c r="H29" s="396"/>
      <c r="I29" s="95"/>
      <c r="J29" s="394"/>
      <c r="K29" s="461"/>
      <c r="L29" s="323"/>
      <c r="M29" s="323"/>
      <c r="N29" s="468">
        <f>SUM(N5:N28)</f>
        <v>198858534</v>
      </c>
      <c r="O29" s="279">
        <f>(1+O28)*N29</f>
        <v>99429267</v>
      </c>
      <c r="P29" s="279">
        <f>(1+P28)*N29</f>
        <v>596575602</v>
      </c>
      <c r="Q29" s="192">
        <f>COUNTIF(I5:I28,"Concept")</f>
        <v>24</v>
      </c>
    </row>
    <row r="30" spans="1:17" ht="67.5" customHeight="1" x14ac:dyDescent="0.25">
      <c r="A30" s="263" t="s">
        <v>386</v>
      </c>
      <c r="B30" s="272" t="s">
        <v>387</v>
      </c>
      <c r="C30" s="68">
        <v>1128</v>
      </c>
      <c r="D30" s="263" t="s">
        <v>393</v>
      </c>
      <c r="E30" s="263"/>
      <c r="F30" s="89" t="s">
        <v>34</v>
      </c>
      <c r="G30" s="65" t="s">
        <v>775</v>
      </c>
      <c r="H30" s="18" t="s">
        <v>836</v>
      </c>
      <c r="I30" s="96" t="s">
        <v>392</v>
      </c>
      <c r="J30" s="109">
        <v>39680</v>
      </c>
      <c r="K30" s="89" t="s">
        <v>410</v>
      </c>
      <c r="L30" s="107">
        <v>800000</v>
      </c>
      <c r="M30" s="107">
        <v>800000</v>
      </c>
      <c r="N30" s="338">
        <f t="shared" si="0"/>
        <v>800000</v>
      </c>
      <c r="O30" s="278"/>
      <c r="P30" s="278"/>
      <c r="Q30" s="119"/>
    </row>
    <row r="31" spans="1:17" ht="68.25" customHeight="1" x14ac:dyDescent="0.25">
      <c r="A31" s="64" t="s">
        <v>386</v>
      </c>
      <c r="B31" s="67" t="s">
        <v>387</v>
      </c>
      <c r="C31" s="150">
        <v>624</v>
      </c>
      <c r="D31" s="64" t="s">
        <v>393</v>
      </c>
      <c r="E31" s="64"/>
      <c r="F31" s="114">
        <v>2010</v>
      </c>
      <c r="G31" s="65" t="s">
        <v>401</v>
      </c>
      <c r="H31" s="26" t="s">
        <v>943</v>
      </c>
      <c r="I31" s="96" t="s">
        <v>392</v>
      </c>
      <c r="J31" s="191">
        <v>39416</v>
      </c>
      <c r="K31" s="89" t="s">
        <v>87</v>
      </c>
      <c r="L31" s="103" t="s">
        <v>788</v>
      </c>
      <c r="M31" s="103" t="s">
        <v>788</v>
      </c>
      <c r="N31" s="338" t="str">
        <f t="shared" si="0"/>
        <v>Part of project 625</v>
      </c>
    </row>
    <row r="32" spans="1:17" ht="45" customHeight="1" x14ac:dyDescent="0.25">
      <c r="A32" s="36" t="s">
        <v>386</v>
      </c>
      <c r="B32" s="37" t="s">
        <v>387</v>
      </c>
      <c r="C32" s="38">
        <v>905</v>
      </c>
      <c r="D32" s="36" t="s">
        <v>393</v>
      </c>
      <c r="E32" s="36"/>
      <c r="F32" s="88" t="s">
        <v>389</v>
      </c>
      <c r="G32" s="151" t="s">
        <v>544</v>
      </c>
      <c r="H32" s="42" t="s">
        <v>849</v>
      </c>
      <c r="I32" s="96" t="s">
        <v>392</v>
      </c>
      <c r="J32" s="152">
        <v>39660</v>
      </c>
      <c r="K32" s="88" t="s">
        <v>87</v>
      </c>
      <c r="L32" s="317">
        <v>1510000000</v>
      </c>
      <c r="M32" s="317">
        <v>1510000000</v>
      </c>
      <c r="N32" s="340">
        <f t="shared" si="0"/>
        <v>1510000000</v>
      </c>
    </row>
    <row r="33" spans="1:14" ht="42" customHeight="1" x14ac:dyDescent="0.25">
      <c r="A33" s="1" t="s">
        <v>386</v>
      </c>
      <c r="B33" s="37" t="s">
        <v>387</v>
      </c>
      <c r="C33" s="4">
        <v>906</v>
      </c>
      <c r="D33" s="1" t="s">
        <v>393</v>
      </c>
      <c r="E33" s="2"/>
      <c r="F33" s="88" t="s">
        <v>389</v>
      </c>
      <c r="G33" s="111" t="s">
        <v>544</v>
      </c>
      <c r="H33" s="6" t="s">
        <v>852</v>
      </c>
      <c r="I33" s="96" t="s">
        <v>392</v>
      </c>
      <c r="J33" s="383" t="s">
        <v>772</v>
      </c>
      <c r="K33" s="85" t="s">
        <v>87</v>
      </c>
      <c r="L33" s="315" t="s">
        <v>541</v>
      </c>
      <c r="M33" s="315" t="s">
        <v>541</v>
      </c>
      <c r="N33" s="340" t="str">
        <f t="shared" si="0"/>
        <v>Part of Maine Power Reliability Program</v>
      </c>
    </row>
    <row r="34" spans="1:14" ht="36" customHeight="1" x14ac:dyDescent="0.25">
      <c r="A34" s="1" t="s">
        <v>386</v>
      </c>
      <c r="B34" s="37" t="s">
        <v>387</v>
      </c>
      <c r="C34" s="4">
        <v>907</v>
      </c>
      <c r="D34" s="1" t="s">
        <v>393</v>
      </c>
      <c r="E34" s="2"/>
      <c r="F34" s="88" t="s">
        <v>389</v>
      </c>
      <c r="G34" s="111" t="s">
        <v>544</v>
      </c>
      <c r="H34" s="6" t="s">
        <v>850</v>
      </c>
      <c r="I34" s="96" t="s">
        <v>392</v>
      </c>
      <c r="J34" s="383" t="s">
        <v>772</v>
      </c>
      <c r="K34" s="85" t="s">
        <v>87</v>
      </c>
      <c r="L34" s="315" t="s">
        <v>541</v>
      </c>
      <c r="M34" s="315" t="s">
        <v>541</v>
      </c>
      <c r="N34" s="340" t="str">
        <f t="shared" si="0"/>
        <v>Part of Maine Power Reliability Program</v>
      </c>
    </row>
    <row r="35" spans="1:14" ht="35.25" customHeight="1" x14ac:dyDescent="0.25">
      <c r="A35" s="1" t="s">
        <v>386</v>
      </c>
      <c r="B35" s="37" t="s">
        <v>387</v>
      </c>
      <c r="C35" s="4">
        <v>908</v>
      </c>
      <c r="D35" s="1" t="s">
        <v>393</v>
      </c>
      <c r="E35" s="1"/>
      <c r="F35" s="88" t="s">
        <v>389</v>
      </c>
      <c r="G35" s="111" t="s">
        <v>544</v>
      </c>
      <c r="H35" s="6" t="s">
        <v>851</v>
      </c>
      <c r="I35" s="96" t="s">
        <v>392</v>
      </c>
      <c r="J35" s="383" t="s">
        <v>772</v>
      </c>
      <c r="K35" s="85" t="s">
        <v>87</v>
      </c>
      <c r="L35" s="315" t="s">
        <v>541</v>
      </c>
      <c r="M35" s="315" t="s">
        <v>541</v>
      </c>
      <c r="N35" s="340" t="str">
        <f t="shared" si="0"/>
        <v>Part of Maine Power Reliability Program</v>
      </c>
    </row>
    <row r="36" spans="1:14" ht="33" customHeight="1" x14ac:dyDescent="0.25">
      <c r="A36" s="1" t="s">
        <v>386</v>
      </c>
      <c r="B36" s="37" t="s">
        <v>387</v>
      </c>
      <c r="C36" s="4">
        <v>909</v>
      </c>
      <c r="D36" s="1" t="s">
        <v>393</v>
      </c>
      <c r="E36" s="1"/>
      <c r="F36" s="88" t="s">
        <v>389</v>
      </c>
      <c r="G36" s="111" t="s">
        <v>544</v>
      </c>
      <c r="H36" s="6" t="s">
        <v>903</v>
      </c>
      <c r="I36" s="96" t="s">
        <v>392</v>
      </c>
      <c r="J36" s="383" t="s">
        <v>772</v>
      </c>
      <c r="K36" s="85" t="s">
        <v>87</v>
      </c>
      <c r="L36" s="384" t="s">
        <v>541</v>
      </c>
      <c r="M36" s="384" t="s">
        <v>541</v>
      </c>
      <c r="N36" s="340" t="str">
        <f t="shared" si="0"/>
        <v>Part of Maine Power Reliability Program</v>
      </c>
    </row>
    <row r="37" spans="1:14" ht="59.25" customHeight="1" x14ac:dyDescent="0.25">
      <c r="A37" s="1" t="s">
        <v>386</v>
      </c>
      <c r="B37" s="37" t="s">
        <v>387</v>
      </c>
      <c r="C37" s="4">
        <v>1025</v>
      </c>
      <c r="D37" s="1" t="s">
        <v>393</v>
      </c>
      <c r="E37" s="1"/>
      <c r="F37" s="85" t="s">
        <v>389</v>
      </c>
      <c r="G37" s="111" t="s">
        <v>544</v>
      </c>
      <c r="H37" s="111" t="s">
        <v>854</v>
      </c>
      <c r="I37" s="96" t="s">
        <v>392</v>
      </c>
      <c r="J37" s="383" t="s">
        <v>772</v>
      </c>
      <c r="K37" s="85" t="s">
        <v>87</v>
      </c>
      <c r="L37" s="384" t="s">
        <v>541</v>
      </c>
      <c r="M37" s="384" t="s">
        <v>541</v>
      </c>
      <c r="N37" s="340" t="str">
        <f t="shared" si="0"/>
        <v>Part of Maine Power Reliability Program</v>
      </c>
    </row>
    <row r="38" spans="1:14" ht="48" customHeight="1" x14ac:dyDescent="0.25">
      <c r="A38" s="446" t="s">
        <v>386</v>
      </c>
      <c r="B38" s="447" t="s">
        <v>387</v>
      </c>
      <c r="C38" s="448">
        <v>1026</v>
      </c>
      <c r="D38" s="446" t="s">
        <v>393</v>
      </c>
      <c r="E38" s="446" t="s">
        <v>451</v>
      </c>
      <c r="F38" s="85" t="s">
        <v>389</v>
      </c>
      <c r="G38" s="454" t="s">
        <v>544</v>
      </c>
      <c r="H38" s="454" t="s">
        <v>855</v>
      </c>
      <c r="I38" s="99" t="s">
        <v>392</v>
      </c>
      <c r="J38" s="458" t="s">
        <v>772</v>
      </c>
      <c r="K38" s="90" t="s">
        <v>87</v>
      </c>
      <c r="L38" s="107" t="s">
        <v>863</v>
      </c>
      <c r="M38" s="107" t="s">
        <v>863</v>
      </c>
      <c r="N38" s="341">
        <v>35100000</v>
      </c>
    </row>
    <row r="39" spans="1:14" ht="39.75" customHeight="1" x14ac:dyDescent="0.25">
      <c r="A39" s="1" t="s">
        <v>386</v>
      </c>
      <c r="B39" s="2" t="s">
        <v>387</v>
      </c>
      <c r="C39" s="4">
        <v>1027</v>
      </c>
      <c r="D39" s="1" t="s">
        <v>393</v>
      </c>
      <c r="E39" s="1"/>
      <c r="F39" s="85" t="s">
        <v>389</v>
      </c>
      <c r="G39" s="111" t="s">
        <v>544</v>
      </c>
      <c r="H39" s="111" t="s">
        <v>520</v>
      </c>
      <c r="I39" s="96" t="s">
        <v>392</v>
      </c>
      <c r="J39" s="359" t="s">
        <v>772</v>
      </c>
      <c r="K39" s="85" t="s">
        <v>87</v>
      </c>
      <c r="L39" s="315" t="s">
        <v>541</v>
      </c>
      <c r="M39" s="315" t="s">
        <v>541</v>
      </c>
      <c r="N39" s="340" t="str">
        <f t="shared" ref="N39:N70" si="1">M39</f>
        <v>Part of Maine Power Reliability Program</v>
      </c>
    </row>
    <row r="40" spans="1:14" ht="41.25" customHeight="1" x14ac:dyDescent="0.25">
      <c r="A40" s="1" t="s">
        <v>386</v>
      </c>
      <c r="B40" s="2" t="s">
        <v>387</v>
      </c>
      <c r="C40" s="4">
        <v>1028</v>
      </c>
      <c r="D40" s="1" t="s">
        <v>393</v>
      </c>
      <c r="E40" s="1" t="s">
        <v>451</v>
      </c>
      <c r="F40" s="85" t="s">
        <v>389</v>
      </c>
      <c r="G40" s="111" t="s">
        <v>544</v>
      </c>
      <c r="H40" s="111" t="s">
        <v>865</v>
      </c>
      <c r="I40" s="96" t="s">
        <v>392</v>
      </c>
      <c r="J40" s="359" t="s">
        <v>772</v>
      </c>
      <c r="K40" s="85" t="s">
        <v>87</v>
      </c>
      <c r="L40" s="315" t="s">
        <v>862</v>
      </c>
      <c r="M40" s="315" t="s">
        <v>862</v>
      </c>
      <c r="N40" s="340" t="str">
        <f t="shared" si="1"/>
        <v>Portion of CMP $1.51B and portion of NU is TBD</v>
      </c>
    </row>
    <row r="41" spans="1:14" ht="27" customHeight="1" x14ac:dyDescent="0.25">
      <c r="A41" s="36" t="s">
        <v>386</v>
      </c>
      <c r="B41" s="37" t="s">
        <v>387</v>
      </c>
      <c r="C41" s="38">
        <v>1030</v>
      </c>
      <c r="D41" s="36" t="s">
        <v>393</v>
      </c>
      <c r="E41" s="36"/>
      <c r="F41" s="88" t="s">
        <v>389</v>
      </c>
      <c r="G41" s="151" t="s">
        <v>544</v>
      </c>
      <c r="H41" s="151" t="s">
        <v>857</v>
      </c>
      <c r="I41" s="95" t="s">
        <v>392</v>
      </c>
      <c r="J41" s="383" t="s">
        <v>772</v>
      </c>
      <c r="K41" s="88" t="s">
        <v>87</v>
      </c>
      <c r="L41" s="327" t="s">
        <v>541</v>
      </c>
      <c r="M41" s="327" t="s">
        <v>541</v>
      </c>
      <c r="N41" s="340" t="str">
        <f t="shared" si="1"/>
        <v>Part of Maine Power Reliability Program</v>
      </c>
    </row>
    <row r="42" spans="1:14" ht="53.25" customHeight="1" x14ac:dyDescent="0.25">
      <c r="A42" s="19" t="s">
        <v>386</v>
      </c>
      <c r="B42" s="20" t="s">
        <v>387</v>
      </c>
      <c r="C42" s="21">
        <v>143</v>
      </c>
      <c r="D42" s="19" t="s">
        <v>388</v>
      </c>
      <c r="E42" s="19"/>
      <c r="F42" s="85" t="s">
        <v>389</v>
      </c>
      <c r="G42" s="22" t="s">
        <v>390</v>
      </c>
      <c r="H42" s="22" t="s">
        <v>391</v>
      </c>
      <c r="I42" s="95" t="s">
        <v>392</v>
      </c>
      <c r="J42" s="24">
        <v>38847</v>
      </c>
      <c r="K42" s="92">
        <v>39612</v>
      </c>
      <c r="L42" s="314">
        <v>66100000</v>
      </c>
      <c r="M42" s="314">
        <v>66100000</v>
      </c>
      <c r="N42" s="338">
        <f t="shared" si="1"/>
        <v>66100000</v>
      </c>
    </row>
    <row r="43" spans="1:14" ht="35.25" customHeight="1" x14ac:dyDescent="0.25">
      <c r="A43" s="11" t="s">
        <v>386</v>
      </c>
      <c r="B43" s="10" t="s">
        <v>387</v>
      </c>
      <c r="C43" s="14">
        <v>1129</v>
      </c>
      <c r="D43" s="11" t="s">
        <v>393</v>
      </c>
      <c r="E43" s="11"/>
      <c r="F43" s="85" t="s">
        <v>732</v>
      </c>
      <c r="G43" s="6"/>
      <c r="H43" s="6" t="s">
        <v>777</v>
      </c>
      <c r="I43" s="96" t="s">
        <v>392</v>
      </c>
      <c r="J43" s="92">
        <v>39839</v>
      </c>
      <c r="K43" s="92" t="s">
        <v>87</v>
      </c>
      <c r="L43" s="314">
        <v>19500000</v>
      </c>
      <c r="M43" s="314">
        <v>19500000</v>
      </c>
      <c r="N43" s="338">
        <f t="shared" si="1"/>
        <v>19500000</v>
      </c>
    </row>
    <row r="44" spans="1:14" ht="56.25" customHeight="1" x14ac:dyDescent="0.25">
      <c r="A44" s="78" t="s">
        <v>386</v>
      </c>
      <c r="B44" s="10" t="s">
        <v>387</v>
      </c>
      <c r="C44" s="14">
        <v>277</v>
      </c>
      <c r="D44" s="78" t="s">
        <v>451</v>
      </c>
      <c r="E44" s="451"/>
      <c r="F44" s="85">
        <v>2012</v>
      </c>
      <c r="G44" s="6" t="s">
        <v>906</v>
      </c>
      <c r="H44" s="6" t="s">
        <v>907</v>
      </c>
      <c r="I44" s="96" t="s">
        <v>392</v>
      </c>
      <c r="J44" s="13">
        <v>39993</v>
      </c>
      <c r="K44" s="20" t="s">
        <v>87</v>
      </c>
      <c r="L44" s="314">
        <v>56600000</v>
      </c>
      <c r="M44" s="314">
        <v>56600000</v>
      </c>
      <c r="N44" s="348">
        <f t="shared" si="1"/>
        <v>56600000</v>
      </c>
    </row>
    <row r="45" spans="1:14" ht="44.25" customHeight="1" x14ac:dyDescent="0.25">
      <c r="A45" s="11" t="s">
        <v>386</v>
      </c>
      <c r="B45" s="10" t="s">
        <v>387</v>
      </c>
      <c r="C45" s="14">
        <v>1137</v>
      </c>
      <c r="D45" s="11" t="s">
        <v>451</v>
      </c>
      <c r="E45" s="11"/>
      <c r="F45" s="85">
        <v>2012</v>
      </c>
      <c r="G45" s="6" t="s">
        <v>906</v>
      </c>
      <c r="H45" s="6" t="s">
        <v>931</v>
      </c>
      <c r="I45" s="96" t="s">
        <v>392</v>
      </c>
      <c r="J45" s="13">
        <v>39993</v>
      </c>
      <c r="K45" s="85" t="s">
        <v>87</v>
      </c>
      <c r="L45" s="315" t="s">
        <v>910</v>
      </c>
      <c r="M45" s="315" t="s">
        <v>910</v>
      </c>
      <c r="N45" s="348" t="str">
        <f t="shared" si="1"/>
        <v>Part of 2nd Deerfield 345/115kV Autotransformer Project</v>
      </c>
    </row>
    <row r="46" spans="1:14" ht="21" customHeight="1" x14ac:dyDescent="0.25">
      <c r="A46" s="11" t="s">
        <v>386</v>
      </c>
      <c r="B46" s="10" t="s">
        <v>387</v>
      </c>
      <c r="C46" s="14">
        <v>1138</v>
      </c>
      <c r="D46" s="11" t="s">
        <v>451</v>
      </c>
      <c r="E46" s="11"/>
      <c r="F46" s="85">
        <v>2012</v>
      </c>
      <c r="G46" s="6" t="s">
        <v>906</v>
      </c>
      <c r="H46" s="6" t="s">
        <v>911</v>
      </c>
      <c r="I46" s="96" t="s">
        <v>392</v>
      </c>
      <c r="J46" s="13">
        <v>39993</v>
      </c>
      <c r="K46" s="85" t="s">
        <v>87</v>
      </c>
      <c r="L46" s="315" t="s">
        <v>910</v>
      </c>
      <c r="M46" s="315" t="s">
        <v>910</v>
      </c>
      <c r="N46" s="348" t="str">
        <f t="shared" si="1"/>
        <v>Part of 2nd Deerfield 345/115kV Autotransformer Project</v>
      </c>
    </row>
    <row r="47" spans="1:14" ht="52.5" customHeight="1" x14ac:dyDescent="0.25">
      <c r="A47" s="11" t="s">
        <v>386</v>
      </c>
      <c r="B47" s="10" t="s">
        <v>387</v>
      </c>
      <c r="C47" s="14">
        <v>1139</v>
      </c>
      <c r="D47" s="11" t="s">
        <v>451</v>
      </c>
      <c r="E47" s="11"/>
      <c r="F47" s="85">
        <v>2012</v>
      </c>
      <c r="G47" s="6" t="s">
        <v>906</v>
      </c>
      <c r="H47" s="6" t="s">
        <v>912</v>
      </c>
      <c r="I47" s="96" t="s">
        <v>392</v>
      </c>
      <c r="J47" s="13">
        <v>39993</v>
      </c>
      <c r="K47" s="85" t="s">
        <v>87</v>
      </c>
      <c r="L47" s="315" t="s">
        <v>910</v>
      </c>
      <c r="M47" s="315" t="s">
        <v>910</v>
      </c>
      <c r="N47" s="348" t="str">
        <f t="shared" si="1"/>
        <v>Part of 2nd Deerfield 345/115kV Autotransformer Project</v>
      </c>
    </row>
    <row r="48" spans="1:14" ht="36.75" customHeight="1" x14ac:dyDescent="0.25">
      <c r="A48" s="11" t="s">
        <v>386</v>
      </c>
      <c r="B48" s="10" t="s">
        <v>387</v>
      </c>
      <c r="C48" s="14">
        <v>1140</v>
      </c>
      <c r="D48" s="11" t="s">
        <v>451</v>
      </c>
      <c r="E48" s="280"/>
      <c r="F48" s="88">
        <v>2012</v>
      </c>
      <c r="G48" s="6" t="s">
        <v>906</v>
      </c>
      <c r="H48" s="6" t="s">
        <v>913</v>
      </c>
      <c r="I48" s="96" t="s">
        <v>392</v>
      </c>
      <c r="J48" s="13">
        <v>39993</v>
      </c>
      <c r="K48" s="85" t="s">
        <v>87</v>
      </c>
      <c r="L48" s="315" t="s">
        <v>910</v>
      </c>
      <c r="M48" s="315" t="s">
        <v>910</v>
      </c>
      <c r="N48" s="348" t="str">
        <f t="shared" si="1"/>
        <v>Part of 2nd Deerfield 345/115kV Autotransformer Project</v>
      </c>
    </row>
    <row r="49" spans="1:17" ht="36" customHeight="1" x14ac:dyDescent="0.25">
      <c r="A49" s="11" t="s">
        <v>386</v>
      </c>
      <c r="B49" s="10" t="s">
        <v>387</v>
      </c>
      <c r="C49" s="14">
        <v>1141</v>
      </c>
      <c r="D49" s="11" t="s">
        <v>451</v>
      </c>
      <c r="E49" s="11"/>
      <c r="F49" s="85">
        <v>2012</v>
      </c>
      <c r="G49" s="6" t="s">
        <v>906</v>
      </c>
      <c r="H49" s="6" t="s">
        <v>914</v>
      </c>
      <c r="I49" s="96" t="s">
        <v>392</v>
      </c>
      <c r="J49" s="13">
        <v>39993</v>
      </c>
      <c r="K49" s="85" t="s">
        <v>87</v>
      </c>
      <c r="L49" s="315" t="s">
        <v>910</v>
      </c>
      <c r="M49" s="315" t="s">
        <v>910</v>
      </c>
      <c r="N49" s="348" t="str">
        <f t="shared" si="1"/>
        <v>Part of 2nd Deerfield 345/115kV Autotransformer Project</v>
      </c>
    </row>
    <row r="50" spans="1:17" ht="43.5" customHeight="1" x14ac:dyDescent="0.25">
      <c r="A50" s="1" t="s">
        <v>386</v>
      </c>
      <c r="B50" s="2" t="s">
        <v>387</v>
      </c>
      <c r="C50" s="4">
        <v>680</v>
      </c>
      <c r="D50" s="1" t="s">
        <v>429</v>
      </c>
      <c r="E50" s="85"/>
      <c r="F50" s="292" t="s">
        <v>742</v>
      </c>
      <c r="G50" s="22"/>
      <c r="H50" s="22" t="s">
        <v>142</v>
      </c>
      <c r="I50" s="96" t="s">
        <v>392</v>
      </c>
      <c r="J50" s="24">
        <v>39475</v>
      </c>
      <c r="K50" s="85" t="s">
        <v>87</v>
      </c>
      <c r="L50" s="314">
        <v>11497000</v>
      </c>
      <c r="M50" s="433">
        <v>7393000</v>
      </c>
      <c r="N50" s="338">
        <f t="shared" si="1"/>
        <v>7393000</v>
      </c>
      <c r="O50" s="119"/>
      <c r="P50" s="119"/>
      <c r="Q50" s="119"/>
    </row>
    <row r="51" spans="1:17" ht="37.5" customHeight="1" x14ac:dyDescent="0.25">
      <c r="A51" s="1" t="s">
        <v>386</v>
      </c>
      <c r="B51" s="2" t="s">
        <v>387</v>
      </c>
      <c r="C51" s="4">
        <v>674</v>
      </c>
      <c r="D51" s="1" t="s">
        <v>429</v>
      </c>
      <c r="E51" s="85"/>
      <c r="F51" s="292" t="s">
        <v>755</v>
      </c>
      <c r="G51" s="22"/>
      <c r="H51" s="22" t="s">
        <v>305</v>
      </c>
      <c r="I51" s="96" t="s">
        <v>392</v>
      </c>
      <c r="J51" s="24">
        <v>39539</v>
      </c>
      <c r="K51" s="85" t="s">
        <v>87</v>
      </c>
      <c r="L51" s="314">
        <v>12000000</v>
      </c>
      <c r="M51" s="433">
        <v>7720000</v>
      </c>
      <c r="N51" s="338">
        <f t="shared" si="1"/>
        <v>7720000</v>
      </c>
      <c r="O51" s="119"/>
      <c r="P51" s="119"/>
      <c r="Q51" s="119"/>
    </row>
    <row r="52" spans="1:17" ht="24" customHeight="1" x14ac:dyDescent="0.25">
      <c r="A52" s="36" t="s">
        <v>386</v>
      </c>
      <c r="B52" s="37" t="s">
        <v>387</v>
      </c>
      <c r="C52" s="38">
        <v>139</v>
      </c>
      <c r="D52" s="36" t="s">
        <v>489</v>
      </c>
      <c r="E52" s="36"/>
      <c r="F52" s="85" t="s">
        <v>412</v>
      </c>
      <c r="G52" s="50" t="s">
        <v>497</v>
      </c>
      <c r="H52" s="50" t="s">
        <v>502</v>
      </c>
      <c r="I52" s="95" t="s">
        <v>392</v>
      </c>
      <c r="J52" s="44" t="s">
        <v>499</v>
      </c>
      <c r="K52" s="88" t="s">
        <v>500</v>
      </c>
      <c r="L52" s="317">
        <v>20000000</v>
      </c>
      <c r="M52" s="317">
        <v>20000000</v>
      </c>
      <c r="N52" s="338">
        <f t="shared" si="1"/>
        <v>20000000</v>
      </c>
      <c r="O52" s="119"/>
      <c r="P52" s="119"/>
      <c r="Q52" s="119"/>
    </row>
    <row r="53" spans="1:17" ht="41.25" customHeight="1" x14ac:dyDescent="0.25">
      <c r="A53" s="288" t="s">
        <v>386</v>
      </c>
      <c r="B53" s="286" t="s">
        <v>387</v>
      </c>
      <c r="C53" s="287">
        <v>1145</v>
      </c>
      <c r="D53" s="288" t="s">
        <v>489</v>
      </c>
      <c r="E53" s="288"/>
      <c r="F53" s="430" t="s">
        <v>654</v>
      </c>
      <c r="G53" s="291" t="s">
        <v>942</v>
      </c>
      <c r="H53" s="291" t="s">
        <v>945</v>
      </c>
      <c r="I53" s="295" t="s">
        <v>392</v>
      </c>
      <c r="J53" s="292" t="s">
        <v>504</v>
      </c>
      <c r="K53" s="292" t="s">
        <v>87</v>
      </c>
      <c r="L53" s="433"/>
      <c r="M53" s="433">
        <v>14000000</v>
      </c>
      <c r="N53" s="444">
        <f t="shared" si="1"/>
        <v>14000000</v>
      </c>
      <c r="O53" s="119"/>
      <c r="P53" s="119"/>
      <c r="Q53" s="119"/>
    </row>
    <row r="54" spans="1:17" ht="42" customHeight="1" x14ac:dyDescent="0.25">
      <c r="A54" s="288" t="s">
        <v>386</v>
      </c>
      <c r="B54" s="286" t="s">
        <v>387</v>
      </c>
      <c r="C54" s="287">
        <v>1146</v>
      </c>
      <c r="D54" s="288" t="s">
        <v>489</v>
      </c>
      <c r="E54" s="288"/>
      <c r="F54" s="292" t="s">
        <v>389</v>
      </c>
      <c r="G54" s="291" t="s">
        <v>955</v>
      </c>
      <c r="H54" s="291" t="s">
        <v>956</v>
      </c>
      <c r="I54" s="295" t="s">
        <v>392</v>
      </c>
      <c r="J54" s="435">
        <v>39965</v>
      </c>
      <c r="K54" s="292" t="s">
        <v>87</v>
      </c>
      <c r="L54" s="433"/>
      <c r="M54" s="433">
        <v>9000000</v>
      </c>
      <c r="N54" s="444">
        <f t="shared" si="1"/>
        <v>9000000</v>
      </c>
      <c r="O54" s="119"/>
      <c r="P54" s="119"/>
      <c r="Q54" s="119"/>
    </row>
    <row r="55" spans="1:17" ht="43.5" customHeight="1" x14ac:dyDescent="0.25">
      <c r="A55" s="1" t="s">
        <v>386</v>
      </c>
      <c r="B55" s="2" t="s">
        <v>387</v>
      </c>
      <c r="C55" s="4">
        <v>887</v>
      </c>
      <c r="D55" s="1" t="s">
        <v>429</v>
      </c>
      <c r="E55" s="85"/>
      <c r="F55" s="85" t="s">
        <v>742</v>
      </c>
      <c r="G55" s="111" t="s">
        <v>733</v>
      </c>
      <c r="H55" s="22" t="s">
        <v>8</v>
      </c>
      <c r="I55" s="96" t="s">
        <v>392</v>
      </c>
      <c r="J55" s="24">
        <v>39475</v>
      </c>
      <c r="K55" s="85" t="s">
        <v>87</v>
      </c>
      <c r="L55" s="314">
        <v>30000000</v>
      </c>
      <c r="M55" s="314">
        <v>30000000</v>
      </c>
      <c r="N55" s="338">
        <f t="shared" si="1"/>
        <v>30000000</v>
      </c>
      <c r="O55" s="119"/>
      <c r="P55" s="119"/>
      <c r="Q55" s="119"/>
    </row>
    <row r="56" spans="1:17" ht="32.25" customHeight="1" x14ac:dyDescent="0.25">
      <c r="A56" s="1" t="s">
        <v>386</v>
      </c>
      <c r="B56" s="2" t="s">
        <v>387</v>
      </c>
      <c r="C56" s="4">
        <v>921</v>
      </c>
      <c r="D56" s="1" t="s">
        <v>429</v>
      </c>
      <c r="E56" s="85"/>
      <c r="F56" s="85" t="s">
        <v>519</v>
      </c>
      <c r="G56" s="111" t="s">
        <v>733</v>
      </c>
      <c r="H56" s="22" t="s">
        <v>240</v>
      </c>
      <c r="I56" s="96" t="s">
        <v>392</v>
      </c>
      <c r="J56" s="24">
        <v>39475</v>
      </c>
      <c r="K56" s="85" t="s">
        <v>87</v>
      </c>
      <c r="L56" s="314">
        <v>12100000</v>
      </c>
      <c r="M56" s="314">
        <v>12100000</v>
      </c>
      <c r="N56" s="338">
        <f t="shared" si="1"/>
        <v>12100000</v>
      </c>
      <c r="O56" s="119"/>
      <c r="P56" s="119"/>
      <c r="Q56" s="119"/>
    </row>
    <row r="57" spans="1:17" ht="69" customHeight="1" x14ac:dyDescent="0.25">
      <c r="A57" s="1" t="s">
        <v>386</v>
      </c>
      <c r="B57" s="2" t="s">
        <v>387</v>
      </c>
      <c r="C57" s="4">
        <v>919</v>
      </c>
      <c r="D57" s="1" t="s">
        <v>429</v>
      </c>
      <c r="E57" s="85"/>
      <c r="F57" s="292" t="s">
        <v>742</v>
      </c>
      <c r="G57" s="111" t="s">
        <v>7</v>
      </c>
      <c r="H57" s="22" t="s">
        <v>238</v>
      </c>
      <c r="I57" s="96" t="s">
        <v>392</v>
      </c>
      <c r="J57" s="24">
        <v>39475</v>
      </c>
      <c r="K57" s="85" t="s">
        <v>87</v>
      </c>
      <c r="L57" s="314">
        <v>4600000</v>
      </c>
      <c r="M57" s="314">
        <v>4600000</v>
      </c>
      <c r="N57" s="338">
        <f t="shared" si="1"/>
        <v>4600000</v>
      </c>
      <c r="O57" s="119"/>
      <c r="P57" s="119"/>
      <c r="Q57" s="119"/>
    </row>
    <row r="58" spans="1:17" ht="63.75" customHeight="1" x14ac:dyDescent="0.25">
      <c r="A58" s="1" t="s">
        <v>386</v>
      </c>
      <c r="B58" s="10" t="s">
        <v>387</v>
      </c>
      <c r="C58" s="4">
        <v>783</v>
      </c>
      <c r="D58" s="1" t="s">
        <v>429</v>
      </c>
      <c r="E58" s="20"/>
      <c r="F58" s="85" t="s">
        <v>16</v>
      </c>
      <c r="G58" s="111" t="s">
        <v>734</v>
      </c>
      <c r="H58" s="126" t="s">
        <v>606</v>
      </c>
      <c r="I58" s="96" t="s">
        <v>392</v>
      </c>
      <c r="J58" s="24">
        <v>39539</v>
      </c>
      <c r="K58" s="85" t="s">
        <v>87</v>
      </c>
      <c r="L58" s="326">
        <v>30349000</v>
      </c>
      <c r="M58" s="326">
        <v>30349000</v>
      </c>
      <c r="N58" s="343">
        <f t="shared" si="1"/>
        <v>30349000</v>
      </c>
      <c r="O58" s="119"/>
      <c r="P58" s="119"/>
      <c r="Q58" s="119"/>
    </row>
    <row r="59" spans="1:17" ht="49.5" customHeight="1" x14ac:dyDescent="0.25">
      <c r="A59" s="1" t="s">
        <v>386</v>
      </c>
      <c r="B59" s="10" t="s">
        <v>387</v>
      </c>
      <c r="C59" s="4">
        <v>840</v>
      </c>
      <c r="D59" s="1" t="s">
        <v>402</v>
      </c>
      <c r="E59" s="2"/>
      <c r="F59" s="85" t="s">
        <v>84</v>
      </c>
      <c r="G59" s="22" t="s">
        <v>734</v>
      </c>
      <c r="H59" s="111" t="s">
        <v>720</v>
      </c>
      <c r="I59" s="96" t="s">
        <v>392</v>
      </c>
      <c r="J59" s="24">
        <v>39539</v>
      </c>
      <c r="K59" s="85" t="s">
        <v>87</v>
      </c>
      <c r="L59" s="314">
        <v>7300000</v>
      </c>
      <c r="M59" s="314">
        <v>7300000</v>
      </c>
      <c r="N59" s="343">
        <f t="shared" si="1"/>
        <v>7300000</v>
      </c>
      <c r="O59" s="119"/>
      <c r="P59" s="119"/>
      <c r="Q59" s="119"/>
    </row>
    <row r="60" spans="1:17" ht="36" customHeight="1" x14ac:dyDescent="0.25">
      <c r="A60" s="1" t="s">
        <v>386</v>
      </c>
      <c r="B60" s="2" t="s">
        <v>387</v>
      </c>
      <c r="C60" s="4">
        <v>775</v>
      </c>
      <c r="D60" s="1" t="s">
        <v>429</v>
      </c>
      <c r="E60" s="85"/>
      <c r="F60" s="85" t="s">
        <v>128</v>
      </c>
      <c r="G60" s="111" t="s">
        <v>734</v>
      </c>
      <c r="H60" s="22" t="s">
        <v>32</v>
      </c>
      <c r="I60" s="96" t="s">
        <v>392</v>
      </c>
      <c r="J60" s="92">
        <v>39626</v>
      </c>
      <c r="K60" s="85" t="s">
        <v>87</v>
      </c>
      <c r="L60" s="314">
        <v>20100000</v>
      </c>
      <c r="M60" s="314">
        <v>20100000</v>
      </c>
      <c r="N60" s="343">
        <f t="shared" si="1"/>
        <v>20100000</v>
      </c>
      <c r="O60" s="119"/>
      <c r="P60" s="119"/>
      <c r="Q60" s="119"/>
    </row>
    <row r="61" spans="1:17" ht="20.399999999999999" x14ac:dyDescent="0.25">
      <c r="A61" s="1" t="s">
        <v>386</v>
      </c>
      <c r="B61" s="2" t="s">
        <v>387</v>
      </c>
      <c r="C61" s="4">
        <v>776</v>
      </c>
      <c r="D61" s="1" t="s">
        <v>429</v>
      </c>
      <c r="E61" s="1"/>
      <c r="F61" s="85" t="s">
        <v>128</v>
      </c>
      <c r="G61" s="111" t="s">
        <v>734</v>
      </c>
      <c r="H61" s="22" t="s">
        <v>530</v>
      </c>
      <c r="I61" s="96" t="s">
        <v>392</v>
      </c>
      <c r="J61" s="92">
        <v>39626</v>
      </c>
      <c r="K61" s="85" t="s">
        <v>87</v>
      </c>
      <c r="L61" s="314">
        <v>2865876</v>
      </c>
      <c r="M61" s="314">
        <v>2865876</v>
      </c>
      <c r="N61" s="343">
        <f t="shared" si="1"/>
        <v>2865876</v>
      </c>
    </row>
    <row r="62" spans="1:17" ht="30.6" x14ac:dyDescent="0.25">
      <c r="A62" s="1" t="s">
        <v>386</v>
      </c>
      <c r="B62" s="2" t="s">
        <v>387</v>
      </c>
      <c r="C62" s="4">
        <v>782</v>
      </c>
      <c r="D62" s="1" t="s">
        <v>429</v>
      </c>
      <c r="E62" s="20"/>
      <c r="F62" s="85" t="s">
        <v>607</v>
      </c>
      <c r="G62" s="111" t="s">
        <v>734</v>
      </c>
      <c r="H62" s="111" t="s">
        <v>535</v>
      </c>
      <c r="I62" s="96" t="s">
        <v>392</v>
      </c>
      <c r="J62" s="92">
        <v>39626</v>
      </c>
      <c r="K62" s="85" t="s">
        <v>87</v>
      </c>
      <c r="L62" s="314">
        <v>38100000</v>
      </c>
      <c r="M62" s="314">
        <v>38100000</v>
      </c>
      <c r="N62" s="343">
        <f t="shared" si="1"/>
        <v>38100000</v>
      </c>
    </row>
    <row r="63" spans="1:17" ht="30.6" x14ac:dyDescent="0.25">
      <c r="A63" s="1" t="s">
        <v>386</v>
      </c>
      <c r="B63" s="2" t="s">
        <v>387</v>
      </c>
      <c r="C63" s="4">
        <v>904</v>
      </c>
      <c r="D63" s="1" t="s">
        <v>402</v>
      </c>
      <c r="E63" s="1"/>
      <c r="F63" s="85" t="s">
        <v>412</v>
      </c>
      <c r="G63" s="22" t="s">
        <v>409</v>
      </c>
      <c r="H63" s="111" t="s">
        <v>717</v>
      </c>
      <c r="I63" s="96" t="s">
        <v>392</v>
      </c>
      <c r="J63" s="20" t="s">
        <v>410</v>
      </c>
      <c r="K63" s="85" t="s">
        <v>410</v>
      </c>
      <c r="L63" s="314">
        <v>990000</v>
      </c>
      <c r="M63" s="314">
        <v>990000</v>
      </c>
      <c r="N63" s="338">
        <f t="shared" si="1"/>
        <v>990000</v>
      </c>
    </row>
    <row r="64" spans="1:17" ht="46.5" customHeight="1" x14ac:dyDescent="0.25">
      <c r="A64" s="1" t="s">
        <v>386</v>
      </c>
      <c r="B64" s="2" t="s">
        <v>387</v>
      </c>
      <c r="C64" s="4">
        <v>59</v>
      </c>
      <c r="D64" s="1" t="s">
        <v>429</v>
      </c>
      <c r="E64" s="1"/>
      <c r="F64" s="85" t="s">
        <v>519</v>
      </c>
      <c r="G64" s="111" t="s">
        <v>735</v>
      </c>
      <c r="H64" s="111" t="s">
        <v>736</v>
      </c>
      <c r="I64" s="96" t="s">
        <v>392</v>
      </c>
      <c r="J64" s="92">
        <v>39387</v>
      </c>
      <c r="K64" s="92">
        <v>37652</v>
      </c>
      <c r="L64" s="314">
        <v>400000</v>
      </c>
      <c r="M64" s="314">
        <v>400000</v>
      </c>
      <c r="N64" s="338">
        <f t="shared" si="1"/>
        <v>400000</v>
      </c>
    </row>
    <row r="65" spans="1:14" ht="34.5" customHeight="1" x14ac:dyDescent="0.25">
      <c r="A65" s="1" t="s">
        <v>386</v>
      </c>
      <c r="B65" s="2" t="s">
        <v>387</v>
      </c>
      <c r="C65" s="4">
        <v>929</v>
      </c>
      <c r="D65" s="1" t="s">
        <v>429</v>
      </c>
      <c r="E65" s="1"/>
      <c r="F65" s="292" t="s">
        <v>4</v>
      </c>
      <c r="G65" s="22" t="s">
        <v>352</v>
      </c>
      <c r="H65" s="22" t="s">
        <v>246</v>
      </c>
      <c r="I65" s="96" t="s">
        <v>392</v>
      </c>
      <c r="J65" s="20" t="s">
        <v>5</v>
      </c>
      <c r="K65" s="85" t="s">
        <v>87</v>
      </c>
      <c r="L65" s="314">
        <v>1381849</v>
      </c>
      <c r="M65" s="314">
        <v>1381849</v>
      </c>
      <c r="N65" s="338">
        <f t="shared" si="1"/>
        <v>1381849</v>
      </c>
    </row>
    <row r="66" spans="1:14" ht="40.5" customHeight="1" x14ac:dyDescent="0.25">
      <c r="A66" s="1" t="s">
        <v>386</v>
      </c>
      <c r="B66" s="2" t="s">
        <v>387</v>
      </c>
      <c r="C66" s="4">
        <v>931</v>
      </c>
      <c r="D66" s="1" t="s">
        <v>429</v>
      </c>
      <c r="E66" s="1"/>
      <c r="F66" s="85" t="s">
        <v>746</v>
      </c>
      <c r="G66" s="22" t="s">
        <v>352</v>
      </c>
      <c r="H66" s="22" t="s">
        <v>37</v>
      </c>
      <c r="I66" s="96" t="s">
        <v>392</v>
      </c>
      <c r="J66" s="20" t="s">
        <v>5</v>
      </c>
      <c r="K66" s="85" t="s">
        <v>87</v>
      </c>
      <c r="L66" s="314">
        <v>531481</v>
      </c>
      <c r="M66" s="314">
        <v>531481</v>
      </c>
      <c r="N66" s="338">
        <f t="shared" si="1"/>
        <v>531481</v>
      </c>
    </row>
    <row r="67" spans="1:14" ht="61.5" customHeight="1" x14ac:dyDescent="0.25">
      <c r="A67" s="1" t="s">
        <v>386</v>
      </c>
      <c r="B67" s="2" t="s">
        <v>387</v>
      </c>
      <c r="C67" s="4">
        <v>928</v>
      </c>
      <c r="D67" s="1" t="s">
        <v>429</v>
      </c>
      <c r="E67" s="1"/>
      <c r="F67" s="85" t="s">
        <v>412</v>
      </c>
      <c r="G67" s="22" t="s">
        <v>352</v>
      </c>
      <c r="H67" s="22" t="s">
        <v>245</v>
      </c>
      <c r="I67" s="96" t="s">
        <v>392</v>
      </c>
      <c r="J67" s="20" t="s">
        <v>5</v>
      </c>
      <c r="K67" s="85" t="s">
        <v>87</v>
      </c>
      <c r="L67" s="314">
        <v>1945218</v>
      </c>
      <c r="M67" s="314">
        <v>2300000</v>
      </c>
      <c r="N67" s="338">
        <f t="shared" si="1"/>
        <v>2300000</v>
      </c>
    </row>
    <row r="68" spans="1:14" ht="30.6" x14ac:dyDescent="0.25">
      <c r="A68" s="1" t="s">
        <v>386</v>
      </c>
      <c r="B68" s="2" t="s">
        <v>387</v>
      </c>
      <c r="C68" s="4">
        <v>934</v>
      </c>
      <c r="D68" s="1" t="s">
        <v>429</v>
      </c>
      <c r="E68" s="1"/>
      <c r="F68" s="85" t="s">
        <v>84</v>
      </c>
      <c r="G68" s="22" t="s">
        <v>352</v>
      </c>
      <c r="H68" s="22" t="s">
        <v>250</v>
      </c>
      <c r="I68" s="96" t="s">
        <v>392</v>
      </c>
      <c r="J68" s="20" t="s">
        <v>5</v>
      </c>
      <c r="K68" s="85" t="s">
        <v>87</v>
      </c>
      <c r="L68" s="314">
        <v>818480</v>
      </c>
      <c r="M68" s="314">
        <v>818480</v>
      </c>
      <c r="N68" s="338">
        <f t="shared" si="1"/>
        <v>818480</v>
      </c>
    </row>
    <row r="69" spans="1:14" ht="22.5" customHeight="1" x14ac:dyDescent="0.25">
      <c r="A69" s="1" t="s">
        <v>386</v>
      </c>
      <c r="B69" s="2" t="s">
        <v>387</v>
      </c>
      <c r="C69" s="4">
        <v>935</v>
      </c>
      <c r="D69" s="1" t="s">
        <v>429</v>
      </c>
      <c r="E69" s="85"/>
      <c r="F69" s="85" t="s">
        <v>34</v>
      </c>
      <c r="G69" s="22" t="s">
        <v>352</v>
      </c>
      <c r="H69" s="22" t="s">
        <v>251</v>
      </c>
      <c r="I69" s="96" t="s">
        <v>392</v>
      </c>
      <c r="J69" s="20" t="s">
        <v>5</v>
      </c>
      <c r="K69" s="85" t="s">
        <v>87</v>
      </c>
      <c r="L69" s="314">
        <v>5208509</v>
      </c>
      <c r="M69" s="314">
        <v>5208509</v>
      </c>
      <c r="N69" s="338">
        <f t="shared" si="1"/>
        <v>5208509</v>
      </c>
    </row>
    <row r="70" spans="1:14" ht="36" customHeight="1" x14ac:dyDescent="0.25">
      <c r="A70" s="1" t="s">
        <v>386</v>
      </c>
      <c r="B70" s="2" t="s">
        <v>387</v>
      </c>
      <c r="C70" s="4">
        <v>938</v>
      </c>
      <c r="D70" s="1" t="s">
        <v>429</v>
      </c>
      <c r="E70" s="1"/>
      <c r="F70" s="85" t="s">
        <v>6</v>
      </c>
      <c r="G70" s="22" t="s">
        <v>352</v>
      </c>
      <c r="H70" s="22" t="s">
        <v>254</v>
      </c>
      <c r="I70" s="96" t="s">
        <v>392</v>
      </c>
      <c r="J70" s="20" t="s">
        <v>5</v>
      </c>
      <c r="K70" s="85" t="s">
        <v>87</v>
      </c>
      <c r="L70" s="314">
        <v>3068556</v>
      </c>
      <c r="M70" s="314">
        <v>3068556</v>
      </c>
      <c r="N70" s="338">
        <f t="shared" si="1"/>
        <v>3068556</v>
      </c>
    </row>
    <row r="71" spans="1:14" ht="33" customHeight="1" x14ac:dyDescent="0.25">
      <c r="A71" s="1" t="s">
        <v>386</v>
      </c>
      <c r="B71" s="2" t="s">
        <v>387</v>
      </c>
      <c r="C71" s="4">
        <v>939</v>
      </c>
      <c r="D71" s="1" t="s">
        <v>429</v>
      </c>
      <c r="E71" s="85"/>
      <c r="F71" s="85" t="s">
        <v>1</v>
      </c>
      <c r="G71" s="22" t="s">
        <v>352</v>
      </c>
      <c r="H71" s="22" t="s">
        <v>255</v>
      </c>
      <c r="I71" s="96" t="s">
        <v>392</v>
      </c>
      <c r="J71" s="20" t="s">
        <v>5</v>
      </c>
      <c r="K71" s="85" t="s">
        <v>87</v>
      </c>
      <c r="L71" s="314">
        <v>3389658</v>
      </c>
      <c r="M71" s="314">
        <v>3389658</v>
      </c>
      <c r="N71" s="338">
        <f t="shared" ref="N71:N102" si="2">M71</f>
        <v>3389658</v>
      </c>
    </row>
    <row r="72" spans="1:14" ht="60" customHeight="1" x14ac:dyDescent="0.25">
      <c r="A72" s="1" t="s">
        <v>386</v>
      </c>
      <c r="B72" s="2" t="s">
        <v>387</v>
      </c>
      <c r="C72" s="4">
        <v>940</v>
      </c>
      <c r="D72" s="1" t="s">
        <v>429</v>
      </c>
      <c r="E72" s="450"/>
      <c r="F72" s="85" t="s">
        <v>737</v>
      </c>
      <c r="G72" s="22" t="s">
        <v>352</v>
      </c>
      <c r="H72" s="22" t="s">
        <v>256</v>
      </c>
      <c r="I72" s="96" t="s">
        <v>392</v>
      </c>
      <c r="J72" s="20" t="s">
        <v>5</v>
      </c>
      <c r="K72" s="85" t="s">
        <v>87</v>
      </c>
      <c r="L72" s="314">
        <v>6235744</v>
      </c>
      <c r="M72" s="314">
        <v>6235744</v>
      </c>
      <c r="N72" s="338">
        <f t="shared" si="2"/>
        <v>6235744</v>
      </c>
    </row>
    <row r="73" spans="1:14" ht="45" customHeight="1" x14ac:dyDescent="0.25">
      <c r="A73" s="1" t="s">
        <v>386</v>
      </c>
      <c r="B73" s="2" t="s">
        <v>387</v>
      </c>
      <c r="C73" s="4">
        <v>942</v>
      </c>
      <c r="D73" s="1" t="s">
        <v>429</v>
      </c>
      <c r="E73" s="85"/>
      <c r="F73" s="85" t="s">
        <v>84</v>
      </c>
      <c r="G73" s="22" t="s">
        <v>352</v>
      </c>
      <c r="H73" s="22" t="s">
        <v>258</v>
      </c>
      <c r="I73" s="96" t="s">
        <v>392</v>
      </c>
      <c r="J73" s="20" t="s">
        <v>5</v>
      </c>
      <c r="K73" s="85" t="s">
        <v>87</v>
      </c>
      <c r="L73" s="314">
        <v>2767180</v>
      </c>
      <c r="M73" s="314">
        <v>2767180</v>
      </c>
      <c r="N73" s="338">
        <f t="shared" si="2"/>
        <v>2767180</v>
      </c>
    </row>
    <row r="74" spans="1:14" ht="35.25" customHeight="1" x14ac:dyDescent="0.25">
      <c r="A74" s="1" t="s">
        <v>386</v>
      </c>
      <c r="B74" s="2" t="s">
        <v>387</v>
      </c>
      <c r="C74" s="4">
        <v>927</v>
      </c>
      <c r="D74" s="1" t="s">
        <v>429</v>
      </c>
      <c r="E74" s="1"/>
      <c r="F74" s="85" t="s">
        <v>34</v>
      </c>
      <c r="G74" s="22" t="s">
        <v>352</v>
      </c>
      <c r="H74" s="22" t="s">
        <v>25</v>
      </c>
      <c r="I74" s="96" t="s">
        <v>392</v>
      </c>
      <c r="J74" s="20" t="s">
        <v>5</v>
      </c>
      <c r="K74" s="85" t="s">
        <v>87</v>
      </c>
      <c r="L74" s="314">
        <v>584629</v>
      </c>
      <c r="M74" s="314">
        <v>584629</v>
      </c>
      <c r="N74" s="338">
        <f t="shared" si="2"/>
        <v>584629</v>
      </c>
    </row>
    <row r="75" spans="1:14" ht="45.75" customHeight="1" x14ac:dyDescent="0.25">
      <c r="A75" s="1" t="s">
        <v>386</v>
      </c>
      <c r="B75" s="2" t="s">
        <v>387</v>
      </c>
      <c r="C75" s="4">
        <v>925</v>
      </c>
      <c r="D75" s="1" t="s">
        <v>429</v>
      </c>
      <c r="E75" s="85"/>
      <c r="F75" s="85" t="s">
        <v>601</v>
      </c>
      <c r="G75" s="22" t="s">
        <v>352</v>
      </c>
      <c r="H75" s="22" t="s">
        <v>38</v>
      </c>
      <c r="I75" s="96" t="s">
        <v>392</v>
      </c>
      <c r="J75" s="20" t="s">
        <v>5</v>
      </c>
      <c r="K75" s="85" t="s">
        <v>87</v>
      </c>
      <c r="L75" s="314">
        <v>318888</v>
      </c>
      <c r="M75" s="314">
        <v>318888</v>
      </c>
      <c r="N75" s="338">
        <f t="shared" si="2"/>
        <v>318888</v>
      </c>
    </row>
    <row r="76" spans="1:14" ht="25.5" customHeight="1" x14ac:dyDescent="0.25">
      <c r="A76" s="1" t="s">
        <v>386</v>
      </c>
      <c r="B76" s="2" t="s">
        <v>387</v>
      </c>
      <c r="C76" s="4">
        <v>926</v>
      </c>
      <c r="D76" s="1" t="s">
        <v>429</v>
      </c>
      <c r="E76" s="85"/>
      <c r="F76" s="85" t="s">
        <v>601</v>
      </c>
      <c r="G76" s="22" t="s">
        <v>352</v>
      </c>
      <c r="H76" s="22" t="s">
        <v>244</v>
      </c>
      <c r="I76" s="96" t="s">
        <v>392</v>
      </c>
      <c r="J76" s="20" t="s">
        <v>5</v>
      </c>
      <c r="K76" s="85" t="s">
        <v>87</v>
      </c>
      <c r="L76" s="314">
        <v>6027520</v>
      </c>
      <c r="M76" s="314">
        <v>6027520</v>
      </c>
      <c r="N76" s="338">
        <f t="shared" si="2"/>
        <v>6027520</v>
      </c>
    </row>
    <row r="77" spans="1:14" ht="45" customHeight="1" x14ac:dyDescent="0.25">
      <c r="A77" s="1" t="s">
        <v>386</v>
      </c>
      <c r="B77" s="2" t="s">
        <v>387</v>
      </c>
      <c r="C77" s="4">
        <v>932</v>
      </c>
      <c r="D77" s="1" t="s">
        <v>429</v>
      </c>
      <c r="E77" s="85"/>
      <c r="F77" s="85" t="s">
        <v>601</v>
      </c>
      <c r="G77" s="22" t="s">
        <v>352</v>
      </c>
      <c r="H77" s="22" t="s">
        <v>248</v>
      </c>
      <c r="I77" s="96" t="s">
        <v>392</v>
      </c>
      <c r="J77" s="20" t="s">
        <v>5</v>
      </c>
      <c r="K77" s="85" t="s">
        <v>87</v>
      </c>
      <c r="L77" s="314">
        <v>372036</v>
      </c>
      <c r="M77" s="314">
        <v>372036</v>
      </c>
      <c r="N77" s="338">
        <f t="shared" si="2"/>
        <v>372036</v>
      </c>
    </row>
    <row r="78" spans="1:14" ht="35.25" customHeight="1" x14ac:dyDescent="0.25">
      <c r="A78" s="1" t="s">
        <v>386</v>
      </c>
      <c r="B78" s="2" t="s">
        <v>387</v>
      </c>
      <c r="C78" s="4">
        <v>924</v>
      </c>
      <c r="D78" s="1" t="s">
        <v>429</v>
      </c>
      <c r="E78" s="85"/>
      <c r="F78" s="292" t="s">
        <v>601</v>
      </c>
      <c r="G78" s="22" t="s">
        <v>352</v>
      </c>
      <c r="H78" s="22" t="s">
        <v>243</v>
      </c>
      <c r="I78" s="96" t="s">
        <v>392</v>
      </c>
      <c r="J78" s="20" t="s">
        <v>5</v>
      </c>
      <c r="K78" s="85" t="s">
        <v>87</v>
      </c>
      <c r="L78" s="314">
        <v>2147181</v>
      </c>
      <c r="M78" s="314">
        <v>2147181</v>
      </c>
      <c r="N78" s="338">
        <f t="shared" si="2"/>
        <v>2147181</v>
      </c>
    </row>
    <row r="79" spans="1:14" ht="34.5" customHeight="1" x14ac:dyDescent="0.25">
      <c r="A79" s="1" t="s">
        <v>386</v>
      </c>
      <c r="B79" s="2" t="s">
        <v>387</v>
      </c>
      <c r="C79" s="4">
        <v>941</v>
      </c>
      <c r="D79" s="1" t="s">
        <v>429</v>
      </c>
      <c r="E79" s="85"/>
      <c r="F79" s="85" t="s">
        <v>1</v>
      </c>
      <c r="G79" s="22" t="s">
        <v>352</v>
      </c>
      <c r="H79" s="22" t="s">
        <v>257</v>
      </c>
      <c r="I79" s="96" t="s">
        <v>392</v>
      </c>
      <c r="J79" s="20" t="s">
        <v>5</v>
      </c>
      <c r="K79" s="85" t="s">
        <v>87</v>
      </c>
      <c r="L79" s="314">
        <v>7909203</v>
      </c>
      <c r="M79" s="314">
        <v>7909203</v>
      </c>
      <c r="N79" s="338">
        <f t="shared" si="2"/>
        <v>7909203</v>
      </c>
    </row>
    <row r="80" spans="1:14" ht="66.75" customHeight="1" x14ac:dyDescent="0.25">
      <c r="A80" s="1" t="s">
        <v>386</v>
      </c>
      <c r="B80" s="2" t="s">
        <v>387</v>
      </c>
      <c r="C80" s="4">
        <v>943</v>
      </c>
      <c r="D80" s="1" t="s">
        <v>429</v>
      </c>
      <c r="E80" s="85"/>
      <c r="F80" s="85" t="s">
        <v>46</v>
      </c>
      <c r="G80" s="22" t="s">
        <v>352</v>
      </c>
      <c r="H80" s="22" t="s">
        <v>259</v>
      </c>
      <c r="I80" s="96" t="s">
        <v>392</v>
      </c>
      <c r="J80" s="20" t="s">
        <v>5</v>
      </c>
      <c r="K80" s="85" t="s">
        <v>87</v>
      </c>
      <c r="L80" s="314">
        <v>1073995</v>
      </c>
      <c r="M80" s="314">
        <v>1073995</v>
      </c>
      <c r="N80" s="338">
        <f t="shared" si="2"/>
        <v>1073995</v>
      </c>
    </row>
    <row r="81" spans="1:14" ht="33.75" customHeight="1" x14ac:dyDescent="0.25">
      <c r="A81" s="1" t="s">
        <v>386</v>
      </c>
      <c r="B81" s="2" t="s">
        <v>387</v>
      </c>
      <c r="C81" s="4">
        <v>944</v>
      </c>
      <c r="D81" s="1" t="s">
        <v>429</v>
      </c>
      <c r="E81" s="85"/>
      <c r="F81" s="85" t="s">
        <v>12</v>
      </c>
      <c r="G81" s="22" t="s">
        <v>352</v>
      </c>
      <c r="H81" s="22" t="s">
        <v>260</v>
      </c>
      <c r="I81" s="96" t="s">
        <v>392</v>
      </c>
      <c r="J81" s="20" t="s">
        <v>5</v>
      </c>
      <c r="K81" s="85" t="s">
        <v>87</v>
      </c>
      <c r="L81" s="314">
        <v>11411849</v>
      </c>
      <c r="M81" s="314">
        <v>11411849</v>
      </c>
      <c r="N81" s="338">
        <f t="shared" si="2"/>
        <v>11411849</v>
      </c>
    </row>
    <row r="82" spans="1:14" ht="45.75" customHeight="1" x14ac:dyDescent="0.25">
      <c r="A82" s="1" t="s">
        <v>386</v>
      </c>
      <c r="B82" s="2" t="s">
        <v>387</v>
      </c>
      <c r="C82" s="4">
        <v>950</v>
      </c>
      <c r="D82" s="1" t="s">
        <v>429</v>
      </c>
      <c r="E82" s="85"/>
      <c r="F82" s="85" t="s">
        <v>684</v>
      </c>
      <c r="G82" s="22" t="s">
        <v>352</v>
      </c>
      <c r="H82" s="22" t="s">
        <v>265</v>
      </c>
      <c r="I82" s="96" t="s">
        <v>392</v>
      </c>
      <c r="J82" s="20" t="s">
        <v>5</v>
      </c>
      <c r="K82" s="85" t="s">
        <v>87</v>
      </c>
      <c r="L82" s="314">
        <v>1016897</v>
      </c>
      <c r="M82" s="314">
        <v>1016897</v>
      </c>
      <c r="N82" s="338">
        <f t="shared" si="2"/>
        <v>1016897</v>
      </c>
    </row>
    <row r="83" spans="1:14" ht="40.5" customHeight="1" x14ac:dyDescent="0.25">
      <c r="A83" s="28" t="s">
        <v>386</v>
      </c>
      <c r="B83" s="29" t="s">
        <v>387</v>
      </c>
      <c r="C83" s="30">
        <v>953</v>
      </c>
      <c r="D83" s="28" t="s">
        <v>429</v>
      </c>
      <c r="E83" s="380"/>
      <c r="F83" s="85" t="s">
        <v>684</v>
      </c>
      <c r="G83" s="48" t="s">
        <v>352</v>
      </c>
      <c r="H83" s="48" t="s">
        <v>268</v>
      </c>
      <c r="I83" s="97" t="s">
        <v>392</v>
      </c>
      <c r="J83" s="46" t="s">
        <v>5</v>
      </c>
      <c r="K83" s="87" t="s">
        <v>87</v>
      </c>
      <c r="L83" s="318">
        <v>10248067</v>
      </c>
      <c r="M83" s="318">
        <v>10248067</v>
      </c>
      <c r="N83" s="338">
        <f t="shared" si="2"/>
        <v>10248067</v>
      </c>
    </row>
    <row r="84" spans="1:14" ht="54.75" customHeight="1" x14ac:dyDescent="0.25">
      <c r="A84" s="1" t="s">
        <v>386</v>
      </c>
      <c r="B84" s="2" t="s">
        <v>387</v>
      </c>
      <c r="C84" s="4">
        <v>954</v>
      </c>
      <c r="D84" s="1" t="s">
        <v>429</v>
      </c>
      <c r="E84" s="86"/>
      <c r="F84" s="85" t="s">
        <v>684</v>
      </c>
      <c r="G84" s="22" t="s">
        <v>352</v>
      </c>
      <c r="H84" s="22" t="s">
        <v>269</v>
      </c>
      <c r="I84" s="96" t="s">
        <v>392</v>
      </c>
      <c r="J84" s="20" t="s">
        <v>5</v>
      </c>
      <c r="K84" s="85" t="s">
        <v>87</v>
      </c>
      <c r="L84" s="314">
        <v>903909</v>
      </c>
      <c r="M84" s="314">
        <v>903909</v>
      </c>
      <c r="N84" s="338">
        <f t="shared" si="2"/>
        <v>903909</v>
      </c>
    </row>
    <row r="85" spans="1:14" ht="57" customHeight="1" x14ac:dyDescent="0.25">
      <c r="A85" s="1" t="s">
        <v>386</v>
      </c>
      <c r="B85" s="2" t="s">
        <v>387</v>
      </c>
      <c r="C85" s="4">
        <v>945</v>
      </c>
      <c r="D85" s="1" t="s">
        <v>429</v>
      </c>
      <c r="E85" s="379"/>
      <c r="F85" s="432" t="s">
        <v>748</v>
      </c>
      <c r="G85" s="22" t="s">
        <v>352</v>
      </c>
      <c r="H85" s="22" t="s">
        <v>261</v>
      </c>
      <c r="I85" s="96" t="s">
        <v>392</v>
      </c>
      <c r="J85" s="20" t="s">
        <v>5</v>
      </c>
      <c r="K85" s="85" t="s">
        <v>87</v>
      </c>
      <c r="L85" s="314">
        <v>1581841</v>
      </c>
      <c r="M85" s="314">
        <v>1584841</v>
      </c>
      <c r="N85" s="338">
        <f t="shared" si="2"/>
        <v>1584841</v>
      </c>
    </row>
    <row r="86" spans="1:14" ht="40.5" customHeight="1" x14ac:dyDescent="0.25">
      <c r="A86" s="1" t="s">
        <v>386</v>
      </c>
      <c r="B86" s="2" t="s">
        <v>387</v>
      </c>
      <c r="C86" s="4">
        <v>946</v>
      </c>
      <c r="D86" s="1" t="s">
        <v>429</v>
      </c>
      <c r="E86" s="85"/>
      <c r="F86" s="85" t="s">
        <v>750</v>
      </c>
      <c r="G86" s="22" t="s">
        <v>352</v>
      </c>
      <c r="H86" s="22" t="s">
        <v>262</v>
      </c>
      <c r="I86" s="96" t="s">
        <v>392</v>
      </c>
      <c r="J86" s="20" t="s">
        <v>5</v>
      </c>
      <c r="K86" s="85" t="s">
        <v>87</v>
      </c>
      <c r="L86" s="314">
        <v>9604032</v>
      </c>
      <c r="M86" s="314">
        <v>9604032</v>
      </c>
      <c r="N86" s="338">
        <f t="shared" si="2"/>
        <v>9604032</v>
      </c>
    </row>
    <row r="87" spans="1:14" ht="34.5" customHeight="1" x14ac:dyDescent="0.25">
      <c r="A87" s="1" t="s">
        <v>386</v>
      </c>
      <c r="B87" s="2" t="s">
        <v>387</v>
      </c>
      <c r="C87" s="14">
        <v>947</v>
      </c>
      <c r="D87" s="1" t="s">
        <v>429</v>
      </c>
      <c r="E87" s="85"/>
      <c r="F87" s="85" t="s">
        <v>750</v>
      </c>
      <c r="G87" s="22" t="s">
        <v>352</v>
      </c>
      <c r="H87" s="22" t="s">
        <v>263</v>
      </c>
      <c r="I87" s="96" t="s">
        <v>392</v>
      </c>
      <c r="J87" s="20" t="s">
        <v>5</v>
      </c>
      <c r="K87" s="85" t="s">
        <v>87</v>
      </c>
      <c r="L87" s="314">
        <v>2632635</v>
      </c>
      <c r="M87" s="314">
        <v>2632635</v>
      </c>
      <c r="N87" s="338">
        <f t="shared" si="2"/>
        <v>2632635</v>
      </c>
    </row>
    <row r="88" spans="1:14" ht="55.5" customHeight="1" x14ac:dyDescent="0.25">
      <c r="A88" s="1" t="s">
        <v>386</v>
      </c>
      <c r="B88" s="2" t="s">
        <v>387</v>
      </c>
      <c r="C88" s="4">
        <v>948</v>
      </c>
      <c r="D88" s="1" t="s">
        <v>429</v>
      </c>
      <c r="E88" s="1"/>
      <c r="F88" s="85" t="s">
        <v>12</v>
      </c>
      <c r="G88" s="22" t="s">
        <v>352</v>
      </c>
      <c r="H88" s="22" t="s">
        <v>71</v>
      </c>
      <c r="I88" s="96" t="s">
        <v>392</v>
      </c>
      <c r="J88" s="20" t="s">
        <v>5</v>
      </c>
      <c r="K88" s="85" t="s">
        <v>87</v>
      </c>
      <c r="L88" s="314">
        <v>5649430</v>
      </c>
      <c r="M88" s="314">
        <v>5649430</v>
      </c>
      <c r="N88" s="338">
        <f t="shared" si="2"/>
        <v>5649430</v>
      </c>
    </row>
    <row r="89" spans="1:14" ht="35.25" customHeight="1" x14ac:dyDescent="0.25">
      <c r="A89" s="1" t="s">
        <v>386</v>
      </c>
      <c r="B89" s="2" t="s">
        <v>387</v>
      </c>
      <c r="C89" s="4">
        <v>949</v>
      </c>
      <c r="D89" s="1" t="s">
        <v>429</v>
      </c>
      <c r="E89" s="1"/>
      <c r="F89" s="85" t="s">
        <v>12</v>
      </c>
      <c r="G89" s="22" t="s">
        <v>352</v>
      </c>
      <c r="H89" s="22" t="s">
        <v>264</v>
      </c>
      <c r="I89" s="96" t="s">
        <v>392</v>
      </c>
      <c r="J89" s="20" t="s">
        <v>5</v>
      </c>
      <c r="K89" s="85" t="s">
        <v>87</v>
      </c>
      <c r="L89" s="314">
        <v>1694829</v>
      </c>
      <c r="M89" s="433">
        <v>1500000</v>
      </c>
      <c r="N89" s="338">
        <f t="shared" si="2"/>
        <v>1500000</v>
      </c>
    </row>
    <row r="90" spans="1:14" ht="35.25" customHeight="1" x14ac:dyDescent="0.25">
      <c r="A90" s="1" t="s">
        <v>386</v>
      </c>
      <c r="B90" s="2" t="s">
        <v>387</v>
      </c>
      <c r="C90" s="4">
        <v>952</v>
      </c>
      <c r="D90" s="1" t="s">
        <v>429</v>
      </c>
      <c r="E90" s="1"/>
      <c r="F90" s="85" t="s">
        <v>4</v>
      </c>
      <c r="G90" s="22" t="s">
        <v>352</v>
      </c>
      <c r="H90" s="22" t="s">
        <v>267</v>
      </c>
      <c r="I90" s="96" t="s">
        <v>392</v>
      </c>
      <c r="J90" s="20" t="s">
        <v>5</v>
      </c>
      <c r="K90" s="85" t="s">
        <v>87</v>
      </c>
      <c r="L90" s="314">
        <v>932156</v>
      </c>
      <c r="M90" s="314">
        <v>932156</v>
      </c>
      <c r="N90" s="338">
        <f t="shared" si="2"/>
        <v>932156</v>
      </c>
    </row>
    <row r="91" spans="1:14" ht="56.25" customHeight="1" x14ac:dyDescent="0.25">
      <c r="A91" s="1" t="s">
        <v>386</v>
      </c>
      <c r="B91" s="2" t="s">
        <v>387</v>
      </c>
      <c r="C91" s="4">
        <v>937</v>
      </c>
      <c r="D91" s="1" t="s">
        <v>429</v>
      </c>
      <c r="E91" s="1"/>
      <c r="F91" s="292" t="s">
        <v>1</v>
      </c>
      <c r="G91" s="22" t="s">
        <v>352</v>
      </c>
      <c r="H91" s="22" t="s">
        <v>253</v>
      </c>
      <c r="I91" s="96" t="s">
        <v>392</v>
      </c>
      <c r="J91" s="20" t="s">
        <v>5</v>
      </c>
      <c r="K91" s="85" t="s">
        <v>87</v>
      </c>
      <c r="L91" s="314">
        <v>6602875</v>
      </c>
      <c r="M91" s="314">
        <v>6602875</v>
      </c>
      <c r="N91" s="338">
        <f t="shared" si="2"/>
        <v>6602875</v>
      </c>
    </row>
    <row r="92" spans="1:14" ht="78" customHeight="1" x14ac:dyDescent="0.25">
      <c r="A92" s="1" t="s">
        <v>386</v>
      </c>
      <c r="B92" s="2" t="s">
        <v>387</v>
      </c>
      <c r="C92" s="4">
        <v>955</v>
      </c>
      <c r="D92" s="1" t="s">
        <v>429</v>
      </c>
      <c r="E92" s="1"/>
      <c r="F92" s="85" t="s">
        <v>603</v>
      </c>
      <c r="G92" s="22" t="s">
        <v>352</v>
      </c>
      <c r="H92" s="22" t="s">
        <v>270</v>
      </c>
      <c r="I92" s="96" t="s">
        <v>392</v>
      </c>
      <c r="J92" s="20" t="s">
        <v>5</v>
      </c>
      <c r="K92" s="85" t="s">
        <v>87</v>
      </c>
      <c r="L92" s="314">
        <v>10779113</v>
      </c>
      <c r="M92" s="314">
        <v>10779113</v>
      </c>
      <c r="N92" s="338">
        <f t="shared" si="2"/>
        <v>10779113</v>
      </c>
    </row>
    <row r="93" spans="1:14" ht="66.75" customHeight="1" x14ac:dyDescent="0.25">
      <c r="A93" s="1" t="s">
        <v>386</v>
      </c>
      <c r="B93" s="2" t="s">
        <v>387</v>
      </c>
      <c r="C93" s="4">
        <v>1000</v>
      </c>
      <c r="D93" s="1" t="s">
        <v>451</v>
      </c>
      <c r="E93" s="85"/>
      <c r="F93" s="85" t="s">
        <v>1</v>
      </c>
      <c r="G93" s="111" t="s">
        <v>760</v>
      </c>
      <c r="H93" s="111" t="s">
        <v>672</v>
      </c>
      <c r="I93" s="96" t="s">
        <v>392</v>
      </c>
      <c r="J93" s="92">
        <v>39626</v>
      </c>
      <c r="K93" s="85" t="s">
        <v>87</v>
      </c>
      <c r="L93" s="314">
        <v>22000000</v>
      </c>
      <c r="M93" s="314">
        <v>22000000</v>
      </c>
      <c r="N93" s="338">
        <f t="shared" si="2"/>
        <v>22000000</v>
      </c>
    </row>
    <row r="94" spans="1:14" ht="30.6" x14ac:dyDescent="0.25">
      <c r="A94" s="1" t="s">
        <v>386</v>
      </c>
      <c r="B94" s="2" t="s">
        <v>387</v>
      </c>
      <c r="C94" s="4">
        <v>951</v>
      </c>
      <c r="D94" s="1" t="s">
        <v>429</v>
      </c>
      <c r="E94" s="380"/>
      <c r="F94" s="86" t="s">
        <v>748</v>
      </c>
      <c r="G94" s="22" t="s">
        <v>352</v>
      </c>
      <c r="H94" s="22" t="s">
        <v>266</v>
      </c>
      <c r="I94" s="96" t="s">
        <v>392</v>
      </c>
      <c r="J94" s="20" t="s">
        <v>5</v>
      </c>
      <c r="K94" s="85" t="s">
        <v>87</v>
      </c>
      <c r="L94" s="314">
        <v>7455440</v>
      </c>
      <c r="M94" s="314">
        <v>7455440</v>
      </c>
      <c r="N94" s="338">
        <f t="shared" si="2"/>
        <v>7455440</v>
      </c>
    </row>
    <row r="95" spans="1:14" ht="30.6" x14ac:dyDescent="0.25">
      <c r="A95" s="1" t="s">
        <v>386</v>
      </c>
      <c r="B95" s="20" t="s">
        <v>387</v>
      </c>
      <c r="C95" s="4">
        <v>687</v>
      </c>
      <c r="D95" s="1" t="s">
        <v>451</v>
      </c>
      <c r="E95" s="1"/>
      <c r="F95" s="85" t="s">
        <v>684</v>
      </c>
      <c r="G95" s="111" t="s">
        <v>48</v>
      </c>
      <c r="H95" s="22" t="s">
        <v>614</v>
      </c>
      <c r="I95" s="96" t="s">
        <v>392</v>
      </c>
      <c r="J95" s="92">
        <v>39715</v>
      </c>
      <c r="K95" s="85" t="s">
        <v>87</v>
      </c>
      <c r="L95" s="314">
        <v>714000000</v>
      </c>
      <c r="M95" s="314">
        <v>714000000</v>
      </c>
      <c r="N95" s="345">
        <f t="shared" si="2"/>
        <v>714000000</v>
      </c>
    </row>
    <row r="96" spans="1:14" ht="30.6" x14ac:dyDescent="0.25">
      <c r="A96" s="1" t="s">
        <v>386</v>
      </c>
      <c r="B96" s="20" t="s">
        <v>387</v>
      </c>
      <c r="C96" s="4">
        <v>826</v>
      </c>
      <c r="D96" s="1" t="s">
        <v>451</v>
      </c>
      <c r="E96" s="85"/>
      <c r="F96" s="85" t="s">
        <v>684</v>
      </c>
      <c r="G96" s="22" t="s">
        <v>48</v>
      </c>
      <c r="H96" s="22" t="s">
        <v>615</v>
      </c>
      <c r="I96" s="96" t="s">
        <v>392</v>
      </c>
      <c r="J96" s="92">
        <v>39715</v>
      </c>
      <c r="K96" s="85" t="s">
        <v>87</v>
      </c>
      <c r="L96" s="315" t="s">
        <v>548</v>
      </c>
      <c r="M96" s="315" t="s">
        <v>548</v>
      </c>
      <c r="N96" s="345" t="str">
        <f t="shared" si="2"/>
        <v>Part of NEEWS (Greater Springfield Reliability Project)</v>
      </c>
    </row>
    <row r="97" spans="1:14" ht="30.6" x14ac:dyDescent="0.25">
      <c r="A97" s="1" t="s">
        <v>386</v>
      </c>
      <c r="B97" s="20" t="s">
        <v>387</v>
      </c>
      <c r="C97" s="4">
        <v>196</v>
      </c>
      <c r="D97" s="1" t="s">
        <v>451</v>
      </c>
      <c r="E97" s="85"/>
      <c r="F97" s="85" t="s">
        <v>684</v>
      </c>
      <c r="G97" s="22" t="s">
        <v>48</v>
      </c>
      <c r="H97" s="111" t="s">
        <v>616</v>
      </c>
      <c r="I97" s="96" t="s">
        <v>392</v>
      </c>
      <c r="J97" s="92">
        <v>39715</v>
      </c>
      <c r="K97" s="85" t="s">
        <v>87</v>
      </c>
      <c r="L97" s="315" t="s">
        <v>548</v>
      </c>
      <c r="M97" s="315" t="s">
        <v>548</v>
      </c>
      <c r="N97" s="345" t="str">
        <f t="shared" si="2"/>
        <v>Part of NEEWS (Greater Springfield Reliability Project)</v>
      </c>
    </row>
    <row r="98" spans="1:14" ht="30.6" x14ac:dyDescent="0.25">
      <c r="A98" s="1" t="s">
        <v>386</v>
      </c>
      <c r="B98" s="20" t="s">
        <v>387</v>
      </c>
      <c r="C98" s="4">
        <v>818</v>
      </c>
      <c r="D98" s="1" t="s">
        <v>451</v>
      </c>
      <c r="E98" s="85"/>
      <c r="F98" s="85" t="s">
        <v>684</v>
      </c>
      <c r="G98" s="22" t="s">
        <v>48</v>
      </c>
      <c r="H98" s="111" t="s">
        <v>696</v>
      </c>
      <c r="I98" s="96" t="s">
        <v>392</v>
      </c>
      <c r="J98" s="92">
        <v>39715</v>
      </c>
      <c r="K98" s="85" t="s">
        <v>87</v>
      </c>
      <c r="L98" s="315" t="s">
        <v>548</v>
      </c>
      <c r="M98" s="315" t="s">
        <v>548</v>
      </c>
      <c r="N98" s="345" t="str">
        <f t="shared" si="2"/>
        <v>Part of NEEWS (Greater Springfield Reliability Project)</v>
      </c>
    </row>
    <row r="99" spans="1:14" ht="30.6" x14ac:dyDescent="0.25">
      <c r="A99" s="1" t="s">
        <v>386</v>
      </c>
      <c r="B99" s="20" t="s">
        <v>387</v>
      </c>
      <c r="C99" s="4">
        <v>819</v>
      </c>
      <c r="D99" s="1" t="s">
        <v>451</v>
      </c>
      <c r="E99" s="85"/>
      <c r="F99" s="85" t="s">
        <v>684</v>
      </c>
      <c r="G99" s="22" t="s">
        <v>48</v>
      </c>
      <c r="H99" s="111" t="s">
        <v>669</v>
      </c>
      <c r="I99" s="96" t="s">
        <v>392</v>
      </c>
      <c r="J99" s="92">
        <v>39715</v>
      </c>
      <c r="K99" s="85" t="s">
        <v>87</v>
      </c>
      <c r="L99" s="315" t="s">
        <v>548</v>
      </c>
      <c r="M99" s="315" t="s">
        <v>548</v>
      </c>
      <c r="N99" s="345" t="str">
        <f t="shared" si="2"/>
        <v>Part of NEEWS (Greater Springfield Reliability Project)</v>
      </c>
    </row>
    <row r="100" spans="1:14" ht="30.6" x14ac:dyDescent="0.25">
      <c r="A100" s="1" t="s">
        <v>386</v>
      </c>
      <c r="B100" s="20" t="s">
        <v>387</v>
      </c>
      <c r="C100" s="4">
        <v>820</v>
      </c>
      <c r="D100" s="1" t="s">
        <v>451</v>
      </c>
      <c r="E100" s="1"/>
      <c r="F100" s="85" t="s">
        <v>684</v>
      </c>
      <c r="G100" s="22" t="s">
        <v>48</v>
      </c>
      <c r="H100" s="111" t="s">
        <v>673</v>
      </c>
      <c r="I100" s="96" t="s">
        <v>392</v>
      </c>
      <c r="J100" s="92">
        <v>39715</v>
      </c>
      <c r="K100" s="85" t="s">
        <v>87</v>
      </c>
      <c r="L100" s="315" t="s">
        <v>548</v>
      </c>
      <c r="M100" s="315" t="s">
        <v>548</v>
      </c>
      <c r="N100" s="345" t="str">
        <f t="shared" si="2"/>
        <v>Part of NEEWS (Greater Springfield Reliability Project)</v>
      </c>
    </row>
    <row r="101" spans="1:14" ht="30.6" x14ac:dyDescent="0.25">
      <c r="A101" s="1" t="s">
        <v>386</v>
      </c>
      <c r="B101" s="20" t="s">
        <v>387</v>
      </c>
      <c r="C101" s="4">
        <v>823</v>
      </c>
      <c r="D101" s="1" t="s">
        <v>451</v>
      </c>
      <c r="E101" s="1"/>
      <c r="F101" s="85" t="s">
        <v>684</v>
      </c>
      <c r="G101" s="22" t="s">
        <v>48</v>
      </c>
      <c r="H101" s="111" t="s">
        <v>675</v>
      </c>
      <c r="I101" s="96" t="s">
        <v>392</v>
      </c>
      <c r="J101" s="92">
        <v>39715</v>
      </c>
      <c r="K101" s="85" t="s">
        <v>87</v>
      </c>
      <c r="L101" s="315" t="s">
        <v>548</v>
      </c>
      <c r="M101" s="315" t="s">
        <v>548</v>
      </c>
      <c r="N101" s="345" t="str">
        <f t="shared" si="2"/>
        <v>Part of NEEWS (Greater Springfield Reliability Project)</v>
      </c>
    </row>
    <row r="102" spans="1:14" ht="40.799999999999997" x14ac:dyDescent="0.25">
      <c r="A102" s="1" t="s">
        <v>386</v>
      </c>
      <c r="B102" s="20" t="s">
        <v>387</v>
      </c>
      <c r="C102" s="4">
        <v>828</v>
      </c>
      <c r="D102" s="1" t="s">
        <v>451</v>
      </c>
      <c r="E102" s="1"/>
      <c r="F102" s="85" t="s">
        <v>684</v>
      </c>
      <c r="G102" s="111" t="s">
        <v>48</v>
      </c>
      <c r="H102" s="22" t="s">
        <v>617</v>
      </c>
      <c r="I102" s="96" t="s">
        <v>392</v>
      </c>
      <c r="J102" s="92">
        <v>39715</v>
      </c>
      <c r="K102" s="85" t="s">
        <v>87</v>
      </c>
      <c r="L102" s="315" t="s">
        <v>548</v>
      </c>
      <c r="M102" s="315" t="s">
        <v>548</v>
      </c>
      <c r="N102" s="345" t="str">
        <f t="shared" si="2"/>
        <v>Part of NEEWS (Greater Springfield Reliability Project)</v>
      </c>
    </row>
    <row r="103" spans="1:14" ht="30.6" x14ac:dyDescent="0.25">
      <c r="A103" s="1" t="s">
        <v>386</v>
      </c>
      <c r="B103" s="20" t="s">
        <v>387</v>
      </c>
      <c r="C103" s="4">
        <v>829</v>
      </c>
      <c r="D103" s="1" t="s">
        <v>451</v>
      </c>
      <c r="E103" s="1"/>
      <c r="F103" s="85" t="s">
        <v>684</v>
      </c>
      <c r="G103" s="111" t="s">
        <v>48</v>
      </c>
      <c r="H103" s="22" t="s">
        <v>618</v>
      </c>
      <c r="I103" s="96" t="s">
        <v>392</v>
      </c>
      <c r="J103" s="92">
        <v>39715</v>
      </c>
      <c r="K103" s="85" t="s">
        <v>87</v>
      </c>
      <c r="L103" s="315" t="s">
        <v>548</v>
      </c>
      <c r="M103" s="315" t="s">
        <v>548</v>
      </c>
      <c r="N103" s="345" t="str">
        <f t="shared" ref="N103:N134" si="3">M103</f>
        <v>Part of NEEWS (Greater Springfield Reliability Project)</v>
      </c>
    </row>
    <row r="104" spans="1:14" ht="30.6" x14ac:dyDescent="0.25">
      <c r="A104" s="1" t="s">
        <v>386</v>
      </c>
      <c r="B104" s="20" t="s">
        <v>387</v>
      </c>
      <c r="C104" s="4">
        <v>1010</v>
      </c>
      <c r="D104" s="1" t="s">
        <v>451</v>
      </c>
      <c r="E104" s="1"/>
      <c r="F104" s="85" t="s">
        <v>684</v>
      </c>
      <c r="G104" s="111" t="s">
        <v>48</v>
      </c>
      <c r="H104" s="22" t="s">
        <v>619</v>
      </c>
      <c r="I104" s="96" t="s">
        <v>392</v>
      </c>
      <c r="J104" s="92">
        <v>39715</v>
      </c>
      <c r="K104" s="85" t="s">
        <v>87</v>
      </c>
      <c r="L104" s="315" t="s">
        <v>548</v>
      </c>
      <c r="M104" s="315" t="s">
        <v>548</v>
      </c>
      <c r="N104" s="345" t="str">
        <f t="shared" si="3"/>
        <v>Part of NEEWS (Greater Springfield Reliability Project)</v>
      </c>
    </row>
    <row r="105" spans="1:14" ht="30.6" x14ac:dyDescent="0.25">
      <c r="A105" s="1" t="s">
        <v>386</v>
      </c>
      <c r="B105" s="20" t="s">
        <v>387</v>
      </c>
      <c r="C105" s="4">
        <v>259</v>
      </c>
      <c r="D105" s="1" t="s">
        <v>451</v>
      </c>
      <c r="E105" s="1"/>
      <c r="F105" s="85" t="s">
        <v>684</v>
      </c>
      <c r="G105" s="111" t="s">
        <v>48</v>
      </c>
      <c r="H105" s="111" t="s">
        <v>670</v>
      </c>
      <c r="I105" s="96" t="s">
        <v>392</v>
      </c>
      <c r="J105" s="92">
        <v>39715</v>
      </c>
      <c r="K105" s="85" t="s">
        <v>87</v>
      </c>
      <c r="L105" s="315" t="s">
        <v>548</v>
      </c>
      <c r="M105" s="315" t="s">
        <v>548</v>
      </c>
      <c r="N105" s="345" t="str">
        <f t="shared" si="3"/>
        <v>Part of NEEWS (Greater Springfield Reliability Project)</v>
      </c>
    </row>
    <row r="106" spans="1:14" ht="30.6" x14ac:dyDescent="0.25">
      <c r="A106" s="1" t="s">
        <v>386</v>
      </c>
      <c r="B106" s="20" t="s">
        <v>387</v>
      </c>
      <c r="C106" s="4">
        <v>688</v>
      </c>
      <c r="D106" s="1" t="s">
        <v>451</v>
      </c>
      <c r="E106" s="1"/>
      <c r="F106" s="85" t="s">
        <v>684</v>
      </c>
      <c r="G106" s="111" t="s">
        <v>48</v>
      </c>
      <c r="H106" s="22" t="s">
        <v>620</v>
      </c>
      <c r="I106" s="96" t="s">
        <v>392</v>
      </c>
      <c r="J106" s="92">
        <v>39715</v>
      </c>
      <c r="K106" s="85" t="s">
        <v>87</v>
      </c>
      <c r="L106" s="315" t="s">
        <v>548</v>
      </c>
      <c r="M106" s="315" t="s">
        <v>548</v>
      </c>
      <c r="N106" s="345" t="str">
        <f t="shared" si="3"/>
        <v>Part of NEEWS (Greater Springfield Reliability Project)</v>
      </c>
    </row>
    <row r="107" spans="1:14" ht="30.6" x14ac:dyDescent="0.25">
      <c r="A107" s="1" t="s">
        <v>386</v>
      </c>
      <c r="B107" s="20" t="s">
        <v>387</v>
      </c>
      <c r="C107" s="114">
        <v>1100</v>
      </c>
      <c r="D107" s="1" t="s">
        <v>451</v>
      </c>
      <c r="E107" s="1"/>
      <c r="F107" s="85" t="s">
        <v>684</v>
      </c>
      <c r="G107" s="111" t="s">
        <v>48</v>
      </c>
      <c r="H107" s="111" t="s">
        <v>625</v>
      </c>
      <c r="I107" s="96" t="s">
        <v>392</v>
      </c>
      <c r="J107" s="92">
        <v>39715</v>
      </c>
      <c r="K107" s="85" t="s">
        <v>87</v>
      </c>
      <c r="L107" s="322" t="s">
        <v>548</v>
      </c>
      <c r="M107" s="322" t="s">
        <v>548</v>
      </c>
      <c r="N107" s="345" t="str">
        <f t="shared" si="3"/>
        <v>Part of NEEWS (Greater Springfield Reliability Project)</v>
      </c>
    </row>
    <row r="108" spans="1:14" ht="30.6" x14ac:dyDescent="0.25">
      <c r="A108" s="1" t="s">
        <v>386</v>
      </c>
      <c r="B108" s="20" t="s">
        <v>387</v>
      </c>
      <c r="C108" s="114">
        <v>1101</v>
      </c>
      <c r="D108" s="1" t="s">
        <v>451</v>
      </c>
      <c r="E108" s="1"/>
      <c r="F108" s="85" t="s">
        <v>684</v>
      </c>
      <c r="G108" s="111" t="s">
        <v>48</v>
      </c>
      <c r="H108" s="111" t="s">
        <v>626</v>
      </c>
      <c r="I108" s="96" t="s">
        <v>392</v>
      </c>
      <c r="J108" s="92">
        <v>39715</v>
      </c>
      <c r="K108" s="85" t="s">
        <v>87</v>
      </c>
      <c r="L108" s="322" t="s">
        <v>548</v>
      </c>
      <c r="M108" s="322" t="s">
        <v>548</v>
      </c>
      <c r="N108" s="345" t="str">
        <f t="shared" si="3"/>
        <v>Part of NEEWS (Greater Springfield Reliability Project)</v>
      </c>
    </row>
    <row r="109" spans="1:14" ht="30.6" x14ac:dyDescent="0.25">
      <c r="A109" s="1" t="s">
        <v>386</v>
      </c>
      <c r="B109" s="20" t="s">
        <v>387</v>
      </c>
      <c r="C109" s="114">
        <v>1102</v>
      </c>
      <c r="D109" s="1" t="s">
        <v>451</v>
      </c>
      <c r="E109" s="1"/>
      <c r="F109" s="85" t="s">
        <v>684</v>
      </c>
      <c r="G109" s="111" t="s">
        <v>48</v>
      </c>
      <c r="H109" s="111" t="s">
        <v>627</v>
      </c>
      <c r="I109" s="96" t="s">
        <v>392</v>
      </c>
      <c r="J109" s="92">
        <v>39715</v>
      </c>
      <c r="K109" s="85" t="s">
        <v>87</v>
      </c>
      <c r="L109" s="322" t="s">
        <v>548</v>
      </c>
      <c r="M109" s="322" t="s">
        <v>548</v>
      </c>
      <c r="N109" s="345" t="str">
        <f t="shared" si="3"/>
        <v>Part of NEEWS (Greater Springfield Reliability Project)</v>
      </c>
    </row>
    <row r="110" spans="1:14" ht="30.6" x14ac:dyDescent="0.25">
      <c r="A110" s="1" t="s">
        <v>386</v>
      </c>
      <c r="B110" s="20" t="s">
        <v>387</v>
      </c>
      <c r="C110" s="114">
        <v>1103</v>
      </c>
      <c r="D110" s="1" t="s">
        <v>451</v>
      </c>
      <c r="E110" s="1"/>
      <c r="F110" s="85" t="s">
        <v>684</v>
      </c>
      <c r="G110" s="111" t="s">
        <v>48</v>
      </c>
      <c r="H110" s="111" t="s">
        <v>628</v>
      </c>
      <c r="I110" s="96" t="s">
        <v>392</v>
      </c>
      <c r="J110" s="92">
        <v>39715</v>
      </c>
      <c r="K110" s="85" t="s">
        <v>87</v>
      </c>
      <c r="L110" s="322" t="s">
        <v>548</v>
      </c>
      <c r="M110" s="322" t="s">
        <v>548</v>
      </c>
      <c r="N110" s="345" t="str">
        <f t="shared" si="3"/>
        <v>Part of NEEWS (Greater Springfield Reliability Project)</v>
      </c>
    </row>
    <row r="111" spans="1:14" ht="30.6" x14ac:dyDescent="0.25">
      <c r="A111" s="1" t="s">
        <v>386</v>
      </c>
      <c r="B111" s="20" t="s">
        <v>387</v>
      </c>
      <c r="C111" s="114">
        <v>1104</v>
      </c>
      <c r="D111" s="1" t="s">
        <v>451</v>
      </c>
      <c r="E111" s="1"/>
      <c r="F111" s="85" t="s">
        <v>684</v>
      </c>
      <c r="G111" s="111" t="s">
        <v>48</v>
      </c>
      <c r="H111" s="111" t="s">
        <v>629</v>
      </c>
      <c r="I111" s="96" t="s">
        <v>392</v>
      </c>
      <c r="J111" s="92">
        <v>39715</v>
      </c>
      <c r="K111" s="85" t="s">
        <v>87</v>
      </c>
      <c r="L111" s="322" t="s">
        <v>548</v>
      </c>
      <c r="M111" s="322" t="s">
        <v>548</v>
      </c>
      <c r="N111" s="345" t="str">
        <f t="shared" si="3"/>
        <v>Part of NEEWS (Greater Springfield Reliability Project)</v>
      </c>
    </row>
    <row r="112" spans="1:14" ht="30.6" x14ac:dyDescent="0.25">
      <c r="A112" s="1" t="s">
        <v>386</v>
      </c>
      <c r="B112" s="20" t="s">
        <v>387</v>
      </c>
      <c r="C112" s="114">
        <v>1105</v>
      </c>
      <c r="D112" s="1" t="s">
        <v>451</v>
      </c>
      <c r="E112" s="1"/>
      <c r="F112" s="85" t="s">
        <v>684</v>
      </c>
      <c r="G112" s="111" t="s">
        <v>48</v>
      </c>
      <c r="H112" s="111" t="s">
        <v>630</v>
      </c>
      <c r="I112" s="96" t="s">
        <v>392</v>
      </c>
      <c r="J112" s="92">
        <v>39715</v>
      </c>
      <c r="K112" s="85" t="s">
        <v>87</v>
      </c>
      <c r="L112" s="322" t="s">
        <v>548</v>
      </c>
      <c r="M112" s="322" t="s">
        <v>548</v>
      </c>
      <c r="N112" s="345" t="str">
        <f t="shared" si="3"/>
        <v>Part of NEEWS (Greater Springfield Reliability Project)</v>
      </c>
    </row>
    <row r="113" spans="1:17" ht="30.6" x14ac:dyDescent="0.25">
      <c r="A113" s="1" t="s">
        <v>386</v>
      </c>
      <c r="B113" s="20" t="s">
        <v>387</v>
      </c>
      <c r="C113" s="21">
        <v>1070</v>
      </c>
      <c r="D113" s="1" t="s">
        <v>451</v>
      </c>
      <c r="E113" s="1"/>
      <c r="F113" s="85" t="s">
        <v>684</v>
      </c>
      <c r="G113" s="111" t="s">
        <v>48</v>
      </c>
      <c r="H113" s="111" t="s">
        <v>631</v>
      </c>
      <c r="I113" s="96" t="s">
        <v>392</v>
      </c>
      <c r="J113" s="92">
        <v>39715</v>
      </c>
      <c r="K113" s="85" t="s">
        <v>87</v>
      </c>
      <c r="L113" s="322" t="s">
        <v>548</v>
      </c>
      <c r="M113" s="322" t="s">
        <v>548</v>
      </c>
      <c r="N113" s="345" t="str">
        <f t="shared" si="3"/>
        <v>Part of NEEWS (Greater Springfield Reliability Project)</v>
      </c>
    </row>
    <row r="114" spans="1:17" ht="30.6" x14ac:dyDescent="0.25">
      <c r="A114" s="1" t="s">
        <v>386</v>
      </c>
      <c r="B114" s="20" t="s">
        <v>387</v>
      </c>
      <c r="C114" s="21">
        <v>1071</v>
      </c>
      <c r="D114" s="1" t="s">
        <v>451</v>
      </c>
      <c r="E114" s="1"/>
      <c r="F114" s="85" t="s">
        <v>684</v>
      </c>
      <c r="G114" s="111" t="s">
        <v>48</v>
      </c>
      <c r="H114" s="111" t="s">
        <v>632</v>
      </c>
      <c r="I114" s="96" t="s">
        <v>392</v>
      </c>
      <c r="J114" s="92">
        <v>39715</v>
      </c>
      <c r="K114" s="85" t="s">
        <v>87</v>
      </c>
      <c r="L114" s="322" t="s">
        <v>548</v>
      </c>
      <c r="M114" s="322" t="s">
        <v>548</v>
      </c>
      <c r="N114" s="345" t="str">
        <f t="shared" si="3"/>
        <v>Part of NEEWS (Greater Springfield Reliability Project)</v>
      </c>
    </row>
    <row r="115" spans="1:17" ht="30.6" x14ac:dyDescent="0.25">
      <c r="A115" s="1" t="s">
        <v>386</v>
      </c>
      <c r="B115" s="20" t="s">
        <v>387</v>
      </c>
      <c r="C115" s="21">
        <v>1072</v>
      </c>
      <c r="D115" s="1" t="s">
        <v>451</v>
      </c>
      <c r="E115" s="1"/>
      <c r="F115" s="85" t="s">
        <v>684</v>
      </c>
      <c r="G115" s="111" t="s">
        <v>48</v>
      </c>
      <c r="H115" s="111" t="s">
        <v>633</v>
      </c>
      <c r="I115" s="96" t="s">
        <v>392</v>
      </c>
      <c r="J115" s="92">
        <v>39715</v>
      </c>
      <c r="K115" s="85" t="s">
        <v>87</v>
      </c>
      <c r="L115" s="322" t="s">
        <v>548</v>
      </c>
      <c r="M115" s="322" t="s">
        <v>548</v>
      </c>
      <c r="N115" s="345" t="str">
        <f t="shared" si="3"/>
        <v>Part of NEEWS (Greater Springfield Reliability Project)</v>
      </c>
    </row>
    <row r="116" spans="1:17" ht="30.6" x14ac:dyDescent="0.25">
      <c r="A116" s="1" t="s">
        <v>386</v>
      </c>
      <c r="B116" s="20" t="s">
        <v>387</v>
      </c>
      <c r="C116" s="21">
        <v>1073</v>
      </c>
      <c r="D116" s="1" t="s">
        <v>451</v>
      </c>
      <c r="E116" s="1"/>
      <c r="F116" s="85" t="s">
        <v>684</v>
      </c>
      <c r="G116" s="111" t="s">
        <v>48</v>
      </c>
      <c r="H116" s="111" t="s">
        <v>634</v>
      </c>
      <c r="I116" s="96" t="s">
        <v>392</v>
      </c>
      <c r="J116" s="92">
        <v>39715</v>
      </c>
      <c r="K116" s="85" t="s">
        <v>87</v>
      </c>
      <c r="L116" s="322" t="s">
        <v>548</v>
      </c>
      <c r="M116" s="322" t="s">
        <v>548</v>
      </c>
      <c r="N116" s="345" t="str">
        <f t="shared" si="3"/>
        <v>Part of NEEWS (Greater Springfield Reliability Project)</v>
      </c>
      <c r="O116" s="93"/>
      <c r="P116" s="93"/>
      <c r="Q116" s="93"/>
    </row>
    <row r="117" spans="1:17" ht="25.5" customHeight="1" x14ac:dyDescent="0.25">
      <c r="A117" s="1" t="s">
        <v>386</v>
      </c>
      <c r="B117" s="20" t="s">
        <v>387</v>
      </c>
      <c r="C117" s="21">
        <v>1074</v>
      </c>
      <c r="D117" s="1" t="s">
        <v>451</v>
      </c>
      <c r="E117" s="36"/>
      <c r="F117" s="85" t="s">
        <v>684</v>
      </c>
      <c r="G117" s="111" t="s">
        <v>48</v>
      </c>
      <c r="H117" s="111" t="s">
        <v>635</v>
      </c>
      <c r="I117" s="96" t="s">
        <v>392</v>
      </c>
      <c r="J117" s="92">
        <v>39715</v>
      </c>
      <c r="K117" s="85" t="s">
        <v>87</v>
      </c>
      <c r="L117" s="322" t="s">
        <v>548</v>
      </c>
      <c r="M117" s="322" t="s">
        <v>548</v>
      </c>
      <c r="N117" s="345" t="str">
        <f t="shared" si="3"/>
        <v>Part of NEEWS (Greater Springfield Reliability Project)</v>
      </c>
      <c r="O117" s="93"/>
      <c r="P117" s="93"/>
      <c r="Q117" s="93"/>
    </row>
    <row r="118" spans="1:17" ht="51" customHeight="1" x14ac:dyDescent="0.25">
      <c r="A118" s="36" t="s">
        <v>386</v>
      </c>
      <c r="B118" s="44" t="s">
        <v>387</v>
      </c>
      <c r="C118" s="55">
        <v>1075</v>
      </c>
      <c r="D118" s="36" t="s">
        <v>451</v>
      </c>
      <c r="E118" s="36"/>
      <c r="F118" s="88" t="s">
        <v>684</v>
      </c>
      <c r="G118" s="151" t="s">
        <v>48</v>
      </c>
      <c r="H118" s="151" t="s">
        <v>636</v>
      </c>
      <c r="I118" s="95" t="s">
        <v>392</v>
      </c>
      <c r="J118" s="152">
        <v>39715</v>
      </c>
      <c r="K118" s="88" t="s">
        <v>87</v>
      </c>
      <c r="L118" s="387" t="s">
        <v>548</v>
      </c>
      <c r="M118" s="387" t="s">
        <v>548</v>
      </c>
      <c r="N118" s="345" t="str">
        <f t="shared" si="3"/>
        <v>Part of NEEWS (Greater Springfield Reliability Project)</v>
      </c>
      <c r="O118" s="93"/>
      <c r="P118" s="93"/>
      <c r="Q118" s="93"/>
    </row>
    <row r="119" spans="1:17" ht="32.25" customHeight="1" x14ac:dyDescent="0.25">
      <c r="A119" s="1" t="s">
        <v>386</v>
      </c>
      <c r="B119" s="20" t="s">
        <v>387</v>
      </c>
      <c r="C119" s="21">
        <v>1076</v>
      </c>
      <c r="D119" s="1" t="s">
        <v>451</v>
      </c>
      <c r="E119" s="1"/>
      <c r="F119" s="85" t="s">
        <v>1</v>
      </c>
      <c r="G119" s="111" t="s">
        <v>760</v>
      </c>
      <c r="H119" s="111" t="s">
        <v>637</v>
      </c>
      <c r="I119" s="96" t="s">
        <v>392</v>
      </c>
      <c r="J119" s="92">
        <v>39715</v>
      </c>
      <c r="K119" s="85" t="s">
        <v>87</v>
      </c>
      <c r="L119" s="315" t="s">
        <v>761</v>
      </c>
      <c r="M119" s="315" t="s">
        <v>761</v>
      </c>
      <c r="N119" s="345" t="str">
        <f t="shared" si="3"/>
        <v>Part of Agawam-West Springfield Project</v>
      </c>
      <c r="O119" s="93"/>
      <c r="P119" s="93"/>
      <c r="Q119" s="93"/>
    </row>
    <row r="120" spans="1:17" ht="56.25" customHeight="1" x14ac:dyDescent="0.25">
      <c r="A120" s="1" t="s">
        <v>386</v>
      </c>
      <c r="B120" s="20" t="s">
        <v>387</v>
      </c>
      <c r="C120" s="21">
        <v>1077</v>
      </c>
      <c r="D120" s="1" t="s">
        <v>451</v>
      </c>
      <c r="E120" s="1"/>
      <c r="F120" s="85" t="s">
        <v>1</v>
      </c>
      <c r="G120" s="111" t="s">
        <v>760</v>
      </c>
      <c r="H120" s="111" t="s">
        <v>638</v>
      </c>
      <c r="I120" s="96" t="s">
        <v>392</v>
      </c>
      <c r="J120" s="92">
        <v>39715</v>
      </c>
      <c r="K120" s="85" t="s">
        <v>87</v>
      </c>
      <c r="L120" s="315" t="s">
        <v>761</v>
      </c>
      <c r="M120" s="315" t="s">
        <v>761</v>
      </c>
      <c r="N120" s="345" t="str">
        <f t="shared" si="3"/>
        <v>Part of Agawam-West Springfield Project</v>
      </c>
      <c r="O120" s="93"/>
      <c r="P120" s="93"/>
      <c r="Q120" s="93"/>
    </row>
    <row r="121" spans="1:17" ht="57.75" customHeight="1" x14ac:dyDescent="0.25">
      <c r="A121" s="1" t="s">
        <v>386</v>
      </c>
      <c r="B121" s="20" t="s">
        <v>387</v>
      </c>
      <c r="C121" s="21">
        <v>1078</v>
      </c>
      <c r="D121" s="1" t="s">
        <v>451</v>
      </c>
      <c r="E121" s="1"/>
      <c r="F121" s="85" t="s">
        <v>684</v>
      </c>
      <c r="G121" s="111" t="s">
        <v>48</v>
      </c>
      <c r="H121" s="111" t="s">
        <v>639</v>
      </c>
      <c r="I121" s="96" t="s">
        <v>392</v>
      </c>
      <c r="J121" s="92">
        <v>39715</v>
      </c>
      <c r="K121" s="85" t="s">
        <v>87</v>
      </c>
      <c r="L121" s="322" t="s">
        <v>548</v>
      </c>
      <c r="M121" s="322" t="s">
        <v>548</v>
      </c>
      <c r="N121" s="345" t="str">
        <f t="shared" si="3"/>
        <v>Part of NEEWS (Greater Springfield Reliability Project)</v>
      </c>
    </row>
    <row r="122" spans="1:17" ht="31.5" customHeight="1" x14ac:dyDescent="0.25">
      <c r="A122" s="1" t="s">
        <v>386</v>
      </c>
      <c r="B122" s="20" t="s">
        <v>387</v>
      </c>
      <c r="C122" s="21">
        <v>1079</v>
      </c>
      <c r="D122" s="1" t="s">
        <v>451</v>
      </c>
      <c r="E122" s="1"/>
      <c r="F122" s="85" t="s">
        <v>684</v>
      </c>
      <c r="G122" s="111" t="s">
        <v>48</v>
      </c>
      <c r="H122" s="111" t="s">
        <v>640</v>
      </c>
      <c r="I122" s="96" t="s">
        <v>392</v>
      </c>
      <c r="J122" s="92">
        <v>39715</v>
      </c>
      <c r="K122" s="85" t="s">
        <v>87</v>
      </c>
      <c r="L122" s="322" t="s">
        <v>548</v>
      </c>
      <c r="M122" s="322" t="s">
        <v>548</v>
      </c>
      <c r="N122" s="345" t="str">
        <f t="shared" si="3"/>
        <v>Part of NEEWS (Greater Springfield Reliability Project)</v>
      </c>
    </row>
    <row r="123" spans="1:17" ht="72" customHeight="1" x14ac:dyDescent="0.25">
      <c r="A123" s="1" t="s">
        <v>386</v>
      </c>
      <c r="B123" s="20" t="s">
        <v>387</v>
      </c>
      <c r="C123" s="21">
        <v>1080</v>
      </c>
      <c r="D123" s="1" t="s">
        <v>451</v>
      </c>
      <c r="E123" s="1"/>
      <c r="F123" s="85" t="s">
        <v>684</v>
      </c>
      <c r="G123" s="111" t="s">
        <v>48</v>
      </c>
      <c r="H123" s="111" t="s">
        <v>641</v>
      </c>
      <c r="I123" s="96" t="s">
        <v>392</v>
      </c>
      <c r="J123" s="92">
        <v>39715</v>
      </c>
      <c r="K123" s="85" t="s">
        <v>87</v>
      </c>
      <c r="L123" s="322" t="s">
        <v>548</v>
      </c>
      <c r="M123" s="322" t="s">
        <v>548</v>
      </c>
      <c r="N123" s="345" t="str">
        <f t="shared" si="3"/>
        <v>Part of NEEWS (Greater Springfield Reliability Project)</v>
      </c>
    </row>
    <row r="124" spans="1:17" ht="61.5" customHeight="1" x14ac:dyDescent="0.25">
      <c r="A124" s="28" t="s">
        <v>386</v>
      </c>
      <c r="B124" s="87" t="s">
        <v>387</v>
      </c>
      <c r="C124" s="30">
        <v>673</v>
      </c>
      <c r="D124" s="28" t="s">
        <v>429</v>
      </c>
      <c r="E124" s="29"/>
      <c r="F124" s="87" t="s">
        <v>389</v>
      </c>
      <c r="G124" s="48" t="s">
        <v>348</v>
      </c>
      <c r="H124" s="110" t="s">
        <v>918</v>
      </c>
      <c r="I124" s="97" t="s">
        <v>392</v>
      </c>
      <c r="J124" s="108">
        <v>39871</v>
      </c>
      <c r="K124" s="87" t="s">
        <v>87</v>
      </c>
      <c r="L124" s="318">
        <v>2200000</v>
      </c>
      <c r="M124" s="318">
        <v>2200000</v>
      </c>
      <c r="N124" s="338">
        <f t="shared" si="3"/>
        <v>2200000</v>
      </c>
    </row>
    <row r="125" spans="1:17" ht="48" customHeight="1" x14ac:dyDescent="0.25">
      <c r="A125" s="1" t="s">
        <v>386</v>
      </c>
      <c r="B125" s="85" t="s">
        <v>387</v>
      </c>
      <c r="C125" s="4">
        <v>676</v>
      </c>
      <c r="D125" s="1" t="s">
        <v>429</v>
      </c>
      <c r="E125" s="2"/>
      <c r="F125" s="85" t="s">
        <v>389</v>
      </c>
      <c r="G125" s="22" t="s">
        <v>348</v>
      </c>
      <c r="H125" s="111" t="s">
        <v>919</v>
      </c>
      <c r="I125" s="96" t="s">
        <v>392</v>
      </c>
      <c r="J125" s="92">
        <v>39871</v>
      </c>
      <c r="K125" s="85" t="s">
        <v>87</v>
      </c>
      <c r="L125" s="314">
        <v>30000000</v>
      </c>
      <c r="M125" s="314">
        <v>30000000</v>
      </c>
      <c r="N125" s="338">
        <f t="shared" si="3"/>
        <v>30000000</v>
      </c>
    </row>
    <row r="126" spans="1:17" ht="52.5" customHeight="1" x14ac:dyDescent="0.25">
      <c r="A126" s="1" t="s">
        <v>386</v>
      </c>
      <c r="B126" s="2" t="s">
        <v>387</v>
      </c>
      <c r="C126" s="14">
        <v>484</v>
      </c>
      <c r="D126" s="1" t="s">
        <v>429</v>
      </c>
      <c r="E126" s="1"/>
      <c r="F126" s="85" t="s">
        <v>347</v>
      </c>
      <c r="G126" s="22" t="s">
        <v>668</v>
      </c>
      <c r="H126" s="22" t="s">
        <v>136</v>
      </c>
      <c r="I126" s="43" t="s">
        <v>392</v>
      </c>
      <c r="J126" s="24">
        <v>39563</v>
      </c>
      <c r="K126" s="85" t="s">
        <v>87</v>
      </c>
      <c r="L126" s="314">
        <v>690000</v>
      </c>
      <c r="M126" s="314">
        <v>690000</v>
      </c>
      <c r="N126" s="346">
        <f t="shared" si="3"/>
        <v>690000</v>
      </c>
    </row>
    <row r="127" spans="1:17" ht="36.75" customHeight="1" x14ac:dyDescent="0.25">
      <c r="A127" s="1" t="s">
        <v>386</v>
      </c>
      <c r="B127" s="2" t="s">
        <v>387</v>
      </c>
      <c r="C127" s="4">
        <v>791</v>
      </c>
      <c r="D127" s="1" t="s">
        <v>429</v>
      </c>
      <c r="E127" s="1"/>
      <c r="F127" s="292" t="s">
        <v>759</v>
      </c>
      <c r="G127" s="22" t="s">
        <v>668</v>
      </c>
      <c r="H127" s="22" t="s">
        <v>660</v>
      </c>
      <c r="I127" s="43" t="s">
        <v>392</v>
      </c>
      <c r="J127" s="24">
        <v>39563</v>
      </c>
      <c r="K127" s="85" t="s">
        <v>87</v>
      </c>
      <c r="L127" s="314">
        <v>11560000</v>
      </c>
      <c r="M127" s="314">
        <v>11560000</v>
      </c>
      <c r="N127" s="346">
        <f t="shared" si="3"/>
        <v>11560000</v>
      </c>
    </row>
    <row r="128" spans="1:17" ht="63.75" customHeight="1" x14ac:dyDescent="0.25">
      <c r="A128" s="1" t="s">
        <v>386</v>
      </c>
      <c r="B128" s="2" t="s">
        <v>387</v>
      </c>
      <c r="C128" s="4">
        <v>913</v>
      </c>
      <c r="D128" s="1" t="s">
        <v>429</v>
      </c>
      <c r="E128" s="1"/>
      <c r="F128" s="292" t="s">
        <v>759</v>
      </c>
      <c r="G128" s="22" t="s">
        <v>668</v>
      </c>
      <c r="H128" s="22" t="s">
        <v>236</v>
      </c>
      <c r="I128" s="43" t="s">
        <v>392</v>
      </c>
      <c r="J128" s="24">
        <v>39563</v>
      </c>
      <c r="K128" s="85" t="s">
        <v>87</v>
      </c>
      <c r="L128" s="314">
        <v>3250000</v>
      </c>
      <c r="M128" s="314">
        <v>3250000</v>
      </c>
      <c r="N128" s="346">
        <f t="shared" si="3"/>
        <v>3250000</v>
      </c>
    </row>
    <row r="129" spans="1:14" ht="53.25" customHeight="1" x14ac:dyDescent="0.25">
      <c r="A129" s="1" t="s">
        <v>386</v>
      </c>
      <c r="B129" s="2" t="s">
        <v>387</v>
      </c>
      <c r="C129" s="4">
        <v>914</v>
      </c>
      <c r="D129" s="1" t="s">
        <v>429</v>
      </c>
      <c r="E129" s="1"/>
      <c r="F129" s="292" t="s">
        <v>759</v>
      </c>
      <c r="G129" s="22" t="s">
        <v>668</v>
      </c>
      <c r="H129" s="22" t="s">
        <v>18</v>
      </c>
      <c r="I129" s="43" t="s">
        <v>392</v>
      </c>
      <c r="J129" s="24">
        <v>39563</v>
      </c>
      <c r="K129" s="85" t="s">
        <v>87</v>
      </c>
      <c r="L129" s="314">
        <v>28150000</v>
      </c>
      <c r="M129" s="314">
        <v>28150000</v>
      </c>
      <c r="N129" s="346">
        <f t="shared" si="3"/>
        <v>28150000</v>
      </c>
    </row>
    <row r="130" spans="1:14" ht="54.75" customHeight="1" x14ac:dyDescent="0.25">
      <c r="A130" s="1" t="s">
        <v>386</v>
      </c>
      <c r="B130" s="2" t="s">
        <v>387</v>
      </c>
      <c r="C130" s="4">
        <v>915</v>
      </c>
      <c r="D130" s="1" t="s">
        <v>429</v>
      </c>
      <c r="E130" s="1"/>
      <c r="F130" s="292" t="s">
        <v>759</v>
      </c>
      <c r="G130" s="22" t="s">
        <v>668</v>
      </c>
      <c r="H130" s="22" t="s">
        <v>237</v>
      </c>
      <c r="I130" s="43" t="s">
        <v>392</v>
      </c>
      <c r="J130" s="24">
        <v>39563</v>
      </c>
      <c r="K130" s="85" t="s">
        <v>87</v>
      </c>
      <c r="L130" s="314">
        <v>19450000</v>
      </c>
      <c r="M130" s="314">
        <v>19450000</v>
      </c>
      <c r="N130" s="346">
        <f t="shared" si="3"/>
        <v>19450000</v>
      </c>
    </row>
    <row r="131" spans="1:14" ht="48" customHeight="1" x14ac:dyDescent="0.25">
      <c r="A131" s="1" t="s">
        <v>386</v>
      </c>
      <c r="B131" s="2" t="s">
        <v>387</v>
      </c>
      <c r="C131" s="4">
        <v>916</v>
      </c>
      <c r="D131" s="1" t="s">
        <v>429</v>
      </c>
      <c r="E131" s="1"/>
      <c r="F131" s="292" t="s">
        <v>759</v>
      </c>
      <c r="G131" s="22" t="s">
        <v>668</v>
      </c>
      <c r="H131" s="22" t="s">
        <v>21</v>
      </c>
      <c r="I131" s="43" t="s">
        <v>392</v>
      </c>
      <c r="J131" s="24">
        <v>39563</v>
      </c>
      <c r="K131" s="85" t="s">
        <v>87</v>
      </c>
      <c r="L131" s="314">
        <v>11800000</v>
      </c>
      <c r="M131" s="314">
        <v>11800000</v>
      </c>
      <c r="N131" s="346">
        <f t="shared" si="3"/>
        <v>11800000</v>
      </c>
    </row>
    <row r="132" spans="1:14" ht="47.25" customHeight="1" x14ac:dyDescent="0.25">
      <c r="A132" s="1" t="s">
        <v>386</v>
      </c>
      <c r="B132" s="2" t="s">
        <v>387</v>
      </c>
      <c r="C132" s="4">
        <v>917</v>
      </c>
      <c r="D132" s="1" t="s">
        <v>429</v>
      </c>
      <c r="E132" s="1"/>
      <c r="F132" s="431" t="s">
        <v>759</v>
      </c>
      <c r="G132" s="22" t="s">
        <v>668</v>
      </c>
      <c r="H132" s="22" t="s">
        <v>20</v>
      </c>
      <c r="I132" s="43" t="s">
        <v>392</v>
      </c>
      <c r="J132" s="24">
        <v>39563</v>
      </c>
      <c r="K132" s="85" t="s">
        <v>87</v>
      </c>
      <c r="L132" s="314">
        <v>7000000</v>
      </c>
      <c r="M132" s="314">
        <v>7000000</v>
      </c>
      <c r="N132" s="346">
        <f t="shared" si="3"/>
        <v>7000000</v>
      </c>
    </row>
    <row r="133" spans="1:14" ht="63" customHeight="1" x14ac:dyDescent="0.25">
      <c r="A133" s="1" t="s">
        <v>386</v>
      </c>
      <c r="B133" s="2" t="s">
        <v>387</v>
      </c>
      <c r="C133" s="4">
        <v>918</v>
      </c>
      <c r="D133" s="1" t="s">
        <v>429</v>
      </c>
      <c r="E133" s="1"/>
      <c r="F133" s="292" t="s">
        <v>759</v>
      </c>
      <c r="G133" s="22" t="s">
        <v>668</v>
      </c>
      <c r="H133" s="22" t="s">
        <v>19</v>
      </c>
      <c r="I133" s="43" t="s">
        <v>392</v>
      </c>
      <c r="J133" s="24">
        <v>39563</v>
      </c>
      <c r="K133" s="85" t="s">
        <v>87</v>
      </c>
      <c r="L133" s="314">
        <v>3180000</v>
      </c>
      <c r="M133" s="314">
        <v>3180000</v>
      </c>
      <c r="N133" s="346">
        <f t="shared" si="3"/>
        <v>3180000</v>
      </c>
    </row>
    <row r="134" spans="1:14" ht="59.25" customHeight="1" x14ac:dyDescent="0.25">
      <c r="A134" s="1" t="s">
        <v>386</v>
      </c>
      <c r="B134" s="2" t="s">
        <v>387</v>
      </c>
      <c r="C134" s="4">
        <v>792</v>
      </c>
      <c r="D134" s="1" t="s">
        <v>429</v>
      </c>
      <c r="E134" s="1"/>
      <c r="F134" s="430" t="s">
        <v>759</v>
      </c>
      <c r="G134" s="22" t="s">
        <v>668</v>
      </c>
      <c r="H134" s="22" t="s">
        <v>323</v>
      </c>
      <c r="I134" s="43" t="s">
        <v>392</v>
      </c>
      <c r="J134" s="24">
        <v>39563</v>
      </c>
      <c r="K134" s="85" t="s">
        <v>87</v>
      </c>
      <c r="L134" s="314">
        <v>39200000</v>
      </c>
      <c r="M134" s="314">
        <v>39200000</v>
      </c>
      <c r="N134" s="346">
        <f t="shared" si="3"/>
        <v>39200000</v>
      </c>
    </row>
    <row r="135" spans="1:14" ht="62.25" customHeight="1" x14ac:dyDescent="0.25">
      <c r="A135" s="1" t="s">
        <v>386</v>
      </c>
      <c r="B135" s="2" t="s">
        <v>387</v>
      </c>
      <c r="C135" s="4">
        <v>793</v>
      </c>
      <c r="D135" s="1" t="s">
        <v>429</v>
      </c>
      <c r="E135" s="1"/>
      <c r="F135" s="431" t="s">
        <v>759</v>
      </c>
      <c r="G135" s="22" t="s">
        <v>668</v>
      </c>
      <c r="H135" s="22" t="s">
        <v>322</v>
      </c>
      <c r="I135" s="43" t="s">
        <v>392</v>
      </c>
      <c r="J135" s="24">
        <v>39563</v>
      </c>
      <c r="K135" s="85" t="s">
        <v>87</v>
      </c>
      <c r="L135" s="314">
        <v>6400000</v>
      </c>
      <c r="M135" s="314">
        <v>6400000</v>
      </c>
      <c r="N135" s="346">
        <f t="shared" ref="N135:N166" si="4">M135</f>
        <v>6400000</v>
      </c>
    </row>
    <row r="136" spans="1:14" ht="62.25" customHeight="1" x14ac:dyDescent="0.25">
      <c r="A136" s="1" t="s">
        <v>386</v>
      </c>
      <c r="B136" s="2" t="s">
        <v>387</v>
      </c>
      <c r="C136" s="4">
        <v>786</v>
      </c>
      <c r="D136" s="1" t="s">
        <v>429</v>
      </c>
      <c r="E136" s="1"/>
      <c r="F136" s="85" t="s">
        <v>347</v>
      </c>
      <c r="G136" s="22" t="s">
        <v>604</v>
      </c>
      <c r="H136" s="22" t="s">
        <v>14</v>
      </c>
      <c r="I136" s="95" t="s">
        <v>392</v>
      </c>
      <c r="J136" s="24">
        <v>39563</v>
      </c>
      <c r="K136" s="85" t="s">
        <v>87</v>
      </c>
      <c r="L136" s="314">
        <v>565000</v>
      </c>
      <c r="M136" s="433">
        <v>1000000</v>
      </c>
      <c r="N136" s="346">
        <f t="shared" si="4"/>
        <v>1000000</v>
      </c>
    </row>
    <row r="137" spans="1:14" ht="40.799999999999997" x14ac:dyDescent="0.25">
      <c r="A137" s="1" t="s">
        <v>386</v>
      </c>
      <c r="B137" s="2" t="s">
        <v>387</v>
      </c>
      <c r="C137" s="4">
        <v>787</v>
      </c>
      <c r="D137" s="1" t="s">
        <v>429</v>
      </c>
      <c r="E137" s="1"/>
      <c r="F137" s="85" t="s">
        <v>412</v>
      </c>
      <c r="G137" s="22" t="s">
        <v>604</v>
      </c>
      <c r="H137" s="22" t="s">
        <v>23</v>
      </c>
      <c r="I137" s="95" t="s">
        <v>392</v>
      </c>
      <c r="J137" s="24">
        <v>39563</v>
      </c>
      <c r="K137" s="85" t="s">
        <v>87</v>
      </c>
      <c r="L137" s="314">
        <v>7631000</v>
      </c>
      <c r="M137" s="314">
        <v>7631000</v>
      </c>
      <c r="N137" s="346">
        <f t="shared" si="4"/>
        <v>7631000</v>
      </c>
    </row>
    <row r="138" spans="1:14" ht="40.799999999999997" x14ac:dyDescent="0.25">
      <c r="A138" s="1" t="s">
        <v>386</v>
      </c>
      <c r="B138" s="2" t="s">
        <v>387</v>
      </c>
      <c r="C138" s="4">
        <v>788</v>
      </c>
      <c r="D138" s="1" t="s">
        <v>429</v>
      </c>
      <c r="E138" s="1"/>
      <c r="F138" s="292" t="s">
        <v>4</v>
      </c>
      <c r="G138" s="22" t="s">
        <v>604</v>
      </c>
      <c r="H138" s="22" t="s">
        <v>24</v>
      </c>
      <c r="I138" s="96" t="s">
        <v>392</v>
      </c>
      <c r="J138" s="24">
        <v>39563</v>
      </c>
      <c r="K138" s="85" t="s">
        <v>87</v>
      </c>
      <c r="L138" s="314">
        <v>42300000</v>
      </c>
      <c r="M138" s="314">
        <v>42300000</v>
      </c>
      <c r="N138" s="346">
        <f t="shared" si="4"/>
        <v>42300000</v>
      </c>
    </row>
    <row r="139" spans="1:14" ht="40.799999999999997" x14ac:dyDescent="0.25">
      <c r="A139" s="1" t="s">
        <v>386</v>
      </c>
      <c r="B139" s="2" t="s">
        <v>387</v>
      </c>
      <c r="C139" s="4">
        <v>789</v>
      </c>
      <c r="D139" s="1" t="s">
        <v>429</v>
      </c>
      <c r="E139" s="1"/>
      <c r="F139" s="85" t="s">
        <v>347</v>
      </c>
      <c r="G139" s="22" t="s">
        <v>604</v>
      </c>
      <c r="H139" s="22" t="s">
        <v>15</v>
      </c>
      <c r="I139" s="96" t="s">
        <v>392</v>
      </c>
      <c r="J139" s="24">
        <v>39563</v>
      </c>
      <c r="K139" s="85" t="s">
        <v>87</v>
      </c>
      <c r="L139" s="314">
        <v>23304000</v>
      </c>
      <c r="M139" s="314">
        <v>23304000</v>
      </c>
      <c r="N139" s="346">
        <f t="shared" si="4"/>
        <v>23304000</v>
      </c>
    </row>
    <row r="140" spans="1:14" ht="51" customHeight="1" x14ac:dyDescent="0.25">
      <c r="A140" s="1" t="s">
        <v>386</v>
      </c>
      <c r="B140" s="2" t="s">
        <v>387</v>
      </c>
      <c r="C140" s="4">
        <v>790</v>
      </c>
      <c r="D140" s="1" t="s">
        <v>429</v>
      </c>
      <c r="E140" s="1"/>
      <c r="F140" s="85" t="s">
        <v>1</v>
      </c>
      <c r="G140" s="22" t="s">
        <v>604</v>
      </c>
      <c r="H140" s="22" t="s">
        <v>17</v>
      </c>
      <c r="I140" s="96" t="s">
        <v>392</v>
      </c>
      <c r="J140" s="24">
        <v>39563</v>
      </c>
      <c r="K140" s="85" t="s">
        <v>87</v>
      </c>
      <c r="L140" s="314">
        <v>50600000</v>
      </c>
      <c r="M140" s="314">
        <v>50600000</v>
      </c>
      <c r="N140" s="346">
        <f t="shared" si="4"/>
        <v>50600000</v>
      </c>
    </row>
    <row r="141" spans="1:14" ht="67.5" customHeight="1" x14ac:dyDescent="0.25">
      <c r="A141" s="78" t="s">
        <v>386</v>
      </c>
      <c r="B141" s="79" t="s">
        <v>387</v>
      </c>
      <c r="C141" s="63">
        <v>1098</v>
      </c>
      <c r="D141" s="78" t="s">
        <v>429</v>
      </c>
      <c r="E141" s="123"/>
      <c r="F141" s="85" t="s">
        <v>1</v>
      </c>
      <c r="G141" s="22" t="s">
        <v>604</v>
      </c>
      <c r="H141" s="111" t="s">
        <v>652</v>
      </c>
      <c r="I141" s="96" t="s">
        <v>392</v>
      </c>
      <c r="J141" s="24">
        <v>39563</v>
      </c>
      <c r="K141" s="85" t="s">
        <v>87</v>
      </c>
      <c r="L141" s="314">
        <v>37529000</v>
      </c>
      <c r="M141" s="314">
        <v>37529000</v>
      </c>
      <c r="N141" s="346">
        <f t="shared" si="4"/>
        <v>37529000</v>
      </c>
    </row>
    <row r="142" spans="1:14" ht="20.399999999999999" x14ac:dyDescent="0.25">
      <c r="A142" s="1" t="s">
        <v>386</v>
      </c>
      <c r="B142" s="127" t="s">
        <v>387</v>
      </c>
      <c r="C142" s="4">
        <v>190</v>
      </c>
      <c r="D142" s="1" t="s">
        <v>429</v>
      </c>
      <c r="E142" s="85"/>
      <c r="F142" s="85" t="s">
        <v>684</v>
      </c>
      <c r="G142" s="22" t="s">
        <v>91</v>
      </c>
      <c r="H142" s="111" t="s">
        <v>676</v>
      </c>
      <c r="I142" s="96" t="s">
        <v>392</v>
      </c>
      <c r="J142" s="92">
        <v>39715</v>
      </c>
      <c r="K142" s="85" t="s">
        <v>87</v>
      </c>
      <c r="L142" s="314">
        <v>69600000</v>
      </c>
      <c r="M142" s="314">
        <v>69600000</v>
      </c>
      <c r="N142" s="345">
        <f t="shared" si="4"/>
        <v>69600000</v>
      </c>
    </row>
    <row r="143" spans="1:14" ht="20.399999999999999" x14ac:dyDescent="0.25">
      <c r="A143" s="19" t="s">
        <v>386</v>
      </c>
      <c r="B143" s="127" t="s">
        <v>387</v>
      </c>
      <c r="C143" s="21">
        <v>1094</v>
      </c>
      <c r="D143" s="19" t="s">
        <v>429</v>
      </c>
      <c r="E143" s="85"/>
      <c r="F143" s="292" t="s">
        <v>684</v>
      </c>
      <c r="G143" s="111" t="s">
        <v>91</v>
      </c>
      <c r="H143" s="111" t="s">
        <v>648</v>
      </c>
      <c r="I143" s="96" t="s">
        <v>392</v>
      </c>
      <c r="J143" s="92">
        <v>39715</v>
      </c>
      <c r="K143" s="85" t="s">
        <v>87</v>
      </c>
      <c r="L143" s="314">
        <v>20800000</v>
      </c>
      <c r="M143" s="433">
        <v>25000000</v>
      </c>
      <c r="N143" s="345">
        <f t="shared" si="4"/>
        <v>25000000</v>
      </c>
    </row>
    <row r="144" spans="1:14" ht="20.399999999999999" x14ac:dyDescent="0.25">
      <c r="A144" s="19" t="s">
        <v>386</v>
      </c>
      <c r="B144" s="127" t="s">
        <v>387</v>
      </c>
      <c r="C144" s="21">
        <v>1095</v>
      </c>
      <c r="D144" s="19" t="s">
        <v>429</v>
      </c>
      <c r="E144" s="85"/>
      <c r="F144" s="85" t="s">
        <v>128</v>
      </c>
      <c r="G144" s="111" t="s">
        <v>91</v>
      </c>
      <c r="H144" s="111" t="s">
        <v>649</v>
      </c>
      <c r="I144" s="96" t="s">
        <v>392</v>
      </c>
      <c r="J144" s="92">
        <v>39715</v>
      </c>
      <c r="K144" s="85" t="s">
        <v>87</v>
      </c>
      <c r="L144" s="314">
        <v>73800000</v>
      </c>
      <c r="M144" s="314">
        <v>73800000</v>
      </c>
      <c r="N144" s="345">
        <f t="shared" si="4"/>
        <v>73800000</v>
      </c>
    </row>
    <row r="145" spans="1:14" ht="46.5" customHeight="1" x14ac:dyDescent="0.25">
      <c r="A145" s="19" t="s">
        <v>386</v>
      </c>
      <c r="B145" s="127" t="s">
        <v>387</v>
      </c>
      <c r="C145" s="21">
        <v>794</v>
      </c>
      <c r="D145" s="19" t="s">
        <v>429</v>
      </c>
      <c r="E145" s="78"/>
      <c r="F145" s="85" t="s">
        <v>684</v>
      </c>
      <c r="G145" s="22" t="s">
        <v>91</v>
      </c>
      <c r="H145" s="111" t="s">
        <v>677</v>
      </c>
      <c r="I145" s="96" t="s">
        <v>392</v>
      </c>
      <c r="J145" s="92">
        <v>39715</v>
      </c>
      <c r="K145" s="85" t="s">
        <v>87</v>
      </c>
      <c r="L145" s="314">
        <v>55800000</v>
      </c>
      <c r="M145" s="314">
        <v>55800000</v>
      </c>
      <c r="N145" s="345">
        <f t="shared" si="4"/>
        <v>55800000</v>
      </c>
    </row>
    <row r="146" spans="1:14" ht="49.5" customHeight="1" x14ac:dyDescent="0.25">
      <c r="A146" s="19" t="s">
        <v>386</v>
      </c>
      <c r="B146" s="127" t="s">
        <v>387</v>
      </c>
      <c r="C146" s="21">
        <v>796</v>
      </c>
      <c r="D146" s="19" t="s">
        <v>429</v>
      </c>
      <c r="E146" s="78"/>
      <c r="F146" s="292" t="s">
        <v>684</v>
      </c>
      <c r="G146" s="111" t="s">
        <v>91</v>
      </c>
      <c r="H146" s="22" t="s">
        <v>319</v>
      </c>
      <c r="I146" s="96" t="s">
        <v>392</v>
      </c>
      <c r="J146" s="92">
        <v>39715</v>
      </c>
      <c r="K146" s="85" t="s">
        <v>87</v>
      </c>
      <c r="L146" s="314">
        <v>16400000</v>
      </c>
      <c r="M146" s="314">
        <v>16400000</v>
      </c>
      <c r="N146" s="345">
        <f t="shared" si="4"/>
        <v>16400000</v>
      </c>
    </row>
    <row r="147" spans="1:14" ht="45.75" customHeight="1" x14ac:dyDescent="0.25">
      <c r="A147" s="19" t="s">
        <v>386</v>
      </c>
      <c r="B147" s="127" t="s">
        <v>387</v>
      </c>
      <c r="C147" s="21">
        <v>797</v>
      </c>
      <c r="D147" s="19" t="s">
        <v>429</v>
      </c>
      <c r="E147" s="78"/>
      <c r="F147" s="85" t="s">
        <v>389</v>
      </c>
      <c r="G147" s="111" t="s">
        <v>91</v>
      </c>
      <c r="H147" s="22" t="s">
        <v>39</v>
      </c>
      <c r="I147" s="96" t="s">
        <v>392</v>
      </c>
      <c r="J147" s="92">
        <v>39715</v>
      </c>
      <c r="K147" s="85" t="s">
        <v>87</v>
      </c>
      <c r="L147" s="314">
        <v>8300000</v>
      </c>
      <c r="M147" s="314">
        <v>8300000</v>
      </c>
      <c r="N147" s="345">
        <f t="shared" si="4"/>
        <v>8300000</v>
      </c>
    </row>
    <row r="148" spans="1:14" ht="84" customHeight="1" x14ac:dyDescent="0.25">
      <c r="A148" s="19" t="s">
        <v>386</v>
      </c>
      <c r="B148" s="127" t="s">
        <v>387</v>
      </c>
      <c r="C148" s="21">
        <v>795</v>
      </c>
      <c r="D148" s="19" t="s">
        <v>429</v>
      </c>
      <c r="E148" s="386"/>
      <c r="F148" s="85" t="s">
        <v>128</v>
      </c>
      <c r="G148" s="22" t="s">
        <v>90</v>
      </c>
      <c r="H148" s="111" t="s">
        <v>681</v>
      </c>
      <c r="I148" s="96" t="s">
        <v>392</v>
      </c>
      <c r="J148" s="92">
        <v>39715</v>
      </c>
      <c r="K148" s="85" t="s">
        <v>87</v>
      </c>
      <c r="L148" s="314">
        <v>99900000</v>
      </c>
      <c r="M148" s="314">
        <v>99900000</v>
      </c>
      <c r="N148" s="345">
        <f t="shared" si="4"/>
        <v>99900000</v>
      </c>
    </row>
    <row r="149" spans="1:14" ht="87" customHeight="1" x14ac:dyDescent="0.25">
      <c r="A149" s="33" t="s">
        <v>386</v>
      </c>
      <c r="B149" s="127" t="s">
        <v>387</v>
      </c>
      <c r="C149" s="51">
        <v>1106</v>
      </c>
      <c r="D149" s="33" t="s">
        <v>429</v>
      </c>
      <c r="E149" s="386"/>
      <c r="F149" s="85" t="s">
        <v>732</v>
      </c>
      <c r="G149" s="48" t="s">
        <v>90</v>
      </c>
      <c r="H149" s="110" t="s">
        <v>680</v>
      </c>
      <c r="I149" s="96" t="s">
        <v>392</v>
      </c>
      <c r="J149" s="92">
        <v>39715</v>
      </c>
      <c r="K149" s="85" t="s">
        <v>87</v>
      </c>
      <c r="L149" s="384" t="s">
        <v>679</v>
      </c>
      <c r="M149" s="384" t="s">
        <v>679</v>
      </c>
      <c r="N149" s="345" t="str">
        <f t="shared" si="4"/>
        <v>Part of $99,900,000 
above</v>
      </c>
    </row>
    <row r="150" spans="1:14" ht="43.5" customHeight="1" x14ac:dyDescent="0.25">
      <c r="A150" s="33" t="s">
        <v>386</v>
      </c>
      <c r="B150" s="127" t="s">
        <v>387</v>
      </c>
      <c r="C150" s="47">
        <v>798</v>
      </c>
      <c r="D150" s="33" t="s">
        <v>429</v>
      </c>
      <c r="E150" s="386"/>
      <c r="F150" s="85" t="s">
        <v>128</v>
      </c>
      <c r="G150" s="22" t="s">
        <v>90</v>
      </c>
      <c r="H150" s="110" t="s">
        <v>902</v>
      </c>
      <c r="I150" s="96" t="s">
        <v>392</v>
      </c>
      <c r="J150" s="92">
        <v>39715</v>
      </c>
      <c r="K150" s="85" t="s">
        <v>87</v>
      </c>
      <c r="L150" s="318">
        <v>4900000</v>
      </c>
      <c r="M150" s="318">
        <v>4900000</v>
      </c>
      <c r="N150" s="345">
        <f t="shared" si="4"/>
        <v>4900000</v>
      </c>
    </row>
    <row r="151" spans="1:14" ht="37.5" customHeight="1" x14ac:dyDescent="0.25">
      <c r="A151" s="19" t="s">
        <v>386</v>
      </c>
      <c r="B151" s="127" t="s">
        <v>387</v>
      </c>
      <c r="C151" s="21">
        <v>799</v>
      </c>
      <c r="D151" s="19" t="s">
        <v>429</v>
      </c>
      <c r="E151" s="78"/>
      <c r="F151" s="85" t="s">
        <v>128</v>
      </c>
      <c r="G151" s="22" t="s">
        <v>90</v>
      </c>
      <c r="H151" s="22" t="s">
        <v>320</v>
      </c>
      <c r="I151" s="95" t="s">
        <v>392</v>
      </c>
      <c r="J151" s="92">
        <v>39715</v>
      </c>
      <c r="K151" s="85" t="s">
        <v>87</v>
      </c>
      <c r="L151" s="314">
        <v>4500000</v>
      </c>
      <c r="M151" s="314">
        <v>4500000</v>
      </c>
      <c r="N151" s="345">
        <f t="shared" si="4"/>
        <v>4500000</v>
      </c>
    </row>
    <row r="152" spans="1:14" ht="36" customHeight="1" x14ac:dyDescent="0.25">
      <c r="A152" s="19" t="s">
        <v>386</v>
      </c>
      <c r="B152" s="127" t="s">
        <v>387</v>
      </c>
      <c r="C152" s="21">
        <v>1096</v>
      </c>
      <c r="D152" s="19" t="s">
        <v>429</v>
      </c>
      <c r="E152" s="85"/>
      <c r="F152" s="85" t="s">
        <v>732</v>
      </c>
      <c r="G152" s="22" t="s">
        <v>90</v>
      </c>
      <c r="H152" s="111" t="s">
        <v>650</v>
      </c>
      <c r="I152" s="95" t="s">
        <v>392</v>
      </c>
      <c r="J152" s="92">
        <v>39715</v>
      </c>
      <c r="K152" s="85" t="s">
        <v>87</v>
      </c>
      <c r="L152" s="15">
        <v>5800000</v>
      </c>
      <c r="M152" s="439">
        <v>12000000</v>
      </c>
      <c r="N152" s="345">
        <f t="shared" si="4"/>
        <v>12000000</v>
      </c>
    </row>
    <row r="153" spans="1:14" ht="30.6" x14ac:dyDescent="0.25">
      <c r="A153" s="19" t="s">
        <v>386</v>
      </c>
      <c r="B153" s="127" t="s">
        <v>387</v>
      </c>
      <c r="C153" s="21">
        <v>800</v>
      </c>
      <c r="D153" s="19" t="s">
        <v>429</v>
      </c>
      <c r="E153" s="85"/>
      <c r="F153" s="85" t="s">
        <v>128</v>
      </c>
      <c r="G153" s="22" t="s">
        <v>90</v>
      </c>
      <c r="H153" s="22" t="s">
        <v>317</v>
      </c>
      <c r="I153" s="95" t="s">
        <v>392</v>
      </c>
      <c r="J153" s="92">
        <v>39715</v>
      </c>
      <c r="K153" s="85" t="s">
        <v>87</v>
      </c>
      <c r="L153" s="15">
        <v>7300000</v>
      </c>
      <c r="M153" s="439">
        <v>10000000</v>
      </c>
      <c r="N153" s="345">
        <f t="shared" si="4"/>
        <v>10000000</v>
      </c>
    </row>
    <row r="154" spans="1:14" ht="66" customHeight="1" x14ac:dyDescent="0.25">
      <c r="A154" s="19" t="s">
        <v>386</v>
      </c>
      <c r="B154" s="127" t="s">
        <v>387</v>
      </c>
      <c r="C154" s="21">
        <v>1097</v>
      </c>
      <c r="D154" s="19" t="s">
        <v>429</v>
      </c>
      <c r="E154" s="123"/>
      <c r="F154" s="87" t="s">
        <v>128</v>
      </c>
      <c r="G154" s="22" t="s">
        <v>90</v>
      </c>
      <c r="H154" s="111" t="s">
        <v>651</v>
      </c>
      <c r="I154" s="96" t="s">
        <v>392</v>
      </c>
      <c r="J154" s="92">
        <v>39715</v>
      </c>
      <c r="K154" s="85" t="s">
        <v>87</v>
      </c>
      <c r="L154" s="314">
        <v>129800000</v>
      </c>
      <c r="M154" s="314">
        <v>129800000</v>
      </c>
      <c r="N154" s="345">
        <f t="shared" si="4"/>
        <v>129800000</v>
      </c>
    </row>
    <row r="155" spans="1:14" ht="39.75" customHeight="1" x14ac:dyDescent="0.25">
      <c r="A155" s="78" t="s">
        <v>386</v>
      </c>
      <c r="B155" s="79" t="s">
        <v>387</v>
      </c>
      <c r="C155" s="63">
        <v>1099</v>
      </c>
      <c r="D155" s="78" t="s">
        <v>429</v>
      </c>
      <c r="E155" s="123"/>
      <c r="F155" s="85" t="s">
        <v>732</v>
      </c>
      <c r="G155" s="22" t="s">
        <v>90</v>
      </c>
      <c r="H155" s="111" t="s">
        <v>653</v>
      </c>
      <c r="I155" s="96" t="s">
        <v>392</v>
      </c>
      <c r="J155" s="109">
        <v>39715</v>
      </c>
      <c r="K155" s="85" t="s">
        <v>87</v>
      </c>
      <c r="L155" s="314">
        <v>4100000</v>
      </c>
      <c r="M155" s="433">
        <v>6000000</v>
      </c>
      <c r="N155" s="345">
        <f t="shared" si="4"/>
        <v>6000000</v>
      </c>
    </row>
    <row r="156" spans="1:14" ht="54" customHeight="1" x14ac:dyDescent="0.25">
      <c r="A156" s="78" t="s">
        <v>386</v>
      </c>
      <c r="B156" s="79" t="s">
        <v>387</v>
      </c>
      <c r="C156" s="114">
        <v>1109</v>
      </c>
      <c r="D156" s="78" t="s">
        <v>429</v>
      </c>
      <c r="E156" s="123"/>
      <c r="F156" s="85" t="s">
        <v>128</v>
      </c>
      <c r="G156" s="22" t="s">
        <v>90</v>
      </c>
      <c r="H156" s="111" t="s">
        <v>688</v>
      </c>
      <c r="I156" s="96" t="s">
        <v>392</v>
      </c>
      <c r="J156" s="92">
        <v>39715</v>
      </c>
      <c r="K156" s="85" t="s">
        <v>87</v>
      </c>
      <c r="L156" s="314">
        <v>360000</v>
      </c>
      <c r="M156" s="433">
        <v>1000000</v>
      </c>
      <c r="N156" s="345">
        <f t="shared" si="4"/>
        <v>1000000</v>
      </c>
    </row>
    <row r="157" spans="1:14" ht="20.399999999999999" x14ac:dyDescent="0.25">
      <c r="A157" s="288" t="s">
        <v>386</v>
      </c>
      <c r="B157" s="286" t="s">
        <v>387</v>
      </c>
      <c r="C157" s="443">
        <v>1152</v>
      </c>
      <c r="D157" s="288" t="s">
        <v>429</v>
      </c>
      <c r="E157" s="288"/>
      <c r="F157" s="293">
        <v>40391</v>
      </c>
      <c r="G157" s="291"/>
      <c r="H157" s="291" t="s">
        <v>951</v>
      </c>
      <c r="I157" s="295" t="s">
        <v>392</v>
      </c>
      <c r="J157" s="457" t="s">
        <v>410</v>
      </c>
      <c r="K157" s="292" t="s">
        <v>410</v>
      </c>
      <c r="L157" s="433"/>
      <c r="M157" s="433">
        <v>43596000</v>
      </c>
      <c r="N157" s="444">
        <f t="shared" si="4"/>
        <v>43596000</v>
      </c>
    </row>
    <row r="158" spans="1:14" ht="48.75" customHeight="1" x14ac:dyDescent="0.25">
      <c r="A158" s="19" t="s">
        <v>386</v>
      </c>
      <c r="B158" s="20" t="s">
        <v>387</v>
      </c>
      <c r="C158" s="21">
        <v>1049</v>
      </c>
      <c r="D158" s="19" t="s">
        <v>468</v>
      </c>
      <c r="E158" s="19"/>
      <c r="F158" s="85" t="s">
        <v>412</v>
      </c>
      <c r="G158" s="22"/>
      <c r="H158" s="22" t="s">
        <v>43</v>
      </c>
      <c r="I158" s="96" t="s">
        <v>392</v>
      </c>
      <c r="J158" s="85" t="s">
        <v>410</v>
      </c>
      <c r="K158" s="85" t="s">
        <v>410</v>
      </c>
      <c r="L158" s="314">
        <v>3000000</v>
      </c>
      <c r="M158" s="314">
        <v>3000000</v>
      </c>
      <c r="N158" s="338">
        <f t="shared" si="4"/>
        <v>3000000</v>
      </c>
    </row>
    <row r="159" spans="1:14" ht="67.5" customHeight="1" x14ac:dyDescent="0.25">
      <c r="A159" s="1" t="s">
        <v>386</v>
      </c>
      <c r="B159" s="2" t="s">
        <v>387</v>
      </c>
      <c r="C159" s="4">
        <v>582</v>
      </c>
      <c r="D159" s="1" t="s">
        <v>451</v>
      </c>
      <c r="E159" s="1"/>
      <c r="F159" s="85" t="s">
        <v>412</v>
      </c>
      <c r="G159" s="111"/>
      <c r="H159" s="22" t="s">
        <v>596</v>
      </c>
      <c r="I159" s="96" t="s">
        <v>392</v>
      </c>
      <c r="J159" s="92">
        <v>39647</v>
      </c>
      <c r="K159" s="85" t="s">
        <v>87</v>
      </c>
      <c r="L159" s="314">
        <v>16000000</v>
      </c>
      <c r="M159" s="314">
        <v>16000000</v>
      </c>
      <c r="N159" s="338">
        <f t="shared" si="4"/>
        <v>16000000</v>
      </c>
    </row>
    <row r="160" spans="1:14" ht="20.399999999999999" x14ac:dyDescent="0.25">
      <c r="A160" s="96" t="s">
        <v>386</v>
      </c>
      <c r="B160" s="89" t="s">
        <v>387</v>
      </c>
      <c r="C160" s="114">
        <v>1112</v>
      </c>
      <c r="D160" s="96" t="s">
        <v>468</v>
      </c>
      <c r="E160" s="96"/>
      <c r="F160" s="85" t="s">
        <v>412</v>
      </c>
      <c r="G160" s="111"/>
      <c r="H160" s="111" t="s">
        <v>707</v>
      </c>
      <c r="I160" s="95" t="s">
        <v>392</v>
      </c>
      <c r="J160" s="88" t="s">
        <v>410</v>
      </c>
      <c r="K160" s="85" t="s">
        <v>410</v>
      </c>
      <c r="L160" s="314">
        <v>1000000</v>
      </c>
      <c r="M160" s="314">
        <v>1000000</v>
      </c>
      <c r="N160" s="338">
        <f t="shared" si="4"/>
        <v>1000000</v>
      </c>
    </row>
    <row r="161" spans="1:17" ht="51.75" customHeight="1" x14ac:dyDescent="0.25">
      <c r="A161" s="148" t="s">
        <v>386</v>
      </c>
      <c r="B161" s="60" t="s">
        <v>387</v>
      </c>
      <c r="C161" s="55">
        <v>974</v>
      </c>
      <c r="D161" s="148" t="s">
        <v>468</v>
      </c>
      <c r="E161" s="148"/>
      <c r="F161" s="85" t="s">
        <v>1</v>
      </c>
      <c r="G161" s="50"/>
      <c r="H161" s="50" t="s">
        <v>307</v>
      </c>
      <c r="I161" s="95" t="s">
        <v>392</v>
      </c>
      <c r="J161" s="44" t="s">
        <v>410</v>
      </c>
      <c r="K161" s="88" t="s">
        <v>87</v>
      </c>
      <c r="L161" s="317">
        <v>6700000</v>
      </c>
      <c r="M161" s="317">
        <v>6700000</v>
      </c>
      <c r="N161" s="338">
        <f t="shared" si="4"/>
        <v>6700000</v>
      </c>
    </row>
    <row r="162" spans="1:17" ht="59.25" customHeight="1" x14ac:dyDescent="0.25">
      <c r="A162" s="64" t="s">
        <v>386</v>
      </c>
      <c r="B162" s="60" t="s">
        <v>387</v>
      </c>
      <c r="C162" s="38">
        <v>816</v>
      </c>
      <c r="D162" s="64" t="s">
        <v>451</v>
      </c>
      <c r="E162" s="394"/>
      <c r="F162" s="85" t="s">
        <v>684</v>
      </c>
      <c r="G162" s="50" t="s">
        <v>48</v>
      </c>
      <c r="H162" s="151" t="s">
        <v>674</v>
      </c>
      <c r="I162" s="95" t="s">
        <v>392</v>
      </c>
      <c r="J162" s="152">
        <v>39715</v>
      </c>
      <c r="K162" s="88" t="s">
        <v>87</v>
      </c>
      <c r="L162" s="315" t="s">
        <v>548</v>
      </c>
      <c r="M162" s="315" t="s">
        <v>548</v>
      </c>
      <c r="N162" s="345" t="str">
        <f t="shared" si="4"/>
        <v>Part of NEEWS (Greater Springfield Reliability Project)</v>
      </c>
    </row>
    <row r="163" spans="1:17" ht="72" customHeight="1" x14ac:dyDescent="0.25">
      <c r="A163" s="1" t="s">
        <v>386</v>
      </c>
      <c r="B163" s="89" t="s">
        <v>387</v>
      </c>
      <c r="C163" s="63">
        <v>1054</v>
      </c>
      <c r="D163" s="1" t="s">
        <v>451</v>
      </c>
      <c r="E163" s="1"/>
      <c r="F163" s="85" t="s">
        <v>684</v>
      </c>
      <c r="G163" s="111" t="s">
        <v>657</v>
      </c>
      <c r="H163" s="22" t="s">
        <v>623</v>
      </c>
      <c r="I163" s="95" t="s">
        <v>392</v>
      </c>
      <c r="J163" s="152">
        <v>39715</v>
      </c>
      <c r="K163" s="85" t="s">
        <v>87</v>
      </c>
      <c r="L163" s="314">
        <v>14000000</v>
      </c>
      <c r="M163" s="314">
        <v>14000000</v>
      </c>
      <c r="N163" s="345">
        <f t="shared" si="4"/>
        <v>14000000</v>
      </c>
    </row>
    <row r="164" spans="1:17" ht="30.6" x14ac:dyDescent="0.25">
      <c r="A164" s="98" t="s">
        <v>386</v>
      </c>
      <c r="B164" s="89" t="s">
        <v>387</v>
      </c>
      <c r="C164" s="21">
        <v>576</v>
      </c>
      <c r="D164" s="98" t="s">
        <v>451</v>
      </c>
      <c r="E164" s="98"/>
      <c r="F164" s="85" t="s">
        <v>684</v>
      </c>
      <c r="G164" s="22" t="s">
        <v>349</v>
      </c>
      <c r="H164" s="111" t="s">
        <v>698</v>
      </c>
      <c r="I164" s="95" t="s">
        <v>392</v>
      </c>
      <c r="J164" s="152">
        <v>39715</v>
      </c>
      <c r="K164" s="85" t="s">
        <v>87</v>
      </c>
      <c r="L164" s="314">
        <v>313000000</v>
      </c>
      <c r="M164" s="314">
        <v>313000000</v>
      </c>
      <c r="N164" s="345">
        <f t="shared" si="4"/>
        <v>313000000</v>
      </c>
      <c r="O164" s="182"/>
      <c r="P164" s="193"/>
      <c r="Q164" s="193"/>
    </row>
    <row r="165" spans="1:17" ht="40.799999999999997" x14ac:dyDescent="0.25">
      <c r="A165" s="98" t="s">
        <v>386</v>
      </c>
      <c r="B165" s="89" t="s">
        <v>387</v>
      </c>
      <c r="C165" s="114">
        <v>1114</v>
      </c>
      <c r="D165" s="98" t="s">
        <v>451</v>
      </c>
      <c r="E165" s="98"/>
      <c r="F165" s="85" t="s">
        <v>684</v>
      </c>
      <c r="G165" s="111" t="s">
        <v>349</v>
      </c>
      <c r="H165" s="111" t="s">
        <v>700</v>
      </c>
      <c r="I165" s="95" t="s">
        <v>392</v>
      </c>
      <c r="J165" s="152">
        <v>39715</v>
      </c>
      <c r="K165" s="85" t="s">
        <v>87</v>
      </c>
      <c r="L165" s="315" t="s">
        <v>699</v>
      </c>
      <c r="M165" s="315" t="s">
        <v>699</v>
      </c>
      <c r="N165" s="345" t="str">
        <f t="shared" si="4"/>
        <v>Part of NEEWS (Central Connecticut Reliability Project)</v>
      </c>
      <c r="O165" s="183"/>
      <c r="P165" s="116"/>
      <c r="Q165" s="116"/>
    </row>
    <row r="166" spans="1:17" ht="30.6" x14ac:dyDescent="0.25">
      <c r="A166" s="148" t="s">
        <v>386</v>
      </c>
      <c r="B166" s="89" t="s">
        <v>387</v>
      </c>
      <c r="C166" s="21">
        <v>814</v>
      </c>
      <c r="D166" s="148" t="s">
        <v>451</v>
      </c>
      <c r="E166" s="148"/>
      <c r="F166" s="85" t="s">
        <v>684</v>
      </c>
      <c r="G166" s="111" t="s">
        <v>622</v>
      </c>
      <c r="H166" s="111" t="s">
        <v>47</v>
      </c>
      <c r="I166" s="95" t="s">
        <v>392</v>
      </c>
      <c r="J166" s="152">
        <v>39715</v>
      </c>
      <c r="K166" s="85" t="s">
        <v>87</v>
      </c>
      <c r="L166" s="314">
        <v>9000000</v>
      </c>
      <c r="M166" s="314">
        <v>9000000</v>
      </c>
      <c r="N166" s="345">
        <f t="shared" si="4"/>
        <v>9000000</v>
      </c>
      <c r="O166" s="184"/>
      <c r="P166" s="159"/>
      <c r="Q166" s="159"/>
    </row>
    <row r="167" spans="1:17" ht="63.75" customHeight="1" x14ac:dyDescent="0.25">
      <c r="A167" s="98" t="s">
        <v>386</v>
      </c>
      <c r="B167" s="89" t="s">
        <v>387</v>
      </c>
      <c r="C167" s="4">
        <v>802</v>
      </c>
      <c r="D167" s="98" t="s">
        <v>451</v>
      </c>
      <c r="E167" s="98"/>
      <c r="F167" s="85" t="s">
        <v>684</v>
      </c>
      <c r="G167" s="22" t="s">
        <v>91</v>
      </c>
      <c r="H167" s="22" t="s">
        <v>621</v>
      </c>
      <c r="I167" s="95" t="s">
        <v>392</v>
      </c>
      <c r="J167" s="152">
        <v>39715</v>
      </c>
      <c r="K167" s="85" t="s">
        <v>87</v>
      </c>
      <c r="L167" s="314">
        <v>251000000</v>
      </c>
      <c r="M167" s="314">
        <v>251000000</v>
      </c>
      <c r="N167" s="345">
        <f t="shared" ref="N167:N199" si="5">M167</f>
        <v>251000000</v>
      </c>
    </row>
    <row r="168" spans="1:17" ht="71.25" customHeight="1" x14ac:dyDescent="0.25">
      <c r="A168" s="98" t="s">
        <v>386</v>
      </c>
      <c r="B168" s="89" t="s">
        <v>387</v>
      </c>
      <c r="C168" s="21">
        <v>1084</v>
      </c>
      <c r="D168" s="98" t="s">
        <v>451</v>
      </c>
      <c r="E168" s="98"/>
      <c r="F168" s="85" t="s">
        <v>684</v>
      </c>
      <c r="G168" s="22" t="s">
        <v>91</v>
      </c>
      <c r="H168" s="111" t="s">
        <v>682</v>
      </c>
      <c r="I168" s="95" t="s">
        <v>392</v>
      </c>
      <c r="J168" s="152">
        <v>39715</v>
      </c>
      <c r="K168" s="85" t="s">
        <v>87</v>
      </c>
      <c r="L168" s="315" t="s">
        <v>552</v>
      </c>
      <c r="M168" s="315" t="s">
        <v>552</v>
      </c>
      <c r="N168" s="345" t="str">
        <f t="shared" si="5"/>
        <v>Part of NEEWS (Interstate Reliability Project)</v>
      </c>
      <c r="O168" s="93"/>
      <c r="P168" s="93"/>
      <c r="Q168" s="93"/>
    </row>
    <row r="169" spans="1:17" ht="57" customHeight="1" x14ac:dyDescent="0.25">
      <c r="A169" s="98" t="s">
        <v>386</v>
      </c>
      <c r="B169" s="89" t="s">
        <v>387</v>
      </c>
      <c r="C169" s="21">
        <v>1085</v>
      </c>
      <c r="D169" s="98" t="s">
        <v>451</v>
      </c>
      <c r="E169" s="98"/>
      <c r="F169" s="85" t="s">
        <v>684</v>
      </c>
      <c r="G169" s="22" t="s">
        <v>91</v>
      </c>
      <c r="H169" s="111" t="s">
        <v>643</v>
      </c>
      <c r="I169" s="95" t="s">
        <v>392</v>
      </c>
      <c r="J169" s="152">
        <v>39715</v>
      </c>
      <c r="K169" s="85" t="s">
        <v>87</v>
      </c>
      <c r="L169" s="315" t="s">
        <v>552</v>
      </c>
      <c r="M169" s="315" t="s">
        <v>552</v>
      </c>
      <c r="N169" s="345" t="str">
        <f t="shared" si="5"/>
        <v>Part of NEEWS (Interstate Reliability Project)</v>
      </c>
    </row>
    <row r="170" spans="1:17" ht="30.6" x14ac:dyDescent="0.25">
      <c r="A170" s="98" t="s">
        <v>386</v>
      </c>
      <c r="B170" s="89" t="s">
        <v>387</v>
      </c>
      <c r="C170" s="21">
        <v>1086</v>
      </c>
      <c r="D170" s="98" t="s">
        <v>451</v>
      </c>
      <c r="E170" s="98"/>
      <c r="F170" s="85" t="s">
        <v>684</v>
      </c>
      <c r="G170" s="22" t="s">
        <v>91</v>
      </c>
      <c r="H170" s="111" t="s">
        <v>701</v>
      </c>
      <c r="I170" s="95" t="s">
        <v>392</v>
      </c>
      <c r="J170" s="152">
        <v>39715</v>
      </c>
      <c r="K170" s="85" t="s">
        <v>87</v>
      </c>
      <c r="L170" s="315" t="s">
        <v>552</v>
      </c>
      <c r="M170" s="315" t="s">
        <v>552</v>
      </c>
      <c r="N170" s="345" t="str">
        <f t="shared" si="5"/>
        <v>Part of NEEWS (Interstate Reliability Project)</v>
      </c>
      <c r="O170" s="185"/>
      <c r="P170" s="185"/>
      <c r="Q170" s="185"/>
    </row>
    <row r="171" spans="1:17" ht="51.75" customHeight="1" x14ac:dyDescent="0.25">
      <c r="A171" s="98" t="s">
        <v>386</v>
      </c>
      <c r="B171" s="89" t="s">
        <v>387</v>
      </c>
      <c r="C171" s="21">
        <v>1087</v>
      </c>
      <c r="D171" s="98" t="s">
        <v>451</v>
      </c>
      <c r="E171" s="98"/>
      <c r="F171" s="85" t="s">
        <v>684</v>
      </c>
      <c r="G171" s="22" t="s">
        <v>91</v>
      </c>
      <c r="H171" s="111" t="s">
        <v>702</v>
      </c>
      <c r="I171" s="95" t="s">
        <v>392</v>
      </c>
      <c r="J171" s="152">
        <v>39715</v>
      </c>
      <c r="K171" s="85" t="s">
        <v>87</v>
      </c>
      <c r="L171" s="315" t="s">
        <v>552</v>
      </c>
      <c r="M171" s="315" t="s">
        <v>552</v>
      </c>
      <c r="N171" s="345" t="str">
        <f t="shared" si="5"/>
        <v>Part of NEEWS (Interstate Reliability Project)</v>
      </c>
    </row>
    <row r="172" spans="1:17" ht="60" customHeight="1" x14ac:dyDescent="0.25">
      <c r="A172" s="98" t="s">
        <v>386</v>
      </c>
      <c r="B172" s="89" t="s">
        <v>387</v>
      </c>
      <c r="C172" s="21">
        <v>1088</v>
      </c>
      <c r="D172" s="98" t="s">
        <v>451</v>
      </c>
      <c r="E172" s="98"/>
      <c r="F172" s="85" t="s">
        <v>684</v>
      </c>
      <c r="G172" s="22" t="s">
        <v>91</v>
      </c>
      <c r="H172" s="111" t="s">
        <v>703</v>
      </c>
      <c r="I172" s="95" t="s">
        <v>392</v>
      </c>
      <c r="J172" s="152">
        <v>39715</v>
      </c>
      <c r="K172" s="85" t="s">
        <v>87</v>
      </c>
      <c r="L172" s="315" t="s">
        <v>552</v>
      </c>
      <c r="M172" s="315" t="s">
        <v>552</v>
      </c>
      <c r="N172" s="345" t="str">
        <f t="shared" si="5"/>
        <v>Part of NEEWS (Interstate Reliability Project)</v>
      </c>
    </row>
    <row r="173" spans="1:17" ht="39.75" customHeight="1" x14ac:dyDescent="0.25">
      <c r="A173" s="96" t="s">
        <v>386</v>
      </c>
      <c r="B173" s="89" t="s">
        <v>387</v>
      </c>
      <c r="C173" s="21">
        <v>1089</v>
      </c>
      <c r="D173" s="96" t="s">
        <v>451</v>
      </c>
      <c r="E173" s="96"/>
      <c r="F173" s="85" t="s">
        <v>684</v>
      </c>
      <c r="G173" s="22" t="s">
        <v>91</v>
      </c>
      <c r="H173" s="111" t="s">
        <v>646</v>
      </c>
      <c r="I173" s="95" t="s">
        <v>392</v>
      </c>
      <c r="J173" s="152">
        <v>39715</v>
      </c>
      <c r="K173" s="85" t="s">
        <v>87</v>
      </c>
      <c r="L173" s="315" t="s">
        <v>552</v>
      </c>
      <c r="M173" s="315" t="s">
        <v>552</v>
      </c>
      <c r="N173" s="345" t="str">
        <f t="shared" si="5"/>
        <v>Part of NEEWS (Interstate Reliability Project)</v>
      </c>
    </row>
    <row r="174" spans="1:17" ht="48.75" customHeight="1" x14ac:dyDescent="0.25">
      <c r="A174" s="96" t="s">
        <v>386</v>
      </c>
      <c r="B174" s="89" t="s">
        <v>387</v>
      </c>
      <c r="C174" s="21">
        <v>1090</v>
      </c>
      <c r="D174" s="96" t="s">
        <v>451</v>
      </c>
      <c r="E174" s="96"/>
      <c r="F174" s="85" t="s">
        <v>684</v>
      </c>
      <c r="G174" s="22" t="s">
        <v>91</v>
      </c>
      <c r="H174" s="111" t="s">
        <v>645</v>
      </c>
      <c r="I174" s="95" t="s">
        <v>392</v>
      </c>
      <c r="J174" s="152">
        <v>39715</v>
      </c>
      <c r="K174" s="85" t="s">
        <v>87</v>
      </c>
      <c r="L174" s="315" t="s">
        <v>552</v>
      </c>
      <c r="M174" s="315" t="s">
        <v>552</v>
      </c>
      <c r="N174" s="345" t="str">
        <f t="shared" si="5"/>
        <v>Part of NEEWS (Interstate Reliability Project)</v>
      </c>
    </row>
    <row r="175" spans="1:17" ht="43.5" customHeight="1" x14ac:dyDescent="0.25">
      <c r="A175" s="96" t="s">
        <v>386</v>
      </c>
      <c r="B175" s="89" t="s">
        <v>387</v>
      </c>
      <c r="C175" s="21">
        <v>1091</v>
      </c>
      <c r="D175" s="96" t="s">
        <v>451</v>
      </c>
      <c r="E175" s="96"/>
      <c r="F175" s="85" t="s">
        <v>684</v>
      </c>
      <c r="G175" s="22" t="s">
        <v>91</v>
      </c>
      <c r="H175" s="111" t="s">
        <v>644</v>
      </c>
      <c r="I175" s="95" t="s">
        <v>392</v>
      </c>
      <c r="J175" s="152">
        <v>39715</v>
      </c>
      <c r="K175" s="85" t="s">
        <v>87</v>
      </c>
      <c r="L175" s="315" t="s">
        <v>552</v>
      </c>
      <c r="M175" s="315" t="s">
        <v>552</v>
      </c>
      <c r="N175" s="345" t="str">
        <f t="shared" si="5"/>
        <v>Part of NEEWS (Interstate Reliability Project)</v>
      </c>
    </row>
    <row r="176" spans="1:17" ht="62.25" customHeight="1" x14ac:dyDescent="0.25">
      <c r="A176" s="64" t="s">
        <v>386</v>
      </c>
      <c r="B176" s="89" t="s">
        <v>387</v>
      </c>
      <c r="C176" s="150">
        <v>810</v>
      </c>
      <c r="D176" s="64" t="s">
        <v>451</v>
      </c>
      <c r="E176" s="64"/>
      <c r="F176" s="85" t="s">
        <v>684</v>
      </c>
      <c r="G176" s="26" t="s">
        <v>91</v>
      </c>
      <c r="H176" s="18" t="s">
        <v>704</v>
      </c>
      <c r="I176" s="98" t="s">
        <v>392</v>
      </c>
      <c r="J176" s="152">
        <v>39715</v>
      </c>
      <c r="K176" s="89" t="s">
        <v>87</v>
      </c>
      <c r="L176" s="107" t="s">
        <v>552</v>
      </c>
      <c r="M176" s="107" t="s">
        <v>552</v>
      </c>
      <c r="N176" s="345" t="str">
        <f t="shared" si="5"/>
        <v>Part of NEEWS (Interstate Reliability Project)</v>
      </c>
    </row>
    <row r="177" spans="1:17" ht="53.25" customHeight="1" x14ac:dyDescent="0.25">
      <c r="A177" s="1" t="s">
        <v>386</v>
      </c>
      <c r="B177" s="85" t="s">
        <v>387</v>
      </c>
      <c r="C177" s="4">
        <v>191</v>
      </c>
      <c r="D177" s="1" t="s">
        <v>451</v>
      </c>
      <c r="E177" s="1" t="s">
        <v>429</v>
      </c>
      <c r="F177" s="87" t="s">
        <v>684</v>
      </c>
      <c r="G177" s="22" t="s">
        <v>91</v>
      </c>
      <c r="H177" s="111" t="s">
        <v>683</v>
      </c>
      <c r="I177" s="96" t="s">
        <v>392</v>
      </c>
      <c r="J177" s="92">
        <v>39715</v>
      </c>
      <c r="K177" s="85" t="s">
        <v>87</v>
      </c>
      <c r="L177" s="315" t="s">
        <v>552</v>
      </c>
      <c r="M177" s="315" t="s">
        <v>552</v>
      </c>
      <c r="N177" s="345" t="str">
        <f t="shared" si="5"/>
        <v>Part of NEEWS (Interstate Reliability Project)</v>
      </c>
    </row>
    <row r="178" spans="1:17" ht="30.75" customHeight="1" x14ac:dyDescent="0.25">
      <c r="A178" s="1" t="s">
        <v>386</v>
      </c>
      <c r="B178" s="85" t="s">
        <v>387</v>
      </c>
      <c r="C178" s="4">
        <v>807</v>
      </c>
      <c r="D178" s="1" t="s">
        <v>451</v>
      </c>
      <c r="E178" s="1"/>
      <c r="F178" s="85" t="s">
        <v>684</v>
      </c>
      <c r="G178" s="111" t="s">
        <v>706</v>
      </c>
      <c r="H178" s="111" t="s">
        <v>705</v>
      </c>
      <c r="I178" s="96" t="s">
        <v>392</v>
      </c>
      <c r="J178" s="109">
        <v>39715</v>
      </c>
      <c r="K178" s="85" t="s">
        <v>87</v>
      </c>
      <c r="L178" s="133">
        <v>33000000</v>
      </c>
      <c r="M178" s="133">
        <v>33000000</v>
      </c>
      <c r="N178" s="345">
        <f t="shared" si="5"/>
        <v>33000000</v>
      </c>
    </row>
    <row r="179" spans="1:17" ht="42" customHeight="1" x14ac:dyDescent="0.25">
      <c r="A179" s="19" t="s">
        <v>386</v>
      </c>
      <c r="B179" s="20" t="s">
        <v>387</v>
      </c>
      <c r="C179" s="21">
        <v>1092</v>
      </c>
      <c r="D179" s="19" t="s">
        <v>451</v>
      </c>
      <c r="E179" s="96"/>
      <c r="F179" s="85" t="s">
        <v>684</v>
      </c>
      <c r="G179" s="111" t="s">
        <v>711</v>
      </c>
      <c r="H179" s="111" t="s">
        <v>689</v>
      </c>
      <c r="I179" s="96" t="s">
        <v>392</v>
      </c>
      <c r="J179" s="109">
        <v>39715</v>
      </c>
      <c r="K179" s="85" t="s">
        <v>87</v>
      </c>
      <c r="L179" s="133">
        <v>37000000</v>
      </c>
      <c r="M179" s="133">
        <v>37000000</v>
      </c>
      <c r="N179" s="345">
        <f t="shared" si="5"/>
        <v>37000000</v>
      </c>
    </row>
    <row r="180" spans="1:17" ht="43.5" customHeight="1" x14ac:dyDescent="0.25">
      <c r="A180" s="98" t="s">
        <v>386</v>
      </c>
      <c r="B180" s="89" t="s">
        <v>387</v>
      </c>
      <c r="C180" s="113">
        <v>1056</v>
      </c>
      <c r="D180" s="98" t="s">
        <v>451</v>
      </c>
      <c r="E180" s="98"/>
      <c r="F180" s="85" t="s">
        <v>1</v>
      </c>
      <c r="G180" s="18" t="s">
        <v>559</v>
      </c>
      <c r="H180" s="18" t="s">
        <v>557</v>
      </c>
      <c r="I180" s="96" t="s">
        <v>392</v>
      </c>
      <c r="J180" s="109">
        <v>39794</v>
      </c>
      <c r="K180" s="89" t="s">
        <v>87</v>
      </c>
      <c r="L180" s="103">
        <v>9751000</v>
      </c>
      <c r="M180" s="103">
        <v>9751000</v>
      </c>
      <c r="N180" s="349">
        <f t="shared" si="5"/>
        <v>9751000</v>
      </c>
    </row>
    <row r="181" spans="1:17" ht="75.75" customHeight="1" x14ac:dyDescent="0.25">
      <c r="A181" s="97" t="s">
        <v>386</v>
      </c>
      <c r="B181" s="87" t="s">
        <v>387</v>
      </c>
      <c r="C181" s="51">
        <v>1110</v>
      </c>
      <c r="D181" s="97" t="s">
        <v>468</v>
      </c>
      <c r="E181" s="449"/>
      <c r="F181" s="431" t="s">
        <v>412</v>
      </c>
      <c r="G181" s="453"/>
      <c r="H181" s="110" t="s">
        <v>708</v>
      </c>
      <c r="I181" s="97" t="s">
        <v>392</v>
      </c>
      <c r="J181" s="108">
        <v>39790</v>
      </c>
      <c r="K181" s="87" t="s">
        <v>87</v>
      </c>
      <c r="L181" s="318">
        <v>1200000</v>
      </c>
      <c r="M181" s="318">
        <v>1200000</v>
      </c>
      <c r="N181" s="338">
        <f t="shared" si="5"/>
        <v>1200000</v>
      </c>
    </row>
    <row r="182" spans="1:17" ht="46.5" customHeight="1" x14ac:dyDescent="0.25">
      <c r="A182" s="96" t="s">
        <v>386</v>
      </c>
      <c r="B182" s="85" t="s">
        <v>387</v>
      </c>
      <c r="C182" s="114">
        <v>1111</v>
      </c>
      <c r="D182" s="96" t="s">
        <v>468</v>
      </c>
      <c r="E182" s="169"/>
      <c r="F182" s="292" t="s">
        <v>412</v>
      </c>
      <c r="G182" s="168"/>
      <c r="H182" s="111" t="s">
        <v>694</v>
      </c>
      <c r="I182" s="96" t="s">
        <v>392</v>
      </c>
      <c r="J182" s="92">
        <v>39820</v>
      </c>
      <c r="K182" s="85" t="s">
        <v>87</v>
      </c>
      <c r="L182" s="314">
        <v>10543000</v>
      </c>
      <c r="M182" s="314">
        <v>10543000</v>
      </c>
      <c r="N182" s="338">
        <f t="shared" si="5"/>
        <v>10543000</v>
      </c>
    </row>
    <row r="183" spans="1:17" ht="57.75" customHeight="1" x14ac:dyDescent="0.25">
      <c r="A183" s="19" t="s">
        <v>386</v>
      </c>
      <c r="B183" s="85" t="s">
        <v>387</v>
      </c>
      <c r="C183" s="21">
        <v>976</v>
      </c>
      <c r="D183" s="19" t="s">
        <v>468</v>
      </c>
      <c r="E183" s="20"/>
      <c r="F183" s="85" t="s">
        <v>732</v>
      </c>
      <c r="G183" s="22"/>
      <c r="H183" s="22" t="s">
        <v>278</v>
      </c>
      <c r="I183" s="96" t="s">
        <v>392</v>
      </c>
      <c r="J183" s="92">
        <v>39820</v>
      </c>
      <c r="K183" s="85" t="s">
        <v>87</v>
      </c>
      <c r="L183" s="314">
        <v>48000000</v>
      </c>
      <c r="M183" s="314">
        <v>48000000</v>
      </c>
      <c r="N183" s="338">
        <f t="shared" si="5"/>
        <v>48000000</v>
      </c>
    </row>
    <row r="184" spans="1:17" ht="61.5" customHeight="1" x14ac:dyDescent="0.25">
      <c r="A184" s="1" t="s">
        <v>386</v>
      </c>
      <c r="B184" s="2" t="s">
        <v>387</v>
      </c>
      <c r="C184" s="4">
        <v>879</v>
      </c>
      <c r="D184" s="1"/>
      <c r="E184" s="1" t="s">
        <v>506</v>
      </c>
      <c r="F184" s="85" t="s">
        <v>92</v>
      </c>
      <c r="G184" s="6" t="s">
        <v>507</v>
      </c>
      <c r="H184" s="3" t="s">
        <v>290</v>
      </c>
      <c r="I184" s="96" t="s">
        <v>392</v>
      </c>
      <c r="J184" s="2" t="s">
        <v>508</v>
      </c>
      <c r="K184" s="85" t="s">
        <v>410</v>
      </c>
      <c r="L184" s="314">
        <v>420000</v>
      </c>
      <c r="M184" s="314">
        <v>420000</v>
      </c>
      <c r="N184" s="338">
        <f t="shared" si="5"/>
        <v>420000</v>
      </c>
    </row>
    <row r="185" spans="1:17" ht="50.25" customHeight="1" x14ac:dyDescent="0.25">
      <c r="A185" s="19" t="s">
        <v>386</v>
      </c>
      <c r="B185" s="85" t="s">
        <v>387</v>
      </c>
      <c r="C185" s="21">
        <v>1050</v>
      </c>
      <c r="D185" s="19" t="s">
        <v>468</v>
      </c>
      <c r="E185" s="19"/>
      <c r="F185" s="85" t="s">
        <v>1</v>
      </c>
      <c r="G185" s="22"/>
      <c r="H185" s="22" t="s">
        <v>44</v>
      </c>
      <c r="I185" s="96" t="s">
        <v>392</v>
      </c>
      <c r="J185" s="85" t="s">
        <v>730</v>
      </c>
      <c r="K185" s="85" t="s">
        <v>730</v>
      </c>
      <c r="L185" s="314">
        <v>2620000</v>
      </c>
      <c r="M185" s="314">
        <v>2620000</v>
      </c>
      <c r="N185" s="338">
        <f t="shared" si="5"/>
        <v>2620000</v>
      </c>
      <c r="O185" s="278">
        <v>-0.25</v>
      </c>
      <c r="P185" s="278">
        <v>0.25</v>
      </c>
      <c r="Q185" s="119"/>
    </row>
    <row r="186" spans="1:17" ht="50.25" customHeight="1" x14ac:dyDescent="0.25">
      <c r="A186" s="423"/>
      <c r="B186" s="88"/>
      <c r="C186" s="464"/>
      <c r="D186" s="423"/>
      <c r="E186" s="423"/>
      <c r="F186" s="88"/>
      <c r="G186" s="398"/>
      <c r="H186" s="398"/>
      <c r="I186" s="95"/>
      <c r="J186" s="85"/>
      <c r="K186" s="85"/>
      <c r="L186" s="167"/>
      <c r="M186" s="167"/>
      <c r="N186" s="350">
        <f>SUM(N30:N185)</f>
        <v>4385548029</v>
      </c>
      <c r="O186" s="279">
        <f>(1+O185)*N186</f>
        <v>3289161021.75</v>
      </c>
      <c r="P186" s="279">
        <f>(1+P185)*N186</f>
        <v>5481935036.25</v>
      </c>
      <c r="Q186" s="192">
        <f>COUNTIF(I30:I185,"Planned")</f>
        <v>156</v>
      </c>
    </row>
    <row r="187" spans="1:17" ht="30.6" x14ac:dyDescent="0.25">
      <c r="A187" s="36" t="s">
        <v>386</v>
      </c>
      <c r="B187" s="37" t="s">
        <v>509</v>
      </c>
      <c r="C187" s="38">
        <v>148</v>
      </c>
      <c r="D187" s="36" t="s">
        <v>393</v>
      </c>
      <c r="E187" s="36"/>
      <c r="F187" s="88" t="s">
        <v>128</v>
      </c>
      <c r="G187" s="50" t="s">
        <v>214</v>
      </c>
      <c r="H187" s="456" t="s">
        <v>937</v>
      </c>
      <c r="I187" s="95" t="s">
        <v>396</v>
      </c>
      <c r="J187" s="20" t="s">
        <v>87</v>
      </c>
      <c r="K187" s="92" t="s">
        <v>410</v>
      </c>
      <c r="L187" s="133">
        <v>100000</v>
      </c>
      <c r="M187" s="133">
        <v>100000</v>
      </c>
      <c r="N187" s="338">
        <f t="shared" si="5"/>
        <v>100000</v>
      </c>
    </row>
    <row r="188" spans="1:17" ht="40.799999999999997" x14ac:dyDescent="0.25">
      <c r="A188" s="280" t="s">
        <v>386</v>
      </c>
      <c r="B188" s="360" t="s">
        <v>509</v>
      </c>
      <c r="C188" s="149">
        <v>1130</v>
      </c>
      <c r="D188" s="280" t="s">
        <v>393</v>
      </c>
      <c r="E188" s="280"/>
      <c r="F188" s="88" t="s">
        <v>1</v>
      </c>
      <c r="G188" s="42" t="s">
        <v>778</v>
      </c>
      <c r="H188" s="42" t="s">
        <v>892</v>
      </c>
      <c r="I188" s="95" t="s">
        <v>396</v>
      </c>
      <c r="J188" s="88" t="s">
        <v>87</v>
      </c>
      <c r="K188" s="88" t="s">
        <v>87</v>
      </c>
      <c r="L188" s="317">
        <v>3000000</v>
      </c>
      <c r="M188" s="317">
        <v>3000000</v>
      </c>
      <c r="N188" s="339">
        <f t="shared" si="5"/>
        <v>3000000</v>
      </c>
    </row>
    <row r="189" spans="1:17" ht="20.399999999999999" x14ac:dyDescent="0.25">
      <c r="A189" s="112" t="s">
        <v>386</v>
      </c>
      <c r="B189" s="281" t="s">
        <v>509</v>
      </c>
      <c r="C189" s="53">
        <v>1131</v>
      </c>
      <c r="D189" s="112" t="s">
        <v>393</v>
      </c>
      <c r="E189" s="112"/>
      <c r="F189" s="87" t="s">
        <v>1</v>
      </c>
      <c r="G189" s="31" t="s">
        <v>780</v>
      </c>
      <c r="H189" s="31" t="s">
        <v>781</v>
      </c>
      <c r="I189" s="97" t="s">
        <v>396</v>
      </c>
      <c r="J189" s="87" t="s">
        <v>87</v>
      </c>
      <c r="K189" s="108" t="s">
        <v>410</v>
      </c>
      <c r="L189" s="318">
        <v>600000</v>
      </c>
      <c r="M189" s="318">
        <v>600000</v>
      </c>
      <c r="N189" s="339">
        <f t="shared" si="5"/>
        <v>600000</v>
      </c>
    </row>
    <row r="190" spans="1:17" ht="41.25" customHeight="1" x14ac:dyDescent="0.25">
      <c r="A190" s="11" t="s">
        <v>386</v>
      </c>
      <c r="B190" s="10" t="s">
        <v>509</v>
      </c>
      <c r="C190" s="14">
        <v>1132</v>
      </c>
      <c r="D190" s="11" t="s">
        <v>393</v>
      </c>
      <c r="E190" s="11"/>
      <c r="F190" s="85" t="s">
        <v>1</v>
      </c>
      <c r="G190" s="6" t="s">
        <v>782</v>
      </c>
      <c r="H190" s="6" t="s">
        <v>783</v>
      </c>
      <c r="I190" s="96" t="s">
        <v>396</v>
      </c>
      <c r="J190" s="85" t="s">
        <v>87</v>
      </c>
      <c r="K190" s="92" t="s">
        <v>410</v>
      </c>
      <c r="L190" s="314">
        <v>600000</v>
      </c>
      <c r="M190" s="314">
        <v>600000</v>
      </c>
      <c r="N190" s="459">
        <f t="shared" si="5"/>
        <v>600000</v>
      </c>
      <c r="O190" s="278"/>
      <c r="P190" s="278"/>
      <c r="Q190" s="119"/>
    </row>
    <row r="191" spans="1:17" ht="30" customHeight="1" x14ac:dyDescent="0.25">
      <c r="A191" s="11" t="s">
        <v>386</v>
      </c>
      <c r="B191" s="10" t="s">
        <v>509</v>
      </c>
      <c r="C191" s="14">
        <v>1133</v>
      </c>
      <c r="D191" s="11" t="s">
        <v>393</v>
      </c>
      <c r="E191" s="11"/>
      <c r="F191" s="85" t="s">
        <v>84</v>
      </c>
      <c r="G191" s="6" t="s">
        <v>784</v>
      </c>
      <c r="H191" s="6" t="s">
        <v>785</v>
      </c>
      <c r="I191" s="96" t="s">
        <v>396</v>
      </c>
      <c r="J191" s="85" t="s">
        <v>87</v>
      </c>
      <c r="K191" s="92" t="s">
        <v>410</v>
      </c>
      <c r="L191" s="314">
        <v>300000</v>
      </c>
      <c r="M191" s="314">
        <v>300000</v>
      </c>
      <c r="N191" s="418">
        <f t="shared" si="5"/>
        <v>300000</v>
      </c>
      <c r="O191" s="279"/>
      <c r="P191" s="279"/>
      <c r="Q191" s="192"/>
    </row>
    <row r="192" spans="1:17" ht="77.25" customHeight="1" x14ac:dyDescent="0.25">
      <c r="A192" s="11" t="s">
        <v>386</v>
      </c>
      <c r="B192" s="10" t="s">
        <v>509</v>
      </c>
      <c r="C192" s="14">
        <v>1135</v>
      </c>
      <c r="D192" s="11" t="s">
        <v>393</v>
      </c>
      <c r="E192" s="11"/>
      <c r="F192" s="85" t="s">
        <v>92</v>
      </c>
      <c r="G192" s="6" t="s">
        <v>915</v>
      </c>
      <c r="H192" s="6" t="s">
        <v>894</v>
      </c>
      <c r="I192" s="96" t="s">
        <v>396</v>
      </c>
      <c r="J192" s="85" t="s">
        <v>87</v>
      </c>
      <c r="K192" s="92" t="s">
        <v>87</v>
      </c>
      <c r="L192" s="314">
        <v>1500000</v>
      </c>
      <c r="M192" s="314">
        <v>1500000</v>
      </c>
      <c r="N192" s="354">
        <f t="shared" si="5"/>
        <v>1500000</v>
      </c>
    </row>
    <row r="193" spans="1:17" ht="75" customHeight="1" x14ac:dyDescent="0.25">
      <c r="A193" s="11" t="s">
        <v>386</v>
      </c>
      <c r="B193" s="10" t="s">
        <v>509</v>
      </c>
      <c r="C193" s="14">
        <v>1143</v>
      </c>
      <c r="D193" s="11" t="s">
        <v>451</v>
      </c>
      <c r="E193" s="11"/>
      <c r="F193" s="85" t="s">
        <v>92</v>
      </c>
      <c r="G193" s="6"/>
      <c r="H193" s="6" t="s">
        <v>924</v>
      </c>
      <c r="I193" s="96" t="s">
        <v>396</v>
      </c>
      <c r="J193" s="10" t="s">
        <v>87</v>
      </c>
      <c r="K193" s="85" t="s">
        <v>87</v>
      </c>
      <c r="L193" s="314">
        <v>5338000</v>
      </c>
      <c r="M193" s="314">
        <v>5338000</v>
      </c>
      <c r="N193" s="354">
        <f t="shared" si="5"/>
        <v>5338000</v>
      </c>
      <c r="O193" s="185"/>
      <c r="P193" s="185"/>
      <c r="Q193" s="185"/>
    </row>
    <row r="194" spans="1:17" ht="80.25" customHeight="1" x14ac:dyDescent="0.25">
      <c r="A194" s="1" t="s">
        <v>386</v>
      </c>
      <c r="B194" s="2" t="s">
        <v>509</v>
      </c>
      <c r="C194" s="4">
        <v>963</v>
      </c>
      <c r="D194" s="1" t="s">
        <v>402</v>
      </c>
      <c r="E194" s="1"/>
      <c r="F194" s="85" t="s">
        <v>411</v>
      </c>
      <c r="G194" s="22" t="s">
        <v>404</v>
      </c>
      <c r="H194" s="111" t="s">
        <v>938</v>
      </c>
      <c r="I194" s="96" t="s">
        <v>396</v>
      </c>
      <c r="J194" s="10" t="s">
        <v>87</v>
      </c>
      <c r="K194" s="85" t="s">
        <v>87</v>
      </c>
      <c r="L194" s="15">
        <v>4000000</v>
      </c>
      <c r="M194" s="15">
        <v>4000000</v>
      </c>
      <c r="N194" s="347">
        <f t="shared" si="5"/>
        <v>4000000</v>
      </c>
      <c r="O194" s="185"/>
      <c r="P194" s="185"/>
      <c r="Q194" s="185"/>
    </row>
    <row r="195" spans="1:17" ht="36.75" customHeight="1" x14ac:dyDescent="0.25">
      <c r="A195" s="1" t="s">
        <v>386</v>
      </c>
      <c r="B195" s="2" t="s">
        <v>509</v>
      </c>
      <c r="C195" s="4">
        <v>842</v>
      </c>
      <c r="D195" s="1" t="s">
        <v>402</v>
      </c>
      <c r="E195" s="1"/>
      <c r="F195" s="85" t="s">
        <v>6</v>
      </c>
      <c r="G195" s="22" t="s">
        <v>404</v>
      </c>
      <c r="H195" s="22" t="s">
        <v>325</v>
      </c>
      <c r="I195" s="96" t="s">
        <v>396</v>
      </c>
      <c r="J195" s="2" t="s">
        <v>87</v>
      </c>
      <c r="K195" s="85" t="s">
        <v>87</v>
      </c>
      <c r="L195" s="314">
        <v>3000000</v>
      </c>
      <c r="M195" s="433">
        <v>3700000</v>
      </c>
      <c r="N195" s="347">
        <f t="shared" si="5"/>
        <v>3700000</v>
      </c>
    </row>
    <row r="196" spans="1:17" ht="40.5" customHeight="1" x14ac:dyDescent="0.25">
      <c r="A196" s="1" t="s">
        <v>386</v>
      </c>
      <c r="B196" s="2" t="s">
        <v>509</v>
      </c>
      <c r="C196" s="4">
        <v>964</v>
      </c>
      <c r="D196" s="1" t="s">
        <v>402</v>
      </c>
      <c r="E196" s="1"/>
      <c r="F196" s="85" t="s">
        <v>4</v>
      </c>
      <c r="G196" s="22" t="s">
        <v>404</v>
      </c>
      <c r="H196" s="111" t="s">
        <v>897</v>
      </c>
      <c r="I196" s="96" t="s">
        <v>396</v>
      </c>
      <c r="J196" s="10" t="s">
        <v>87</v>
      </c>
      <c r="K196" s="85" t="s">
        <v>87</v>
      </c>
      <c r="L196" s="133">
        <v>5600000</v>
      </c>
      <c r="M196" s="133">
        <v>5600000</v>
      </c>
      <c r="N196" s="347">
        <f t="shared" si="5"/>
        <v>5600000</v>
      </c>
    </row>
    <row r="197" spans="1:17" ht="44.25" customHeight="1" x14ac:dyDescent="0.25">
      <c r="A197" s="96" t="s">
        <v>386</v>
      </c>
      <c r="B197" s="85" t="s">
        <v>509</v>
      </c>
      <c r="C197" s="114">
        <v>1113</v>
      </c>
      <c r="D197" s="96" t="s">
        <v>402</v>
      </c>
      <c r="E197" s="11"/>
      <c r="F197" s="292" t="s">
        <v>412</v>
      </c>
      <c r="G197" s="168"/>
      <c r="H197" s="111" t="s">
        <v>901</v>
      </c>
      <c r="I197" s="96" t="s">
        <v>396</v>
      </c>
      <c r="J197" s="92" t="s">
        <v>87</v>
      </c>
      <c r="K197" s="85" t="s">
        <v>87</v>
      </c>
      <c r="L197" s="314">
        <v>2100000</v>
      </c>
      <c r="M197" s="433">
        <v>2960000</v>
      </c>
      <c r="N197" s="347">
        <f t="shared" si="5"/>
        <v>2960000</v>
      </c>
    </row>
    <row r="198" spans="1:17" ht="30.6" x14ac:dyDescent="0.25">
      <c r="A198" s="19" t="s">
        <v>386</v>
      </c>
      <c r="B198" s="20" t="s">
        <v>509</v>
      </c>
      <c r="C198" s="21">
        <v>1068</v>
      </c>
      <c r="D198" s="19" t="s">
        <v>402</v>
      </c>
      <c r="E198" s="1"/>
      <c r="F198" s="85" t="s">
        <v>389</v>
      </c>
      <c r="G198" s="22" t="s">
        <v>3</v>
      </c>
      <c r="H198" s="111" t="s">
        <v>724</v>
      </c>
      <c r="I198" s="96" t="s">
        <v>396</v>
      </c>
      <c r="J198" s="85" t="s">
        <v>87</v>
      </c>
      <c r="K198" s="85" t="s">
        <v>87</v>
      </c>
      <c r="L198" s="363">
        <v>110000000</v>
      </c>
      <c r="M198" s="363">
        <v>110000000</v>
      </c>
      <c r="N198" s="349">
        <f t="shared" si="5"/>
        <v>110000000</v>
      </c>
      <c r="P198" s="7"/>
      <c r="Q198" s="7"/>
    </row>
    <row r="199" spans="1:17" ht="20.399999999999999" x14ac:dyDescent="0.25">
      <c r="A199" s="1" t="s">
        <v>386</v>
      </c>
      <c r="B199" s="2" t="s">
        <v>509</v>
      </c>
      <c r="C199" s="4">
        <v>592</v>
      </c>
      <c r="D199" s="1" t="s">
        <v>402</v>
      </c>
      <c r="E199" s="381"/>
      <c r="F199" s="85" t="s">
        <v>389</v>
      </c>
      <c r="G199" s="22" t="s">
        <v>3</v>
      </c>
      <c r="H199" s="111" t="s">
        <v>725</v>
      </c>
      <c r="I199" s="96" t="s">
        <v>396</v>
      </c>
      <c r="J199" s="2" t="s">
        <v>87</v>
      </c>
      <c r="K199" s="85" t="s">
        <v>87</v>
      </c>
      <c r="L199" s="315" t="s">
        <v>726</v>
      </c>
      <c r="M199" s="315" t="s">
        <v>726</v>
      </c>
      <c r="N199" s="349" t="str">
        <f t="shared" si="5"/>
        <v>Part of Long Term Lower SEMA</v>
      </c>
      <c r="P199" s="7"/>
      <c r="Q199" s="7"/>
    </row>
    <row r="200" spans="1:17" ht="20.399999999999999" x14ac:dyDescent="0.25">
      <c r="A200" s="11" t="s">
        <v>386</v>
      </c>
      <c r="B200" s="10" t="s">
        <v>509</v>
      </c>
      <c r="C200" s="14">
        <v>1118</v>
      </c>
      <c r="D200" s="11" t="s">
        <v>402</v>
      </c>
      <c r="E200" s="11" t="s">
        <v>429</v>
      </c>
      <c r="F200" s="85" t="s">
        <v>389</v>
      </c>
      <c r="G200" s="111" t="s">
        <v>3</v>
      </c>
      <c r="H200" s="291" t="s">
        <v>940</v>
      </c>
      <c r="I200" s="96" t="s">
        <v>396</v>
      </c>
      <c r="J200" s="10" t="s">
        <v>87</v>
      </c>
      <c r="K200" s="85" t="s">
        <v>87</v>
      </c>
      <c r="L200" s="315" t="s">
        <v>726</v>
      </c>
      <c r="M200" s="315" t="s">
        <v>726</v>
      </c>
      <c r="N200" s="349" t="str">
        <f t="shared" ref="N200:N215" si="6">M200</f>
        <v>Part of Long Term Lower SEMA</v>
      </c>
      <c r="P200" s="7"/>
      <c r="Q200" s="7"/>
    </row>
    <row r="201" spans="1:17" ht="20.399999999999999" x14ac:dyDescent="0.25">
      <c r="A201" s="96" t="s">
        <v>386</v>
      </c>
      <c r="B201" s="85" t="s">
        <v>509</v>
      </c>
      <c r="C201" s="114">
        <v>1067</v>
      </c>
      <c r="D201" s="96" t="s">
        <v>402</v>
      </c>
      <c r="E201" s="1"/>
      <c r="F201" s="88" t="s">
        <v>412</v>
      </c>
      <c r="G201" s="111" t="s">
        <v>609</v>
      </c>
      <c r="H201" s="111" t="s">
        <v>612</v>
      </c>
      <c r="I201" s="96" t="s">
        <v>396</v>
      </c>
      <c r="J201" s="85" t="s">
        <v>87</v>
      </c>
      <c r="K201" s="85" t="s">
        <v>87</v>
      </c>
      <c r="L201" s="314">
        <v>11200000</v>
      </c>
      <c r="M201" s="433">
        <v>12800000</v>
      </c>
      <c r="N201" s="338">
        <f t="shared" si="6"/>
        <v>12800000</v>
      </c>
      <c r="P201" s="7"/>
      <c r="Q201" s="7"/>
    </row>
    <row r="202" spans="1:17" ht="20.399999999999999" x14ac:dyDescent="0.25">
      <c r="A202" s="96" t="s">
        <v>386</v>
      </c>
      <c r="B202" s="85" t="s">
        <v>509</v>
      </c>
      <c r="C202" s="114">
        <v>1065</v>
      </c>
      <c r="D202" s="96" t="s">
        <v>402</v>
      </c>
      <c r="E202" s="1"/>
      <c r="F202" s="88" t="s">
        <v>12</v>
      </c>
      <c r="G202" s="111" t="s">
        <v>609</v>
      </c>
      <c r="H202" s="111" t="s">
        <v>610</v>
      </c>
      <c r="I202" s="295" t="s">
        <v>396</v>
      </c>
      <c r="J202" s="85" t="s">
        <v>87</v>
      </c>
      <c r="K202" s="85" t="s">
        <v>87</v>
      </c>
      <c r="L202" s="314">
        <v>24300000</v>
      </c>
      <c r="M202" s="433">
        <v>26600000</v>
      </c>
      <c r="N202" s="338">
        <f t="shared" si="6"/>
        <v>26600000</v>
      </c>
      <c r="P202" s="7"/>
      <c r="Q202" s="7"/>
    </row>
    <row r="203" spans="1:17" ht="47.25" customHeight="1" x14ac:dyDescent="0.25">
      <c r="A203" s="11" t="s">
        <v>386</v>
      </c>
      <c r="B203" s="10" t="s">
        <v>509</v>
      </c>
      <c r="C203" s="14">
        <v>1119</v>
      </c>
      <c r="D203" s="11" t="s">
        <v>402</v>
      </c>
      <c r="E203" s="11"/>
      <c r="F203" s="85" t="s">
        <v>412</v>
      </c>
      <c r="G203" s="111" t="s">
        <v>354</v>
      </c>
      <c r="H203" s="111" t="s">
        <v>941</v>
      </c>
      <c r="I203" s="96" t="s">
        <v>396</v>
      </c>
      <c r="J203" s="10" t="s">
        <v>87</v>
      </c>
      <c r="K203" s="85" t="s">
        <v>87</v>
      </c>
      <c r="L203" s="315">
        <v>2200000</v>
      </c>
      <c r="M203" s="315">
        <v>2200000</v>
      </c>
      <c r="N203" s="339">
        <f t="shared" si="6"/>
        <v>2200000</v>
      </c>
      <c r="P203" s="7"/>
      <c r="Q203" s="7"/>
    </row>
    <row r="204" spans="1:17" ht="20.399999999999999" x14ac:dyDescent="0.25">
      <c r="A204" s="11" t="s">
        <v>386</v>
      </c>
      <c r="B204" s="10" t="s">
        <v>509</v>
      </c>
      <c r="C204" s="14">
        <v>1120</v>
      </c>
      <c r="D204" s="11" t="s">
        <v>402</v>
      </c>
      <c r="E204" s="11"/>
      <c r="F204" s="85" t="s">
        <v>6</v>
      </c>
      <c r="G204" s="111"/>
      <c r="H204" s="111" t="s">
        <v>729</v>
      </c>
      <c r="I204" s="96" t="s">
        <v>396</v>
      </c>
      <c r="J204" s="10" t="s">
        <v>87</v>
      </c>
      <c r="K204" s="85" t="s">
        <v>87</v>
      </c>
      <c r="L204" s="315">
        <v>7200000</v>
      </c>
      <c r="M204" s="315">
        <v>7200000</v>
      </c>
      <c r="N204" s="339">
        <f t="shared" si="6"/>
        <v>7200000</v>
      </c>
      <c r="P204" s="7"/>
      <c r="Q204" s="7"/>
    </row>
    <row r="205" spans="1:17" ht="30.6" x14ac:dyDescent="0.25">
      <c r="A205" s="11" t="s">
        <v>386</v>
      </c>
      <c r="B205" s="85" t="s">
        <v>509</v>
      </c>
      <c r="C205" s="114">
        <v>1136</v>
      </c>
      <c r="D205" s="96" t="s">
        <v>429</v>
      </c>
      <c r="E205" s="11"/>
      <c r="F205" s="292" t="s">
        <v>389</v>
      </c>
      <c r="G205" s="111"/>
      <c r="H205" s="111" t="s">
        <v>904</v>
      </c>
      <c r="I205" s="96" t="s">
        <v>396</v>
      </c>
      <c r="J205" s="435">
        <v>40022</v>
      </c>
      <c r="K205" s="85" t="s">
        <v>87</v>
      </c>
      <c r="L205" s="315">
        <v>9200000</v>
      </c>
      <c r="M205" s="315">
        <v>9200000</v>
      </c>
      <c r="N205" s="345">
        <f t="shared" si="6"/>
        <v>9200000</v>
      </c>
      <c r="O205" s="183"/>
      <c r="P205" s="116"/>
      <c r="Q205" s="116"/>
    </row>
    <row r="206" spans="1:17" ht="52.5" customHeight="1" x14ac:dyDescent="0.25">
      <c r="A206" s="1" t="s">
        <v>386</v>
      </c>
      <c r="B206" s="2" t="s">
        <v>509</v>
      </c>
      <c r="C206" s="4">
        <v>809</v>
      </c>
      <c r="D206" s="1" t="s">
        <v>451</v>
      </c>
      <c r="E206" s="1"/>
      <c r="F206" s="85" t="s">
        <v>411</v>
      </c>
      <c r="G206" s="111"/>
      <c r="H206" s="111" t="s">
        <v>555</v>
      </c>
      <c r="I206" s="96" t="s">
        <v>396</v>
      </c>
      <c r="J206" s="20" t="s">
        <v>87</v>
      </c>
      <c r="K206" s="85" t="s">
        <v>87</v>
      </c>
      <c r="L206" s="314">
        <v>1000000</v>
      </c>
      <c r="M206" s="314">
        <v>1000000</v>
      </c>
      <c r="N206" s="338">
        <f t="shared" si="6"/>
        <v>1000000</v>
      </c>
    </row>
    <row r="207" spans="1:17" ht="20.399999999999999" x14ac:dyDescent="0.25">
      <c r="A207" s="295" t="s">
        <v>386</v>
      </c>
      <c r="B207" s="292" t="s">
        <v>509</v>
      </c>
      <c r="C207" s="443">
        <v>1150</v>
      </c>
      <c r="D207" s="295" t="s">
        <v>468</v>
      </c>
      <c r="E207" s="431"/>
      <c r="F207" s="292" t="s">
        <v>601</v>
      </c>
      <c r="G207" s="291"/>
      <c r="H207" s="291" t="s">
        <v>948</v>
      </c>
      <c r="I207" s="295" t="s">
        <v>396</v>
      </c>
      <c r="J207" s="292" t="s">
        <v>410</v>
      </c>
      <c r="K207" s="292" t="s">
        <v>410</v>
      </c>
      <c r="L207" s="433"/>
      <c r="M207" s="433">
        <v>1200000</v>
      </c>
      <c r="N207" s="444">
        <f t="shared" si="6"/>
        <v>1200000</v>
      </c>
    </row>
    <row r="208" spans="1:17" ht="20.399999999999999" x14ac:dyDescent="0.25">
      <c r="A208" s="295" t="s">
        <v>386</v>
      </c>
      <c r="B208" s="292" t="s">
        <v>509</v>
      </c>
      <c r="C208" s="443">
        <v>1151</v>
      </c>
      <c r="D208" s="295" t="s">
        <v>468</v>
      </c>
      <c r="E208" s="292"/>
      <c r="F208" s="452" t="s">
        <v>1</v>
      </c>
      <c r="G208" s="291"/>
      <c r="H208" s="291" t="s">
        <v>949</v>
      </c>
      <c r="I208" s="295" t="s">
        <v>396</v>
      </c>
      <c r="J208" s="292" t="s">
        <v>410</v>
      </c>
      <c r="K208" s="292" t="s">
        <v>410</v>
      </c>
      <c r="L208" s="434"/>
      <c r="M208" s="434">
        <v>3500000</v>
      </c>
      <c r="N208" s="444">
        <f t="shared" si="6"/>
        <v>3500000</v>
      </c>
      <c r="O208" s="119"/>
      <c r="P208" s="119"/>
      <c r="Q208" s="119"/>
    </row>
    <row r="209" spans="1:17" ht="20.399999999999999" x14ac:dyDescent="0.25">
      <c r="A209" s="96" t="s">
        <v>386</v>
      </c>
      <c r="B209" s="85" t="s">
        <v>509</v>
      </c>
      <c r="C209" s="114">
        <v>721</v>
      </c>
      <c r="D209" s="96" t="s">
        <v>468</v>
      </c>
      <c r="E209" s="85"/>
      <c r="F209" s="85" t="s">
        <v>159</v>
      </c>
      <c r="G209" s="111"/>
      <c r="H209" s="111" t="s">
        <v>573</v>
      </c>
      <c r="I209" s="96" t="s">
        <v>396</v>
      </c>
      <c r="J209" s="85" t="s">
        <v>87</v>
      </c>
      <c r="K209" s="85" t="s">
        <v>87</v>
      </c>
      <c r="L209" s="314">
        <v>11300000</v>
      </c>
      <c r="M209" s="314">
        <v>11300000</v>
      </c>
      <c r="N209" s="338">
        <f t="shared" si="6"/>
        <v>11300000</v>
      </c>
      <c r="O209" s="119"/>
      <c r="P209" s="119"/>
      <c r="Q209" s="119"/>
    </row>
    <row r="210" spans="1:17" ht="20.399999999999999" x14ac:dyDescent="0.25">
      <c r="A210" s="288" t="s">
        <v>386</v>
      </c>
      <c r="B210" s="286" t="s">
        <v>509</v>
      </c>
      <c r="C210" s="287">
        <v>1147</v>
      </c>
      <c r="D210" s="288" t="s">
        <v>451</v>
      </c>
      <c r="E210" s="286"/>
      <c r="F210" s="292">
        <v>2011</v>
      </c>
      <c r="G210" s="291"/>
      <c r="H210" s="291" t="s">
        <v>953</v>
      </c>
      <c r="I210" s="295" t="s">
        <v>396</v>
      </c>
      <c r="J210" s="292" t="s">
        <v>87</v>
      </c>
      <c r="K210" s="292" t="s">
        <v>87</v>
      </c>
      <c r="L210" s="433"/>
      <c r="M210" s="433">
        <v>4000000</v>
      </c>
      <c r="N210" s="444">
        <f t="shared" si="6"/>
        <v>4000000</v>
      </c>
      <c r="O210" s="278"/>
      <c r="P210" s="278"/>
      <c r="Q210" s="119"/>
    </row>
    <row r="211" spans="1:17" ht="25.5" customHeight="1" x14ac:dyDescent="0.25">
      <c r="A211" s="288" t="s">
        <v>386</v>
      </c>
      <c r="B211" s="286" t="s">
        <v>509</v>
      </c>
      <c r="C211" s="287">
        <v>1148</v>
      </c>
      <c r="D211" s="288" t="s">
        <v>451</v>
      </c>
      <c r="E211" s="292"/>
      <c r="F211" s="292">
        <v>2011</v>
      </c>
      <c r="G211" s="289"/>
      <c r="H211" s="289" t="s">
        <v>954</v>
      </c>
      <c r="I211" s="295" t="s">
        <v>396</v>
      </c>
      <c r="J211" s="292" t="s">
        <v>87</v>
      </c>
      <c r="K211" s="435" t="s">
        <v>87</v>
      </c>
      <c r="L211" s="433"/>
      <c r="M211" s="433">
        <v>600000</v>
      </c>
      <c r="N211" s="444">
        <f t="shared" si="6"/>
        <v>600000</v>
      </c>
      <c r="O211" s="278">
        <v>-0.25</v>
      </c>
      <c r="P211" s="278">
        <v>0.25</v>
      </c>
      <c r="Q211" s="119"/>
    </row>
    <row r="212" spans="1:17" ht="25.5" customHeight="1" x14ac:dyDescent="0.25">
      <c r="A212" s="465"/>
      <c r="B212" s="466"/>
      <c r="C212" s="14"/>
      <c r="D212" s="11"/>
      <c r="E212" s="85"/>
      <c r="F212" s="85"/>
      <c r="G212" s="6"/>
      <c r="H212" s="6"/>
      <c r="I212" s="96"/>
      <c r="J212" s="85"/>
      <c r="K212" s="92"/>
      <c r="L212" s="167"/>
      <c r="M212" s="167"/>
      <c r="N212" s="350">
        <f>SUM(N187:N211)</f>
        <v>217298000</v>
      </c>
      <c r="O212" s="279">
        <f>(1+O211)*N212</f>
        <v>162973500</v>
      </c>
      <c r="P212" s="279">
        <f>(1+P211)*N212</f>
        <v>271622500</v>
      </c>
      <c r="Q212" s="192">
        <f>COUNTIF(I187:I211,"Proposed")</f>
        <v>25</v>
      </c>
    </row>
    <row r="213" spans="1:17" ht="45.75" customHeight="1" x14ac:dyDescent="0.25">
      <c r="A213" s="1" t="s">
        <v>386</v>
      </c>
      <c r="B213" s="2" t="s">
        <v>387</v>
      </c>
      <c r="C213" s="14">
        <v>144</v>
      </c>
      <c r="D213" s="1" t="s">
        <v>388</v>
      </c>
      <c r="E213" s="20"/>
      <c r="F213" s="85" t="s">
        <v>412</v>
      </c>
      <c r="G213" s="111" t="s">
        <v>712</v>
      </c>
      <c r="H213" s="22" t="s">
        <v>590</v>
      </c>
      <c r="I213" s="96" t="s">
        <v>406</v>
      </c>
      <c r="J213" s="85" t="s">
        <v>87</v>
      </c>
      <c r="K213" s="85" t="s">
        <v>87</v>
      </c>
      <c r="L213" s="133">
        <v>29000000</v>
      </c>
      <c r="M213" s="133">
        <v>29000000</v>
      </c>
      <c r="N213" s="338">
        <f t="shared" si="6"/>
        <v>29000000</v>
      </c>
      <c r="O213" s="278"/>
      <c r="P213" s="278"/>
      <c r="Q213" s="284"/>
    </row>
    <row r="214" spans="1:17" ht="48.75" customHeight="1" x14ac:dyDescent="0.25">
      <c r="A214" s="1" t="s">
        <v>386</v>
      </c>
      <c r="B214" s="2" t="s">
        <v>387</v>
      </c>
      <c r="C214" s="4">
        <v>625</v>
      </c>
      <c r="D214" s="1" t="s">
        <v>393</v>
      </c>
      <c r="E214" s="1"/>
      <c r="F214" s="86" t="s">
        <v>745</v>
      </c>
      <c r="G214" s="6" t="s">
        <v>401</v>
      </c>
      <c r="H214" s="22" t="s">
        <v>289</v>
      </c>
      <c r="I214" s="295" t="s">
        <v>406</v>
      </c>
      <c r="J214" s="24">
        <v>39416</v>
      </c>
      <c r="K214" s="85" t="s">
        <v>87</v>
      </c>
      <c r="L214" s="133">
        <v>5400000</v>
      </c>
      <c r="M214" s="133">
        <v>5400000</v>
      </c>
      <c r="N214" s="338">
        <f t="shared" si="6"/>
        <v>5400000</v>
      </c>
      <c r="O214" s="279"/>
      <c r="P214" s="279"/>
      <c r="Q214" s="192"/>
    </row>
    <row r="215" spans="1:17" ht="69.75" customHeight="1" x14ac:dyDescent="0.25">
      <c r="A215" s="28" t="s">
        <v>386</v>
      </c>
      <c r="B215" s="29" t="s">
        <v>387</v>
      </c>
      <c r="C215" s="30">
        <v>1029</v>
      </c>
      <c r="D215" s="28" t="s">
        <v>393</v>
      </c>
      <c r="E215" s="28"/>
      <c r="F215" s="292" t="s">
        <v>347</v>
      </c>
      <c r="G215" s="110" t="s">
        <v>544</v>
      </c>
      <c r="H215" s="110" t="s">
        <v>856</v>
      </c>
      <c r="I215" s="97" t="s">
        <v>406</v>
      </c>
      <c r="J215" s="382" t="s">
        <v>772</v>
      </c>
      <c r="K215" s="87" t="s">
        <v>87</v>
      </c>
      <c r="L215" s="384" t="s">
        <v>541</v>
      </c>
      <c r="M215" s="384" t="s">
        <v>541</v>
      </c>
      <c r="N215" s="340" t="str">
        <f t="shared" si="6"/>
        <v>Part of Maine Power Reliability Program</v>
      </c>
      <c r="O215" s="119"/>
      <c r="P215" s="119"/>
      <c r="Q215" s="119"/>
    </row>
    <row r="216" spans="1:17" ht="71.25" customHeight="1" x14ac:dyDescent="0.25">
      <c r="A216" s="11" t="s">
        <v>386</v>
      </c>
      <c r="B216" s="10" t="s">
        <v>387</v>
      </c>
      <c r="C216" s="14">
        <v>1144</v>
      </c>
      <c r="D216" s="11" t="s">
        <v>393</v>
      </c>
      <c r="E216" s="11"/>
      <c r="F216" s="85" t="s">
        <v>600</v>
      </c>
      <c r="G216" s="6" t="s">
        <v>511</v>
      </c>
      <c r="H216" s="6" t="s">
        <v>926</v>
      </c>
      <c r="I216" s="96" t="s">
        <v>406</v>
      </c>
      <c r="J216" s="13">
        <v>39892</v>
      </c>
      <c r="K216" s="13">
        <v>40014</v>
      </c>
      <c r="L216" s="141" t="s">
        <v>928</v>
      </c>
      <c r="M216" s="141" t="s">
        <v>928</v>
      </c>
      <c r="N216" s="354" t="s">
        <v>927</v>
      </c>
    </row>
    <row r="217" spans="1:17" ht="45.75" customHeight="1" x14ac:dyDescent="0.25">
      <c r="A217" s="1" t="s">
        <v>386</v>
      </c>
      <c r="B217" s="2" t="s">
        <v>387</v>
      </c>
      <c r="C217" s="4">
        <v>320</v>
      </c>
      <c r="D217" s="1" t="s">
        <v>489</v>
      </c>
      <c r="E217" s="1"/>
      <c r="F217" s="292" t="s">
        <v>738</v>
      </c>
      <c r="G217" s="22" t="s">
        <v>490</v>
      </c>
      <c r="H217" s="22" t="s">
        <v>491</v>
      </c>
      <c r="I217" s="96" t="s">
        <v>406</v>
      </c>
      <c r="J217" s="20" t="s">
        <v>492</v>
      </c>
      <c r="K217" s="85" t="s">
        <v>493</v>
      </c>
      <c r="L217" s="314">
        <v>4857000</v>
      </c>
      <c r="M217" s="314">
        <v>4857000</v>
      </c>
      <c r="N217" s="338">
        <f t="shared" ref="N217:N235" si="7">M217</f>
        <v>4857000</v>
      </c>
    </row>
    <row r="218" spans="1:17" ht="68.25" customHeight="1" x14ac:dyDescent="0.25">
      <c r="A218" s="1" t="s">
        <v>386</v>
      </c>
      <c r="B218" s="2" t="s">
        <v>387</v>
      </c>
      <c r="C218" s="4">
        <v>322</v>
      </c>
      <c r="D218" s="1" t="s">
        <v>489</v>
      </c>
      <c r="E218" s="1"/>
      <c r="F218" s="292" t="s">
        <v>738</v>
      </c>
      <c r="G218" s="22" t="s">
        <v>490</v>
      </c>
      <c r="H218" s="22" t="s">
        <v>494</v>
      </c>
      <c r="I218" s="96" t="s">
        <v>406</v>
      </c>
      <c r="J218" s="20" t="s">
        <v>492</v>
      </c>
      <c r="K218" s="85" t="s">
        <v>493</v>
      </c>
      <c r="L218" s="315" t="s">
        <v>97</v>
      </c>
      <c r="M218" s="315" t="s">
        <v>97</v>
      </c>
      <c r="N218" s="338" t="str">
        <f t="shared" si="7"/>
        <v>Part of Lamoille County Project</v>
      </c>
      <c r="P218" s="7"/>
      <c r="Q218" s="7"/>
    </row>
    <row r="219" spans="1:17" ht="40.799999999999997" x14ac:dyDescent="0.25">
      <c r="A219" s="1" t="s">
        <v>386</v>
      </c>
      <c r="B219" s="2" t="s">
        <v>387</v>
      </c>
      <c r="C219" s="4">
        <v>321</v>
      </c>
      <c r="D219" s="1" t="s">
        <v>489</v>
      </c>
      <c r="E219" s="1"/>
      <c r="F219" s="85" t="s">
        <v>411</v>
      </c>
      <c r="G219" s="291" t="s">
        <v>942</v>
      </c>
      <c r="H219" s="22" t="s">
        <v>503</v>
      </c>
      <c r="I219" s="96" t="s">
        <v>406</v>
      </c>
      <c r="J219" s="20" t="s">
        <v>504</v>
      </c>
      <c r="K219" s="85" t="s">
        <v>505</v>
      </c>
      <c r="L219" s="314">
        <v>25142000</v>
      </c>
      <c r="M219" s="314">
        <v>25142000</v>
      </c>
      <c r="N219" s="338">
        <f t="shared" si="7"/>
        <v>25142000</v>
      </c>
    </row>
    <row r="220" spans="1:17" ht="20.399999999999999" x14ac:dyDescent="0.25">
      <c r="A220" s="1" t="s">
        <v>386</v>
      </c>
      <c r="B220" s="2" t="s">
        <v>387</v>
      </c>
      <c r="C220" s="4">
        <v>323</v>
      </c>
      <c r="D220" s="1" t="s">
        <v>489</v>
      </c>
      <c r="E220" s="1"/>
      <c r="F220" s="85" t="s">
        <v>4</v>
      </c>
      <c r="G220" s="22" t="s">
        <v>52</v>
      </c>
      <c r="H220" s="111" t="s">
        <v>666</v>
      </c>
      <c r="I220" s="96" t="s">
        <v>406</v>
      </c>
      <c r="J220" s="92">
        <v>39722</v>
      </c>
      <c r="K220" s="85" t="s">
        <v>87</v>
      </c>
      <c r="L220" s="314">
        <v>136368000</v>
      </c>
      <c r="M220" s="314">
        <v>136368000</v>
      </c>
      <c r="N220" s="342">
        <f t="shared" si="7"/>
        <v>136368000</v>
      </c>
    </row>
    <row r="221" spans="1:17" ht="64.5" customHeight="1" x14ac:dyDescent="0.25">
      <c r="A221" s="1" t="s">
        <v>386</v>
      </c>
      <c r="B221" s="2" t="s">
        <v>387</v>
      </c>
      <c r="C221" s="4">
        <v>1032</v>
      </c>
      <c r="D221" s="1" t="s">
        <v>489</v>
      </c>
      <c r="E221" s="1"/>
      <c r="F221" s="85" t="s">
        <v>4</v>
      </c>
      <c r="G221" s="48" t="s">
        <v>52</v>
      </c>
      <c r="H221" s="111" t="s">
        <v>56</v>
      </c>
      <c r="I221" s="96" t="s">
        <v>406</v>
      </c>
      <c r="J221" s="92">
        <v>39722</v>
      </c>
      <c r="K221" s="85" t="s">
        <v>87</v>
      </c>
      <c r="L221" s="314">
        <v>69815000</v>
      </c>
      <c r="M221" s="314">
        <v>69815000</v>
      </c>
      <c r="N221" s="342">
        <f t="shared" si="7"/>
        <v>69815000</v>
      </c>
    </row>
    <row r="222" spans="1:17" ht="30.6" x14ac:dyDescent="0.25">
      <c r="A222" s="36" t="s">
        <v>386</v>
      </c>
      <c r="B222" s="37" t="s">
        <v>387</v>
      </c>
      <c r="C222" s="38">
        <v>1033</v>
      </c>
      <c r="D222" s="36" t="s">
        <v>489</v>
      </c>
      <c r="E222" s="36"/>
      <c r="F222" s="85" t="s">
        <v>4</v>
      </c>
      <c r="G222" s="50" t="s">
        <v>168</v>
      </c>
      <c r="H222" s="151" t="s">
        <v>57</v>
      </c>
      <c r="I222" s="95" t="s">
        <v>406</v>
      </c>
      <c r="J222" s="152">
        <v>39722</v>
      </c>
      <c r="K222" s="88" t="s">
        <v>87</v>
      </c>
      <c r="L222" s="317">
        <v>16664000</v>
      </c>
      <c r="M222" s="317">
        <v>16664000</v>
      </c>
      <c r="N222" s="342">
        <f t="shared" si="7"/>
        <v>16664000</v>
      </c>
      <c r="P222" s="7"/>
      <c r="Q222" s="7"/>
    </row>
    <row r="223" spans="1:17" ht="20.399999999999999" x14ac:dyDescent="0.25">
      <c r="A223" s="28" t="s">
        <v>386</v>
      </c>
      <c r="B223" s="29" t="s">
        <v>387</v>
      </c>
      <c r="C223" s="30">
        <v>1034</v>
      </c>
      <c r="D223" s="28" t="s">
        <v>489</v>
      </c>
      <c r="E223" s="28"/>
      <c r="F223" s="87" t="s">
        <v>4</v>
      </c>
      <c r="G223" s="48" t="s">
        <v>52</v>
      </c>
      <c r="H223" s="48" t="s">
        <v>54</v>
      </c>
      <c r="I223" s="97" t="s">
        <v>406</v>
      </c>
      <c r="J223" s="108">
        <v>39722</v>
      </c>
      <c r="K223" s="87" t="s">
        <v>87</v>
      </c>
      <c r="L223" s="318" t="s">
        <v>714</v>
      </c>
      <c r="M223" s="318" t="s">
        <v>714</v>
      </c>
      <c r="N223" s="342" t="str">
        <f t="shared" si="7"/>
        <v>Part of project 323</v>
      </c>
      <c r="P223" s="7"/>
      <c r="Q223" s="7"/>
    </row>
    <row r="224" spans="1:17" ht="20.399999999999999" x14ac:dyDescent="0.25">
      <c r="A224" s="64" t="s">
        <v>386</v>
      </c>
      <c r="B224" s="67" t="s">
        <v>387</v>
      </c>
      <c r="C224" s="150">
        <v>1035</v>
      </c>
      <c r="D224" s="64" t="s">
        <v>489</v>
      </c>
      <c r="E224" s="64"/>
      <c r="F224" s="89" t="s">
        <v>4</v>
      </c>
      <c r="G224" s="26" t="s">
        <v>52</v>
      </c>
      <c r="H224" s="26" t="s">
        <v>53</v>
      </c>
      <c r="I224" s="98" t="s">
        <v>406</v>
      </c>
      <c r="J224" s="109">
        <v>39722</v>
      </c>
      <c r="K224" s="89" t="s">
        <v>87</v>
      </c>
      <c r="L224" s="103">
        <v>20117000</v>
      </c>
      <c r="M224" s="103">
        <v>20117000</v>
      </c>
      <c r="N224" s="342">
        <f t="shared" si="7"/>
        <v>20117000</v>
      </c>
    </row>
    <row r="225" spans="1:17" ht="20.399999999999999" x14ac:dyDescent="0.25">
      <c r="A225" s="97" t="s">
        <v>386</v>
      </c>
      <c r="B225" s="87" t="s">
        <v>387</v>
      </c>
      <c r="C225" s="51">
        <v>1063</v>
      </c>
      <c r="D225" s="97" t="s">
        <v>402</v>
      </c>
      <c r="E225" s="1"/>
      <c r="F225" s="85" t="s">
        <v>411</v>
      </c>
      <c r="G225" s="455"/>
      <c r="H225" s="110" t="s">
        <v>686</v>
      </c>
      <c r="I225" s="445" t="s">
        <v>406</v>
      </c>
      <c r="J225" s="87" t="s">
        <v>743</v>
      </c>
      <c r="K225" s="87" t="s">
        <v>87</v>
      </c>
      <c r="L225" s="103">
        <v>5400000</v>
      </c>
      <c r="M225" s="103">
        <v>5400000</v>
      </c>
      <c r="N225" s="347">
        <f t="shared" si="7"/>
        <v>5400000</v>
      </c>
    </row>
    <row r="226" spans="1:17" ht="20.399999999999999" x14ac:dyDescent="0.25">
      <c r="A226" s="1" t="s">
        <v>386</v>
      </c>
      <c r="B226" s="2" t="s">
        <v>387</v>
      </c>
      <c r="C226" s="4">
        <v>777</v>
      </c>
      <c r="D226" s="1" t="s">
        <v>429</v>
      </c>
      <c r="E226" s="85"/>
      <c r="F226" s="85" t="s">
        <v>22</v>
      </c>
      <c r="G226" s="111" t="s">
        <v>734</v>
      </c>
      <c r="H226" s="22" t="s">
        <v>26</v>
      </c>
      <c r="I226" s="96" t="s">
        <v>406</v>
      </c>
      <c r="J226" s="24">
        <v>39539</v>
      </c>
      <c r="K226" s="85" t="s">
        <v>87</v>
      </c>
      <c r="L226" s="317">
        <v>95000000</v>
      </c>
      <c r="M226" s="317">
        <v>95000000</v>
      </c>
      <c r="N226" s="343">
        <f t="shared" si="7"/>
        <v>95000000</v>
      </c>
    </row>
    <row r="227" spans="1:17" ht="51" customHeight="1" x14ac:dyDescent="0.25">
      <c r="A227" s="1" t="s">
        <v>386</v>
      </c>
      <c r="B227" s="2" t="s">
        <v>387</v>
      </c>
      <c r="C227" s="4">
        <v>161</v>
      </c>
      <c r="D227" s="1" t="s">
        <v>429</v>
      </c>
      <c r="E227" s="20"/>
      <c r="F227" s="85" t="s">
        <v>22</v>
      </c>
      <c r="G227" s="111" t="s">
        <v>734</v>
      </c>
      <c r="H227" s="22" t="s">
        <v>36</v>
      </c>
      <c r="I227" s="96" t="s">
        <v>406</v>
      </c>
      <c r="J227" s="24">
        <v>39539</v>
      </c>
      <c r="K227" s="85" t="s">
        <v>87</v>
      </c>
      <c r="L227" s="314">
        <v>4986431</v>
      </c>
      <c r="M227" s="314">
        <v>4986431</v>
      </c>
      <c r="N227" s="343">
        <f t="shared" si="7"/>
        <v>4986431</v>
      </c>
    </row>
    <row r="228" spans="1:17" ht="49.5" customHeight="1" x14ac:dyDescent="0.25">
      <c r="A228" s="1" t="s">
        <v>386</v>
      </c>
      <c r="B228" s="2" t="s">
        <v>387</v>
      </c>
      <c r="C228" s="4">
        <v>779</v>
      </c>
      <c r="D228" s="1" t="s">
        <v>429</v>
      </c>
      <c r="E228" s="1"/>
      <c r="F228" s="85" t="s">
        <v>600</v>
      </c>
      <c r="G228" s="111" t="s">
        <v>734</v>
      </c>
      <c r="H228" s="22" t="s">
        <v>28</v>
      </c>
      <c r="I228" s="96" t="s">
        <v>406</v>
      </c>
      <c r="J228" s="24">
        <v>39539</v>
      </c>
      <c r="K228" s="85" t="s">
        <v>87</v>
      </c>
      <c r="L228" s="314">
        <v>5132609</v>
      </c>
      <c r="M228" s="314">
        <v>5132609</v>
      </c>
      <c r="N228" s="343">
        <f t="shared" si="7"/>
        <v>5132609</v>
      </c>
    </row>
    <row r="229" spans="1:17" ht="44.25" customHeight="1" x14ac:dyDescent="0.25">
      <c r="A229" s="1" t="s">
        <v>386</v>
      </c>
      <c r="B229" s="2" t="s">
        <v>387</v>
      </c>
      <c r="C229" s="4">
        <v>961</v>
      </c>
      <c r="D229" s="1" t="s">
        <v>402</v>
      </c>
      <c r="E229" s="2"/>
      <c r="F229" s="85" t="s">
        <v>347</v>
      </c>
      <c r="G229" s="22" t="s">
        <v>353</v>
      </c>
      <c r="H229" s="111" t="s">
        <v>599</v>
      </c>
      <c r="I229" s="295" t="s">
        <v>406</v>
      </c>
      <c r="J229" s="24">
        <v>39517</v>
      </c>
      <c r="K229" s="85" t="s">
        <v>87</v>
      </c>
      <c r="L229" s="314">
        <v>3800000</v>
      </c>
      <c r="M229" s="314">
        <v>3800000</v>
      </c>
      <c r="N229" s="338">
        <f t="shared" si="7"/>
        <v>3800000</v>
      </c>
      <c r="P229" s="7"/>
      <c r="Q229" s="7"/>
    </row>
    <row r="230" spans="1:17" ht="35.25" customHeight="1" x14ac:dyDescent="0.25">
      <c r="A230" s="1" t="s">
        <v>386</v>
      </c>
      <c r="B230" s="2" t="s">
        <v>387</v>
      </c>
      <c r="C230" s="4">
        <v>903</v>
      </c>
      <c r="D230" s="1" t="s">
        <v>402</v>
      </c>
      <c r="E230" s="1"/>
      <c r="F230" s="85" t="s">
        <v>411</v>
      </c>
      <c r="G230" s="22" t="s">
        <v>409</v>
      </c>
      <c r="H230" s="111" t="s">
        <v>716</v>
      </c>
      <c r="I230" s="295" t="s">
        <v>406</v>
      </c>
      <c r="J230" s="20" t="s">
        <v>410</v>
      </c>
      <c r="K230" s="85" t="s">
        <v>410</v>
      </c>
      <c r="L230" s="314">
        <v>1240000</v>
      </c>
      <c r="M230" s="314">
        <v>1240000</v>
      </c>
      <c r="N230" s="338">
        <f t="shared" si="7"/>
        <v>1240000</v>
      </c>
      <c r="P230" s="7"/>
      <c r="Q230" s="7"/>
    </row>
    <row r="231" spans="1:17" ht="43.5" customHeight="1" x14ac:dyDescent="0.25">
      <c r="A231" s="1" t="s">
        <v>386</v>
      </c>
      <c r="B231" s="2" t="s">
        <v>387</v>
      </c>
      <c r="C231" s="4">
        <v>930</v>
      </c>
      <c r="D231" s="1" t="s">
        <v>429</v>
      </c>
      <c r="E231" s="1"/>
      <c r="F231" s="85" t="s">
        <v>411</v>
      </c>
      <c r="G231" s="22" t="s">
        <v>352</v>
      </c>
      <c r="H231" s="22" t="s">
        <v>247</v>
      </c>
      <c r="I231" s="295" t="s">
        <v>406</v>
      </c>
      <c r="J231" s="20" t="s">
        <v>5</v>
      </c>
      <c r="K231" s="85" t="s">
        <v>87</v>
      </c>
      <c r="L231" s="314">
        <v>2300000</v>
      </c>
      <c r="M231" s="314">
        <v>2300000</v>
      </c>
      <c r="N231" s="338">
        <f t="shared" si="7"/>
        <v>2300000</v>
      </c>
    </row>
    <row r="232" spans="1:17" ht="62.25" customHeight="1" x14ac:dyDescent="0.25">
      <c r="A232" s="1" t="s">
        <v>386</v>
      </c>
      <c r="B232" s="2" t="s">
        <v>387</v>
      </c>
      <c r="C232" s="4">
        <v>933</v>
      </c>
      <c r="D232" s="1" t="s">
        <v>429</v>
      </c>
      <c r="E232" s="85"/>
      <c r="F232" s="292" t="s">
        <v>411</v>
      </c>
      <c r="G232" s="22" t="s">
        <v>352</v>
      </c>
      <c r="H232" s="22" t="s">
        <v>249</v>
      </c>
      <c r="I232" s="295" t="s">
        <v>406</v>
      </c>
      <c r="J232" s="20" t="s">
        <v>5</v>
      </c>
      <c r="K232" s="85" t="s">
        <v>87</v>
      </c>
      <c r="L232" s="314">
        <v>6137112</v>
      </c>
      <c r="M232" s="314">
        <v>6137112</v>
      </c>
      <c r="N232" s="338">
        <f t="shared" si="7"/>
        <v>6137112</v>
      </c>
    </row>
    <row r="233" spans="1:17" ht="36.75" customHeight="1" x14ac:dyDescent="0.25">
      <c r="A233" s="1" t="s">
        <v>386</v>
      </c>
      <c r="B233" s="2" t="s">
        <v>387</v>
      </c>
      <c r="C233" s="14">
        <v>162</v>
      </c>
      <c r="D233" s="1" t="s">
        <v>429</v>
      </c>
      <c r="E233" s="86"/>
      <c r="F233" s="85" t="s">
        <v>737</v>
      </c>
      <c r="G233" s="22"/>
      <c r="H233" s="22" t="s">
        <v>213</v>
      </c>
      <c r="I233" s="96" t="s">
        <v>406</v>
      </c>
      <c r="J233" s="24">
        <v>38597</v>
      </c>
      <c r="K233" s="92">
        <v>39563</v>
      </c>
      <c r="L233" s="314">
        <v>12390000</v>
      </c>
      <c r="M233" s="314">
        <v>12390000</v>
      </c>
      <c r="N233" s="338">
        <f t="shared" si="7"/>
        <v>12390000</v>
      </c>
    </row>
    <row r="234" spans="1:17" ht="54" customHeight="1" x14ac:dyDescent="0.25">
      <c r="A234" s="1" t="s">
        <v>386</v>
      </c>
      <c r="B234" s="2" t="s">
        <v>387</v>
      </c>
      <c r="C234" s="4">
        <v>902</v>
      </c>
      <c r="D234" s="1" t="s">
        <v>429</v>
      </c>
      <c r="E234" s="86"/>
      <c r="F234" s="85" t="s">
        <v>740</v>
      </c>
      <c r="G234" s="22" t="s">
        <v>42</v>
      </c>
      <c r="H234" s="22" t="s">
        <v>155</v>
      </c>
      <c r="I234" s="96" t="s">
        <v>406</v>
      </c>
      <c r="J234" s="20" t="s">
        <v>154</v>
      </c>
      <c r="K234" s="85" t="s">
        <v>410</v>
      </c>
      <c r="L234" s="314">
        <v>715000</v>
      </c>
      <c r="M234" s="314">
        <v>715000</v>
      </c>
      <c r="N234" s="338">
        <f t="shared" si="7"/>
        <v>715000</v>
      </c>
    </row>
    <row r="235" spans="1:17" ht="41.25" customHeight="1" x14ac:dyDescent="0.25">
      <c r="A235" s="1" t="s">
        <v>386</v>
      </c>
      <c r="B235" s="2" t="s">
        <v>387</v>
      </c>
      <c r="C235" s="14">
        <v>211</v>
      </c>
      <c r="D235" s="1" t="s">
        <v>451</v>
      </c>
      <c r="E235" s="1"/>
      <c r="F235" s="292" t="s">
        <v>22</v>
      </c>
      <c r="G235" s="22" t="s">
        <v>165</v>
      </c>
      <c r="H235" s="22" t="s">
        <v>306</v>
      </c>
      <c r="I235" s="96" t="s">
        <v>406</v>
      </c>
      <c r="J235" s="24">
        <v>39563</v>
      </c>
      <c r="K235" s="85" t="s">
        <v>121</v>
      </c>
      <c r="L235" s="314">
        <v>9162029</v>
      </c>
      <c r="M235" s="314">
        <v>9162029</v>
      </c>
      <c r="N235" s="338">
        <f t="shared" si="7"/>
        <v>9162029</v>
      </c>
      <c r="O235" s="278">
        <v>-0.1</v>
      </c>
      <c r="P235" s="278">
        <v>0.1</v>
      </c>
    </row>
    <row r="236" spans="1:17" ht="41.25" customHeight="1" x14ac:dyDescent="0.25">
      <c r="A236" s="188"/>
      <c r="B236" s="394"/>
      <c r="C236" s="460"/>
      <c r="D236" s="188"/>
      <c r="E236" s="188"/>
      <c r="F236" s="284"/>
      <c r="G236" s="190"/>
      <c r="H236" s="190"/>
      <c r="I236" s="163"/>
      <c r="J236" s="467"/>
      <c r="K236" s="284"/>
      <c r="L236" s="167"/>
      <c r="M236" s="167"/>
      <c r="N236" s="350">
        <f>SUM(N213:N235)</f>
        <v>453626181</v>
      </c>
      <c r="O236" s="279">
        <f>(1+O235)*N236</f>
        <v>408263562.90000004</v>
      </c>
      <c r="P236" s="279">
        <f>(1+P235)*N236</f>
        <v>498988799.10000002</v>
      </c>
      <c r="Q236" s="192">
        <f>COUNTIF(I213:I235,"Under Construction")</f>
        <v>23</v>
      </c>
    </row>
    <row r="237" spans="1:17" ht="41.25" customHeight="1" x14ac:dyDescent="0.25">
      <c r="A237" s="188"/>
      <c r="B237" s="394"/>
      <c r="C237" s="460"/>
      <c r="D237" s="188"/>
      <c r="E237" s="188"/>
      <c r="F237" s="284"/>
      <c r="G237" s="190"/>
      <c r="H237" s="190"/>
      <c r="I237" s="163"/>
      <c r="J237" s="467"/>
      <c r="K237" s="284"/>
      <c r="L237" s="167"/>
      <c r="M237" s="119" t="s">
        <v>860</v>
      </c>
      <c r="N237" s="350">
        <f>SUM(N29,N186,N212,N236)</f>
        <v>5255330744</v>
      </c>
      <c r="O237" s="350">
        <f>SUM(O29,O186,O211,O236)</f>
        <v>3796853851.4000001</v>
      </c>
      <c r="P237" s="350">
        <f>SUM(P29,P186,P212,P236)</f>
        <v>6849121937.3500004</v>
      </c>
      <c r="Q237" s="422">
        <f>SUM(Q29,Q186,Q212,Q236)</f>
        <v>228</v>
      </c>
    </row>
    <row r="240" spans="1:17" x14ac:dyDescent="0.25">
      <c r="O240" s="278"/>
      <c r="P240" s="278"/>
      <c r="Q240" s="119"/>
    </row>
    <row r="241" spans="15:17" x14ac:dyDescent="0.25">
      <c r="O241" s="279"/>
      <c r="P241" s="279"/>
      <c r="Q241" s="192"/>
    </row>
    <row r="242" spans="15:17" x14ac:dyDescent="0.25">
      <c r="O242" s="350">
        <f>SUM(O29,O191,O214,O241)</f>
        <v>99429267</v>
      </c>
      <c r="P242" s="350">
        <f>SUM(P29,P191,P214,P241)</f>
        <v>596575602</v>
      </c>
      <c r="Q242" s="422">
        <f>SUM(Q29,Q191,Q214,Q241)</f>
        <v>24</v>
      </c>
    </row>
  </sheetData>
  <mergeCells count="1">
    <mergeCell ref="A1:K1"/>
  </mergeCells>
  <pageMargins left="0.7" right="0.7" top="0.75" bottom="0.75" header="0.3" footer="0.3"/>
  <ignoredErrors>
    <ignoredError sqref="O23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32"/>
  <sheetViews>
    <sheetView zoomScale="75" zoomScaleNormal="75" workbookViewId="0">
      <selection sqref="A1:I1"/>
    </sheetView>
  </sheetViews>
  <sheetFormatPr defaultRowHeight="13.2" x14ac:dyDescent="0.25"/>
  <cols>
    <col min="1" max="1" width="14.44140625" customWidth="1"/>
    <col min="2" max="2" width="5.88671875" customWidth="1"/>
    <col min="3" max="3" width="11.33203125" customWidth="1"/>
    <col min="4" max="4" width="12" customWidth="1"/>
    <col min="5" max="6" width="13.44140625" customWidth="1"/>
    <col min="7" max="7" width="17.33203125" customWidth="1"/>
    <col min="8" max="8" width="40.44140625" customWidth="1"/>
    <col min="9" max="9" width="12.5546875" customWidth="1"/>
    <col min="10" max="10" width="17" customWidth="1"/>
    <col min="11" max="11" width="27.44140625" customWidth="1"/>
  </cols>
  <sheetData>
    <row r="1" spans="1:11" ht="24.6" x14ac:dyDescent="0.4">
      <c r="A1" s="1134" t="s">
        <v>934</v>
      </c>
      <c r="B1" s="1135"/>
      <c r="C1" s="1135"/>
      <c r="D1" s="1135"/>
      <c r="E1" s="1135"/>
      <c r="F1" s="1135"/>
      <c r="G1" s="1135"/>
      <c r="H1" s="1135"/>
      <c r="I1" s="1135"/>
      <c r="J1" s="311"/>
      <c r="K1" s="502"/>
    </row>
    <row r="2" spans="1:11" ht="39.6" x14ac:dyDescent="0.25">
      <c r="A2" s="57" t="s">
        <v>376</v>
      </c>
      <c r="B2" s="57" t="s">
        <v>377</v>
      </c>
      <c r="C2" s="58" t="s">
        <v>378</v>
      </c>
      <c r="D2" s="59" t="s">
        <v>379</v>
      </c>
      <c r="E2" s="121" t="s">
        <v>566</v>
      </c>
      <c r="F2" s="121"/>
      <c r="G2" s="57" t="s">
        <v>382</v>
      </c>
      <c r="H2" s="57" t="s">
        <v>383</v>
      </c>
      <c r="I2" s="59" t="s">
        <v>935</v>
      </c>
      <c r="J2" s="357" t="s">
        <v>936</v>
      </c>
      <c r="K2" s="502" t="s">
        <v>787</v>
      </c>
    </row>
    <row r="3" spans="1:11" ht="20.399999999999999" x14ac:dyDescent="0.25">
      <c r="A3" s="78" t="s">
        <v>386</v>
      </c>
      <c r="B3" s="79" t="s">
        <v>509</v>
      </c>
      <c r="C3" s="63">
        <v>963</v>
      </c>
      <c r="D3" s="78" t="s">
        <v>402</v>
      </c>
      <c r="E3" s="85" t="s">
        <v>411</v>
      </c>
      <c r="F3" s="85">
        <v>2009</v>
      </c>
      <c r="G3" s="503" t="s">
        <v>404</v>
      </c>
      <c r="H3" s="111" t="s">
        <v>938</v>
      </c>
      <c r="I3" s="97" t="s">
        <v>396</v>
      </c>
      <c r="J3" s="314">
        <v>4000000</v>
      </c>
      <c r="K3" s="504">
        <f t="shared" ref="K3:K46" si="0">J3</f>
        <v>4000000</v>
      </c>
    </row>
    <row r="4" spans="1:11" ht="20.399999999999999" x14ac:dyDescent="0.25">
      <c r="A4" s="78" t="s">
        <v>386</v>
      </c>
      <c r="B4" s="79" t="s">
        <v>509</v>
      </c>
      <c r="C4" s="63">
        <v>809</v>
      </c>
      <c r="D4" s="78" t="s">
        <v>451</v>
      </c>
      <c r="E4" s="85" t="s">
        <v>411</v>
      </c>
      <c r="F4" s="85">
        <v>2009</v>
      </c>
      <c r="G4" s="111"/>
      <c r="H4" s="111" t="s">
        <v>555</v>
      </c>
      <c r="I4" s="97" t="s">
        <v>396</v>
      </c>
      <c r="J4" s="314">
        <v>1000000</v>
      </c>
      <c r="K4" s="505">
        <f t="shared" si="0"/>
        <v>1000000</v>
      </c>
    </row>
    <row r="5" spans="1:11" ht="20.399999999999999" x14ac:dyDescent="0.25">
      <c r="A5" s="78" t="s">
        <v>386</v>
      </c>
      <c r="B5" s="79" t="s">
        <v>387</v>
      </c>
      <c r="C5" s="63">
        <v>320</v>
      </c>
      <c r="D5" s="78" t="s">
        <v>489</v>
      </c>
      <c r="E5" s="462" t="s">
        <v>738</v>
      </c>
      <c r="F5" s="462">
        <v>2009</v>
      </c>
      <c r="G5" s="503" t="s">
        <v>490</v>
      </c>
      <c r="H5" s="503" t="s">
        <v>491</v>
      </c>
      <c r="I5" s="97" t="s">
        <v>406</v>
      </c>
      <c r="J5" s="314">
        <v>4857000</v>
      </c>
      <c r="K5" s="505">
        <f t="shared" si="0"/>
        <v>4857000</v>
      </c>
    </row>
    <row r="6" spans="1:11" ht="20.399999999999999" x14ac:dyDescent="0.25">
      <c r="A6" s="78" t="s">
        <v>386</v>
      </c>
      <c r="B6" s="79" t="s">
        <v>387</v>
      </c>
      <c r="C6" s="63">
        <v>322</v>
      </c>
      <c r="D6" s="78" t="s">
        <v>489</v>
      </c>
      <c r="E6" s="462" t="s">
        <v>738</v>
      </c>
      <c r="F6" s="462">
        <v>2009</v>
      </c>
      <c r="G6" s="503" t="s">
        <v>490</v>
      </c>
      <c r="H6" s="503" t="s">
        <v>494</v>
      </c>
      <c r="I6" s="97" t="s">
        <v>406</v>
      </c>
      <c r="J6" s="315" t="s">
        <v>97</v>
      </c>
      <c r="K6" s="505" t="str">
        <f t="shared" si="0"/>
        <v>Part of Lamoille County Project</v>
      </c>
    </row>
    <row r="7" spans="1:11" ht="30.6" x14ac:dyDescent="0.25">
      <c r="A7" s="78" t="s">
        <v>386</v>
      </c>
      <c r="B7" s="79" t="s">
        <v>387</v>
      </c>
      <c r="C7" s="63">
        <v>321</v>
      </c>
      <c r="D7" s="78" t="s">
        <v>489</v>
      </c>
      <c r="E7" s="85" t="s">
        <v>411</v>
      </c>
      <c r="F7" s="85">
        <v>2009</v>
      </c>
      <c r="G7" s="506" t="s">
        <v>942</v>
      </c>
      <c r="H7" s="503" t="s">
        <v>503</v>
      </c>
      <c r="I7" s="97" t="s">
        <v>406</v>
      </c>
      <c r="J7" s="314">
        <v>25142000</v>
      </c>
      <c r="K7" s="505">
        <f t="shared" si="0"/>
        <v>25142000</v>
      </c>
    </row>
    <row r="8" spans="1:11" ht="20.399999999999999" x14ac:dyDescent="0.25">
      <c r="A8" s="96" t="s">
        <v>386</v>
      </c>
      <c r="B8" s="85" t="s">
        <v>387</v>
      </c>
      <c r="C8" s="114">
        <v>1063</v>
      </c>
      <c r="D8" s="96" t="s">
        <v>402</v>
      </c>
      <c r="E8" s="85" t="s">
        <v>411</v>
      </c>
      <c r="F8" s="85">
        <v>2009</v>
      </c>
      <c r="G8" s="507"/>
      <c r="H8" s="111" t="s">
        <v>686</v>
      </c>
      <c r="I8" s="508" t="s">
        <v>406</v>
      </c>
      <c r="J8" s="314">
        <v>5400000</v>
      </c>
      <c r="K8" s="504">
        <f t="shared" si="0"/>
        <v>5400000</v>
      </c>
    </row>
    <row r="9" spans="1:11" ht="20.399999999999999" x14ac:dyDescent="0.25">
      <c r="A9" s="78" t="s">
        <v>386</v>
      </c>
      <c r="B9" s="79" t="s">
        <v>387</v>
      </c>
      <c r="C9" s="63">
        <v>777</v>
      </c>
      <c r="D9" s="78" t="s">
        <v>429</v>
      </c>
      <c r="E9" s="85" t="s">
        <v>22</v>
      </c>
      <c r="F9" s="85">
        <v>2009</v>
      </c>
      <c r="G9" s="111" t="s">
        <v>734</v>
      </c>
      <c r="H9" s="503" t="s">
        <v>26</v>
      </c>
      <c r="I9" s="97" t="s">
        <v>406</v>
      </c>
      <c r="J9" s="314">
        <v>95000000</v>
      </c>
      <c r="K9" s="509">
        <f t="shared" si="0"/>
        <v>95000000</v>
      </c>
    </row>
    <row r="10" spans="1:11" ht="20.399999999999999" x14ac:dyDescent="0.25">
      <c r="A10" s="78" t="s">
        <v>386</v>
      </c>
      <c r="B10" s="79" t="s">
        <v>387</v>
      </c>
      <c r="C10" s="63">
        <v>161</v>
      </c>
      <c r="D10" s="78" t="s">
        <v>429</v>
      </c>
      <c r="E10" s="85" t="s">
        <v>22</v>
      </c>
      <c r="F10" s="85">
        <v>2009</v>
      </c>
      <c r="G10" s="111" t="s">
        <v>734</v>
      </c>
      <c r="H10" s="503" t="s">
        <v>36</v>
      </c>
      <c r="I10" s="97" t="s">
        <v>406</v>
      </c>
      <c r="J10" s="314">
        <v>4986431</v>
      </c>
      <c r="K10" s="509">
        <f t="shared" si="0"/>
        <v>4986431</v>
      </c>
    </row>
    <row r="11" spans="1:11" ht="30.6" x14ac:dyDescent="0.25">
      <c r="A11" s="78" t="s">
        <v>386</v>
      </c>
      <c r="B11" s="79" t="s">
        <v>387</v>
      </c>
      <c r="C11" s="63">
        <v>903</v>
      </c>
      <c r="D11" s="78" t="s">
        <v>402</v>
      </c>
      <c r="E11" s="85" t="s">
        <v>411</v>
      </c>
      <c r="F11" s="85">
        <v>2009</v>
      </c>
      <c r="G11" s="503" t="s">
        <v>409</v>
      </c>
      <c r="H11" s="111" t="s">
        <v>716</v>
      </c>
      <c r="I11" s="508" t="s">
        <v>406</v>
      </c>
      <c r="J11" s="314">
        <v>1240000</v>
      </c>
      <c r="K11" s="505">
        <f t="shared" si="0"/>
        <v>1240000</v>
      </c>
    </row>
    <row r="12" spans="1:11" ht="30.6" x14ac:dyDescent="0.25">
      <c r="A12" s="78" t="s">
        <v>386</v>
      </c>
      <c r="B12" s="79" t="s">
        <v>387</v>
      </c>
      <c r="C12" s="63">
        <v>930</v>
      </c>
      <c r="D12" s="78" t="s">
        <v>429</v>
      </c>
      <c r="E12" s="87" t="s">
        <v>411</v>
      </c>
      <c r="F12" s="87">
        <v>2009</v>
      </c>
      <c r="G12" s="503" t="s">
        <v>352</v>
      </c>
      <c r="H12" s="503" t="s">
        <v>247</v>
      </c>
      <c r="I12" s="508" t="s">
        <v>406</v>
      </c>
      <c r="J12" s="314">
        <v>2300000</v>
      </c>
      <c r="K12" s="505">
        <f t="shared" si="0"/>
        <v>2300000</v>
      </c>
    </row>
    <row r="13" spans="1:11" ht="30.6" x14ac:dyDescent="0.25">
      <c r="A13" s="78" t="s">
        <v>386</v>
      </c>
      <c r="B13" s="79" t="s">
        <v>387</v>
      </c>
      <c r="C13" s="63">
        <v>933</v>
      </c>
      <c r="D13" s="78" t="s">
        <v>429</v>
      </c>
      <c r="E13" s="462" t="s">
        <v>411</v>
      </c>
      <c r="F13" s="462">
        <v>2009</v>
      </c>
      <c r="G13" s="503" t="s">
        <v>352</v>
      </c>
      <c r="H13" s="503" t="s">
        <v>249</v>
      </c>
      <c r="I13" s="508" t="s">
        <v>406</v>
      </c>
      <c r="J13" s="314">
        <v>6137112</v>
      </c>
      <c r="K13" s="505">
        <f t="shared" si="0"/>
        <v>6137112</v>
      </c>
    </row>
    <row r="14" spans="1:11" ht="20.399999999999999" x14ac:dyDescent="0.25">
      <c r="A14" s="78" t="s">
        <v>386</v>
      </c>
      <c r="B14" s="79" t="s">
        <v>387</v>
      </c>
      <c r="C14" s="14">
        <v>211</v>
      </c>
      <c r="D14" s="78" t="s">
        <v>451</v>
      </c>
      <c r="E14" s="462" t="s">
        <v>22</v>
      </c>
      <c r="F14" s="462">
        <v>2009</v>
      </c>
      <c r="G14" s="503" t="s">
        <v>165</v>
      </c>
      <c r="H14" s="503" t="s">
        <v>306</v>
      </c>
      <c r="I14" s="96" t="s">
        <v>406</v>
      </c>
      <c r="J14" s="314">
        <v>9162029</v>
      </c>
      <c r="K14" s="505">
        <f t="shared" si="0"/>
        <v>9162029</v>
      </c>
    </row>
    <row r="15" spans="1:11" ht="20.399999999999999" x14ac:dyDescent="0.25">
      <c r="A15" s="510" t="s">
        <v>386</v>
      </c>
      <c r="B15" s="511" t="s">
        <v>509</v>
      </c>
      <c r="C15" s="512">
        <v>1153</v>
      </c>
      <c r="D15" s="513" t="s">
        <v>402</v>
      </c>
      <c r="E15" s="462" t="s">
        <v>6</v>
      </c>
      <c r="F15" s="514">
        <v>2010</v>
      </c>
      <c r="G15" s="515" t="s">
        <v>404</v>
      </c>
      <c r="H15" s="516" t="s">
        <v>952</v>
      </c>
      <c r="I15" s="508" t="s">
        <v>510</v>
      </c>
      <c r="J15" s="490">
        <v>3000000</v>
      </c>
      <c r="K15" s="517">
        <f t="shared" si="0"/>
        <v>3000000</v>
      </c>
    </row>
    <row r="16" spans="1:11" ht="20.399999999999999" x14ac:dyDescent="0.25">
      <c r="A16" s="96" t="s">
        <v>386</v>
      </c>
      <c r="B16" s="85" t="s">
        <v>509</v>
      </c>
      <c r="C16" s="114">
        <v>1055</v>
      </c>
      <c r="D16" s="96" t="s">
        <v>451</v>
      </c>
      <c r="E16" s="85">
        <v>2010</v>
      </c>
      <c r="F16" s="85">
        <v>2010</v>
      </c>
      <c r="G16" s="111" t="s">
        <v>558</v>
      </c>
      <c r="H16" s="111" t="s">
        <v>556</v>
      </c>
      <c r="I16" s="96" t="s">
        <v>510</v>
      </c>
      <c r="J16" s="133">
        <v>4107000</v>
      </c>
      <c r="K16" s="505">
        <f t="shared" si="0"/>
        <v>4107000</v>
      </c>
    </row>
    <row r="17" spans="1:11" ht="20.399999999999999" x14ac:dyDescent="0.25">
      <c r="A17" s="11" t="s">
        <v>386</v>
      </c>
      <c r="B17" s="10" t="s">
        <v>387</v>
      </c>
      <c r="C17" s="14">
        <v>1128</v>
      </c>
      <c r="D17" s="11" t="s">
        <v>393</v>
      </c>
      <c r="E17" s="85" t="s">
        <v>34</v>
      </c>
      <c r="F17" s="86" t="s">
        <v>773</v>
      </c>
      <c r="G17" s="6" t="s">
        <v>775</v>
      </c>
      <c r="H17" s="111" t="s">
        <v>836</v>
      </c>
      <c r="I17" s="96" t="s">
        <v>392</v>
      </c>
      <c r="J17" s="141">
        <v>800000</v>
      </c>
      <c r="K17" s="505">
        <f t="shared" si="0"/>
        <v>800000</v>
      </c>
    </row>
    <row r="18" spans="1:11" ht="30.6" x14ac:dyDescent="0.25">
      <c r="A18" s="78" t="s">
        <v>386</v>
      </c>
      <c r="B18" s="79" t="s">
        <v>387</v>
      </c>
      <c r="C18" s="63">
        <v>624</v>
      </c>
      <c r="D18" s="78" t="s">
        <v>393</v>
      </c>
      <c r="E18" s="114">
        <v>2010</v>
      </c>
      <c r="F18" s="86" t="s">
        <v>773</v>
      </c>
      <c r="G18" s="6" t="s">
        <v>401</v>
      </c>
      <c r="H18" s="503" t="s">
        <v>943</v>
      </c>
      <c r="I18" s="96" t="s">
        <v>392</v>
      </c>
      <c r="J18" s="133" t="s">
        <v>788</v>
      </c>
      <c r="K18" s="505" t="str">
        <f t="shared" si="0"/>
        <v>Part of project 625</v>
      </c>
    </row>
    <row r="19" spans="1:11" ht="30.6" x14ac:dyDescent="0.25">
      <c r="A19" s="78" t="s">
        <v>386</v>
      </c>
      <c r="B19" s="79" t="s">
        <v>387</v>
      </c>
      <c r="C19" s="63">
        <v>139</v>
      </c>
      <c r="D19" s="78" t="s">
        <v>489</v>
      </c>
      <c r="E19" s="85" t="s">
        <v>412</v>
      </c>
      <c r="F19" s="85">
        <v>2010</v>
      </c>
      <c r="G19" s="503" t="s">
        <v>497</v>
      </c>
      <c r="H19" s="503" t="s">
        <v>502</v>
      </c>
      <c r="I19" s="96" t="s">
        <v>392</v>
      </c>
      <c r="J19" s="133">
        <v>20000000</v>
      </c>
      <c r="K19" s="505">
        <f t="shared" si="0"/>
        <v>20000000</v>
      </c>
    </row>
    <row r="20" spans="1:11" ht="30.6" x14ac:dyDescent="0.25">
      <c r="A20" s="78" t="s">
        <v>386</v>
      </c>
      <c r="B20" s="10" t="s">
        <v>387</v>
      </c>
      <c r="C20" s="63">
        <v>840</v>
      </c>
      <c r="D20" s="78" t="s">
        <v>402</v>
      </c>
      <c r="E20" s="85" t="s">
        <v>84</v>
      </c>
      <c r="F20" s="85">
        <v>2010</v>
      </c>
      <c r="G20" s="503" t="s">
        <v>734</v>
      </c>
      <c r="H20" s="111" t="s">
        <v>720</v>
      </c>
      <c r="I20" s="96" t="s">
        <v>392</v>
      </c>
      <c r="J20" s="133">
        <v>7300000</v>
      </c>
      <c r="K20" s="509">
        <f t="shared" si="0"/>
        <v>7300000</v>
      </c>
    </row>
    <row r="21" spans="1:11" ht="20.399999999999999" x14ac:dyDescent="0.25">
      <c r="A21" s="78" t="s">
        <v>386</v>
      </c>
      <c r="B21" s="79" t="s">
        <v>387</v>
      </c>
      <c r="C21" s="63">
        <v>904</v>
      </c>
      <c r="D21" s="78" t="s">
        <v>402</v>
      </c>
      <c r="E21" s="85" t="s">
        <v>412</v>
      </c>
      <c r="F21" s="85">
        <v>2010</v>
      </c>
      <c r="G21" s="503" t="s">
        <v>409</v>
      </c>
      <c r="H21" s="111" t="s">
        <v>717</v>
      </c>
      <c r="I21" s="96" t="s">
        <v>392</v>
      </c>
      <c r="J21" s="133">
        <v>990000</v>
      </c>
      <c r="K21" s="505">
        <f t="shared" si="0"/>
        <v>990000</v>
      </c>
    </row>
    <row r="22" spans="1:11" ht="30.6" x14ac:dyDescent="0.25">
      <c r="A22" s="78" t="s">
        <v>386</v>
      </c>
      <c r="B22" s="79" t="s">
        <v>387</v>
      </c>
      <c r="C22" s="63">
        <v>928</v>
      </c>
      <c r="D22" s="78" t="s">
        <v>429</v>
      </c>
      <c r="E22" s="85" t="s">
        <v>412</v>
      </c>
      <c r="F22" s="85">
        <v>2010</v>
      </c>
      <c r="G22" s="503" t="s">
        <v>352</v>
      </c>
      <c r="H22" s="503" t="s">
        <v>245</v>
      </c>
      <c r="I22" s="96" t="s">
        <v>392</v>
      </c>
      <c r="J22" s="314">
        <v>2300000</v>
      </c>
      <c r="K22" s="505">
        <f t="shared" si="0"/>
        <v>2300000</v>
      </c>
    </row>
    <row r="23" spans="1:11" ht="30.6" x14ac:dyDescent="0.25">
      <c r="A23" s="386" t="s">
        <v>386</v>
      </c>
      <c r="B23" s="62" t="s">
        <v>387</v>
      </c>
      <c r="C23" s="30">
        <v>934</v>
      </c>
      <c r="D23" s="386" t="s">
        <v>429</v>
      </c>
      <c r="E23" s="85" t="s">
        <v>84</v>
      </c>
      <c r="F23" s="87">
        <v>2010</v>
      </c>
      <c r="G23" s="518" t="s">
        <v>352</v>
      </c>
      <c r="H23" s="518" t="s">
        <v>250</v>
      </c>
      <c r="I23" s="97" t="s">
        <v>392</v>
      </c>
      <c r="J23" s="318">
        <v>818480</v>
      </c>
      <c r="K23" s="505">
        <f t="shared" si="0"/>
        <v>818480</v>
      </c>
    </row>
    <row r="24" spans="1:11" ht="30.6" x14ac:dyDescent="0.25">
      <c r="A24" s="386" t="s">
        <v>386</v>
      </c>
      <c r="B24" s="62" t="s">
        <v>387</v>
      </c>
      <c r="C24" s="30">
        <v>935</v>
      </c>
      <c r="D24" s="386" t="s">
        <v>429</v>
      </c>
      <c r="E24" s="85" t="s">
        <v>34</v>
      </c>
      <c r="F24" s="87">
        <v>2010</v>
      </c>
      <c r="G24" s="518" t="s">
        <v>352</v>
      </c>
      <c r="H24" s="518" t="s">
        <v>251</v>
      </c>
      <c r="I24" s="97" t="s">
        <v>392</v>
      </c>
      <c r="J24" s="318">
        <v>5208509</v>
      </c>
      <c r="K24" s="505">
        <f t="shared" si="0"/>
        <v>5208509</v>
      </c>
    </row>
    <row r="25" spans="1:11" ht="30.6" x14ac:dyDescent="0.25">
      <c r="A25" s="78" t="s">
        <v>386</v>
      </c>
      <c r="B25" s="79" t="s">
        <v>387</v>
      </c>
      <c r="C25" s="63">
        <v>938</v>
      </c>
      <c r="D25" s="78" t="s">
        <v>429</v>
      </c>
      <c r="E25" s="85" t="s">
        <v>6</v>
      </c>
      <c r="F25" s="85">
        <v>2010</v>
      </c>
      <c r="G25" s="503" t="s">
        <v>352</v>
      </c>
      <c r="H25" s="503" t="s">
        <v>254</v>
      </c>
      <c r="I25" s="96" t="s">
        <v>392</v>
      </c>
      <c r="J25" s="15">
        <v>3068556</v>
      </c>
      <c r="K25" s="505">
        <f t="shared" si="0"/>
        <v>3068556</v>
      </c>
    </row>
    <row r="26" spans="1:11" ht="30.6" x14ac:dyDescent="0.25">
      <c r="A26" s="78" t="s">
        <v>386</v>
      </c>
      <c r="B26" s="79" t="s">
        <v>387</v>
      </c>
      <c r="C26" s="63">
        <v>942</v>
      </c>
      <c r="D26" s="78" t="s">
        <v>429</v>
      </c>
      <c r="E26" s="85" t="s">
        <v>84</v>
      </c>
      <c r="F26" s="85">
        <v>2010</v>
      </c>
      <c r="G26" s="503" t="s">
        <v>352</v>
      </c>
      <c r="H26" s="503" t="s">
        <v>258</v>
      </c>
      <c r="I26" s="96" t="s">
        <v>392</v>
      </c>
      <c r="J26" s="314">
        <v>2767180</v>
      </c>
      <c r="K26" s="505">
        <f t="shared" si="0"/>
        <v>2767180</v>
      </c>
    </row>
    <row r="27" spans="1:11" ht="30.6" x14ac:dyDescent="0.25">
      <c r="A27" s="36" t="s">
        <v>386</v>
      </c>
      <c r="B27" s="37" t="s">
        <v>387</v>
      </c>
      <c r="C27" s="38">
        <v>927</v>
      </c>
      <c r="D27" s="36" t="s">
        <v>429</v>
      </c>
      <c r="E27" s="85" t="s">
        <v>34</v>
      </c>
      <c r="F27" s="88">
        <v>2010</v>
      </c>
      <c r="G27" s="398" t="s">
        <v>352</v>
      </c>
      <c r="H27" s="398" t="s">
        <v>25</v>
      </c>
      <c r="I27" s="95" t="s">
        <v>392</v>
      </c>
      <c r="J27" s="317">
        <v>584629</v>
      </c>
      <c r="K27" s="505">
        <f t="shared" si="0"/>
        <v>584629</v>
      </c>
    </row>
    <row r="28" spans="1:11" ht="31.8" x14ac:dyDescent="0.25">
      <c r="A28" s="446" t="s">
        <v>386</v>
      </c>
      <c r="B28" s="447" t="s">
        <v>387</v>
      </c>
      <c r="C28" s="519">
        <v>484</v>
      </c>
      <c r="D28" s="446" t="s">
        <v>429</v>
      </c>
      <c r="E28" s="85" t="s">
        <v>347</v>
      </c>
      <c r="F28" s="284">
        <v>2010</v>
      </c>
      <c r="G28" s="75" t="s">
        <v>668</v>
      </c>
      <c r="H28" s="75" t="s">
        <v>136</v>
      </c>
      <c r="I28" s="72" t="s">
        <v>392</v>
      </c>
      <c r="J28" s="103">
        <v>690000</v>
      </c>
      <c r="K28" s="520">
        <f t="shared" si="0"/>
        <v>690000</v>
      </c>
    </row>
    <row r="29" spans="1:11" ht="40.799999999999997" x14ac:dyDescent="0.25">
      <c r="A29" s="78" t="s">
        <v>386</v>
      </c>
      <c r="B29" s="79" t="s">
        <v>387</v>
      </c>
      <c r="C29" s="63">
        <v>786</v>
      </c>
      <c r="D29" s="78" t="s">
        <v>429</v>
      </c>
      <c r="E29" s="85" t="s">
        <v>347</v>
      </c>
      <c r="F29" s="85">
        <v>2010</v>
      </c>
      <c r="G29" s="503" t="s">
        <v>604</v>
      </c>
      <c r="H29" s="503" t="s">
        <v>14</v>
      </c>
      <c r="I29" s="96" t="s">
        <v>392</v>
      </c>
      <c r="J29" s="491">
        <v>1000000</v>
      </c>
      <c r="K29" s="520">
        <f t="shared" si="0"/>
        <v>1000000</v>
      </c>
    </row>
    <row r="30" spans="1:11" ht="40.799999999999997" x14ac:dyDescent="0.25">
      <c r="A30" s="78" t="s">
        <v>386</v>
      </c>
      <c r="B30" s="79" t="s">
        <v>387</v>
      </c>
      <c r="C30" s="63">
        <v>787</v>
      </c>
      <c r="D30" s="78" t="s">
        <v>429</v>
      </c>
      <c r="E30" s="85" t="s">
        <v>412</v>
      </c>
      <c r="F30" s="85">
        <v>2010</v>
      </c>
      <c r="G30" s="503" t="s">
        <v>604</v>
      </c>
      <c r="H30" s="503" t="s">
        <v>23</v>
      </c>
      <c r="I30" s="96" t="s">
        <v>392</v>
      </c>
      <c r="J30" s="314">
        <v>7631000</v>
      </c>
      <c r="K30" s="520">
        <f t="shared" si="0"/>
        <v>7631000</v>
      </c>
    </row>
    <row r="31" spans="1:11" ht="40.799999999999997" x14ac:dyDescent="0.25">
      <c r="A31" s="36" t="s">
        <v>386</v>
      </c>
      <c r="B31" s="37" t="s">
        <v>387</v>
      </c>
      <c r="C31" s="38">
        <v>789</v>
      </c>
      <c r="D31" s="36" t="s">
        <v>429</v>
      </c>
      <c r="E31" s="88" t="s">
        <v>347</v>
      </c>
      <c r="F31" s="88">
        <v>2010</v>
      </c>
      <c r="G31" s="398" t="s">
        <v>604</v>
      </c>
      <c r="H31" s="398" t="s">
        <v>15</v>
      </c>
      <c r="I31" s="95" t="s">
        <v>392</v>
      </c>
      <c r="J31" s="317">
        <v>23304000</v>
      </c>
      <c r="K31" s="520">
        <f t="shared" si="0"/>
        <v>23304000</v>
      </c>
    </row>
    <row r="32" spans="1:11" ht="20.399999999999999" x14ac:dyDescent="0.25">
      <c r="A32" s="465" t="s">
        <v>386</v>
      </c>
      <c r="B32" s="466" t="s">
        <v>387</v>
      </c>
      <c r="C32" s="521">
        <v>1152</v>
      </c>
      <c r="D32" s="465" t="s">
        <v>429</v>
      </c>
      <c r="E32" s="522">
        <v>40391</v>
      </c>
      <c r="F32" s="462">
        <v>2010</v>
      </c>
      <c r="G32" s="506"/>
      <c r="H32" s="506" t="s">
        <v>951</v>
      </c>
      <c r="I32" s="523" t="s">
        <v>392</v>
      </c>
      <c r="J32" s="491">
        <v>43596000</v>
      </c>
      <c r="K32" s="517">
        <f t="shared" si="0"/>
        <v>43596000</v>
      </c>
    </row>
    <row r="33" spans="1:11" ht="30.6" x14ac:dyDescent="0.25">
      <c r="A33" s="524" t="s">
        <v>386</v>
      </c>
      <c r="B33" s="525" t="s">
        <v>387</v>
      </c>
      <c r="C33" s="526">
        <v>1049</v>
      </c>
      <c r="D33" s="524" t="s">
        <v>468</v>
      </c>
      <c r="E33" s="85" t="s">
        <v>412</v>
      </c>
      <c r="F33" s="85">
        <v>2010</v>
      </c>
      <c r="G33" s="503"/>
      <c r="H33" s="503" t="s">
        <v>43</v>
      </c>
      <c r="I33" s="96" t="s">
        <v>392</v>
      </c>
      <c r="J33" s="314">
        <v>3000000</v>
      </c>
      <c r="K33" s="505">
        <f t="shared" si="0"/>
        <v>3000000</v>
      </c>
    </row>
    <row r="34" spans="1:11" ht="20.399999999999999" x14ac:dyDescent="0.25">
      <c r="A34" s="78" t="s">
        <v>386</v>
      </c>
      <c r="B34" s="79" t="s">
        <v>387</v>
      </c>
      <c r="C34" s="63">
        <v>582</v>
      </c>
      <c r="D34" s="78" t="s">
        <v>451</v>
      </c>
      <c r="E34" s="85" t="s">
        <v>412</v>
      </c>
      <c r="F34" s="85">
        <v>2010</v>
      </c>
      <c r="G34" s="111"/>
      <c r="H34" s="503" t="s">
        <v>596</v>
      </c>
      <c r="I34" s="96" t="s">
        <v>392</v>
      </c>
      <c r="J34" s="314">
        <v>16000000</v>
      </c>
      <c r="K34" s="505">
        <f t="shared" si="0"/>
        <v>16000000</v>
      </c>
    </row>
    <row r="35" spans="1:11" ht="30.6" x14ac:dyDescent="0.25">
      <c r="A35" s="96" t="s">
        <v>386</v>
      </c>
      <c r="B35" s="85" t="s">
        <v>387</v>
      </c>
      <c r="C35" s="114">
        <v>1112</v>
      </c>
      <c r="D35" s="96" t="s">
        <v>468</v>
      </c>
      <c r="E35" s="85" t="s">
        <v>412</v>
      </c>
      <c r="F35" s="85">
        <v>2010</v>
      </c>
      <c r="G35" s="111"/>
      <c r="H35" s="111" t="s">
        <v>707</v>
      </c>
      <c r="I35" s="96" t="s">
        <v>392</v>
      </c>
      <c r="J35" s="314">
        <v>1000000</v>
      </c>
      <c r="K35" s="505">
        <f t="shared" si="0"/>
        <v>1000000</v>
      </c>
    </row>
    <row r="36" spans="1:11" ht="30.6" x14ac:dyDescent="0.25">
      <c r="A36" s="96" t="s">
        <v>386</v>
      </c>
      <c r="B36" s="85" t="s">
        <v>387</v>
      </c>
      <c r="C36" s="114">
        <v>1110</v>
      </c>
      <c r="D36" s="96" t="s">
        <v>468</v>
      </c>
      <c r="E36" s="462" t="s">
        <v>412</v>
      </c>
      <c r="F36" s="462">
        <v>2010</v>
      </c>
      <c r="G36" s="527"/>
      <c r="H36" s="111" t="s">
        <v>708</v>
      </c>
      <c r="I36" s="96" t="s">
        <v>392</v>
      </c>
      <c r="J36" s="314">
        <v>1200000</v>
      </c>
      <c r="K36" s="505">
        <f t="shared" si="0"/>
        <v>1200000</v>
      </c>
    </row>
    <row r="37" spans="1:11" ht="30.6" x14ac:dyDescent="0.25">
      <c r="A37" s="96" t="s">
        <v>386</v>
      </c>
      <c r="B37" s="85" t="s">
        <v>387</v>
      </c>
      <c r="C37" s="114">
        <v>1111</v>
      </c>
      <c r="D37" s="96" t="s">
        <v>468</v>
      </c>
      <c r="E37" s="462" t="s">
        <v>412</v>
      </c>
      <c r="F37" s="462">
        <v>2010</v>
      </c>
      <c r="G37" s="527"/>
      <c r="H37" s="111" t="s">
        <v>694</v>
      </c>
      <c r="I37" s="96" t="s">
        <v>392</v>
      </c>
      <c r="J37" s="314">
        <v>10543000</v>
      </c>
      <c r="K37" s="505">
        <f t="shared" si="0"/>
        <v>10543000</v>
      </c>
    </row>
    <row r="38" spans="1:11" ht="20.399999999999999" x14ac:dyDescent="0.25">
      <c r="A38" s="11" t="s">
        <v>386</v>
      </c>
      <c r="B38" s="10" t="s">
        <v>509</v>
      </c>
      <c r="C38" s="14">
        <v>1133</v>
      </c>
      <c r="D38" s="11" t="s">
        <v>393</v>
      </c>
      <c r="E38" s="85" t="s">
        <v>84</v>
      </c>
      <c r="F38" s="85">
        <v>2010</v>
      </c>
      <c r="G38" s="6" t="s">
        <v>784</v>
      </c>
      <c r="H38" s="6" t="s">
        <v>785</v>
      </c>
      <c r="I38" s="96" t="s">
        <v>396</v>
      </c>
      <c r="J38" s="314">
        <v>300000</v>
      </c>
      <c r="K38" s="354">
        <f t="shared" si="0"/>
        <v>300000</v>
      </c>
    </row>
    <row r="39" spans="1:11" ht="20.399999999999999" x14ac:dyDescent="0.25">
      <c r="A39" s="78" t="s">
        <v>386</v>
      </c>
      <c r="B39" s="79" t="s">
        <v>509</v>
      </c>
      <c r="C39" s="63">
        <v>842</v>
      </c>
      <c r="D39" s="78" t="s">
        <v>402</v>
      </c>
      <c r="E39" s="85" t="s">
        <v>6</v>
      </c>
      <c r="F39" s="85">
        <v>2010</v>
      </c>
      <c r="G39" s="503" t="s">
        <v>404</v>
      </c>
      <c r="H39" s="503" t="s">
        <v>325</v>
      </c>
      <c r="I39" s="96" t="s">
        <v>396</v>
      </c>
      <c r="J39" s="491">
        <v>3700000</v>
      </c>
      <c r="K39" s="504">
        <f t="shared" si="0"/>
        <v>3700000</v>
      </c>
    </row>
    <row r="40" spans="1:11" ht="20.399999999999999" x14ac:dyDescent="0.25">
      <c r="A40" s="96" t="s">
        <v>386</v>
      </c>
      <c r="B40" s="85" t="s">
        <v>509</v>
      </c>
      <c r="C40" s="114">
        <v>1113</v>
      </c>
      <c r="D40" s="96" t="s">
        <v>402</v>
      </c>
      <c r="E40" s="462" t="s">
        <v>412</v>
      </c>
      <c r="F40" s="462">
        <v>2010</v>
      </c>
      <c r="G40" s="527"/>
      <c r="H40" s="111" t="s">
        <v>901</v>
      </c>
      <c r="I40" s="96" t="s">
        <v>396</v>
      </c>
      <c r="J40" s="491">
        <v>2960000</v>
      </c>
      <c r="K40" s="504">
        <f t="shared" si="0"/>
        <v>2960000</v>
      </c>
    </row>
    <row r="41" spans="1:11" ht="20.399999999999999" x14ac:dyDescent="0.25">
      <c r="A41" s="96" t="s">
        <v>386</v>
      </c>
      <c r="B41" s="85" t="s">
        <v>509</v>
      </c>
      <c r="C41" s="114">
        <v>1067</v>
      </c>
      <c r="D41" s="96" t="s">
        <v>402</v>
      </c>
      <c r="E41" s="85" t="s">
        <v>412</v>
      </c>
      <c r="F41" s="85">
        <v>2010</v>
      </c>
      <c r="G41" s="111" t="s">
        <v>609</v>
      </c>
      <c r="H41" s="111" t="s">
        <v>612</v>
      </c>
      <c r="I41" s="96" t="s">
        <v>396</v>
      </c>
      <c r="J41" s="491">
        <v>12800000</v>
      </c>
      <c r="K41" s="505">
        <f t="shared" si="0"/>
        <v>12800000</v>
      </c>
    </row>
    <row r="42" spans="1:11" ht="20.399999999999999" x14ac:dyDescent="0.25">
      <c r="A42" s="280" t="s">
        <v>386</v>
      </c>
      <c r="B42" s="360" t="s">
        <v>509</v>
      </c>
      <c r="C42" s="149">
        <v>1119</v>
      </c>
      <c r="D42" s="280" t="s">
        <v>402</v>
      </c>
      <c r="E42" s="85" t="s">
        <v>412</v>
      </c>
      <c r="F42" s="88">
        <v>2010</v>
      </c>
      <c r="G42" s="151" t="s">
        <v>354</v>
      </c>
      <c r="H42" s="151" t="s">
        <v>941</v>
      </c>
      <c r="I42" s="95" t="s">
        <v>396</v>
      </c>
      <c r="J42" s="327">
        <v>2200000</v>
      </c>
      <c r="K42" s="528">
        <f t="shared" si="0"/>
        <v>2200000</v>
      </c>
    </row>
    <row r="43" spans="1:11" ht="20.399999999999999" x14ac:dyDescent="0.25">
      <c r="A43" s="11" t="s">
        <v>386</v>
      </c>
      <c r="B43" s="10" t="s">
        <v>509</v>
      </c>
      <c r="C43" s="14">
        <v>1120</v>
      </c>
      <c r="D43" s="11" t="s">
        <v>402</v>
      </c>
      <c r="E43" s="88" t="s">
        <v>6</v>
      </c>
      <c r="F43" s="88">
        <v>2010</v>
      </c>
      <c r="G43" s="111"/>
      <c r="H43" s="111" t="s">
        <v>729</v>
      </c>
      <c r="I43" s="96" t="s">
        <v>396</v>
      </c>
      <c r="J43" s="315">
        <v>7200000</v>
      </c>
      <c r="K43" s="528">
        <f t="shared" si="0"/>
        <v>7200000</v>
      </c>
    </row>
    <row r="44" spans="1:11" ht="30.6" x14ac:dyDescent="0.25">
      <c r="A44" s="78" t="s">
        <v>386</v>
      </c>
      <c r="B44" s="79" t="s">
        <v>387</v>
      </c>
      <c r="C44" s="14">
        <v>144</v>
      </c>
      <c r="D44" s="78" t="s">
        <v>388</v>
      </c>
      <c r="E44" s="85" t="s">
        <v>412</v>
      </c>
      <c r="F44" s="85">
        <v>2010</v>
      </c>
      <c r="G44" s="111" t="s">
        <v>712</v>
      </c>
      <c r="H44" s="503" t="s">
        <v>590</v>
      </c>
      <c r="I44" s="96" t="s">
        <v>406</v>
      </c>
      <c r="J44" s="314">
        <v>29000000</v>
      </c>
      <c r="K44" s="505">
        <f t="shared" si="0"/>
        <v>29000000</v>
      </c>
    </row>
    <row r="45" spans="1:11" ht="30.6" x14ac:dyDescent="0.25">
      <c r="A45" s="78" t="s">
        <v>386</v>
      </c>
      <c r="B45" s="79" t="s">
        <v>387</v>
      </c>
      <c r="C45" s="63">
        <v>625</v>
      </c>
      <c r="D45" s="78" t="s">
        <v>393</v>
      </c>
      <c r="E45" s="86" t="s">
        <v>745</v>
      </c>
      <c r="F45" s="86" t="s">
        <v>773</v>
      </c>
      <c r="G45" s="6" t="s">
        <v>401</v>
      </c>
      <c r="H45" s="503" t="s">
        <v>289</v>
      </c>
      <c r="I45" s="529" t="s">
        <v>406</v>
      </c>
      <c r="J45" s="314">
        <v>5400000</v>
      </c>
      <c r="K45" s="505">
        <f t="shared" si="0"/>
        <v>5400000</v>
      </c>
    </row>
    <row r="46" spans="1:11" ht="20.399999999999999" x14ac:dyDescent="0.25">
      <c r="A46" s="78" t="s">
        <v>386</v>
      </c>
      <c r="B46" s="79" t="s">
        <v>387</v>
      </c>
      <c r="C46" s="63">
        <v>1029</v>
      </c>
      <c r="D46" s="78" t="s">
        <v>393</v>
      </c>
      <c r="E46" s="462" t="s">
        <v>347</v>
      </c>
      <c r="F46" s="462">
        <v>2010</v>
      </c>
      <c r="G46" s="111" t="s">
        <v>544</v>
      </c>
      <c r="H46" s="111" t="s">
        <v>856</v>
      </c>
      <c r="I46" s="96" t="s">
        <v>406</v>
      </c>
      <c r="J46" s="315" t="s">
        <v>541</v>
      </c>
      <c r="K46" s="530" t="str">
        <f t="shared" si="0"/>
        <v>Part of Maine Power Reliability Program</v>
      </c>
    </row>
    <row r="47" spans="1:11" ht="20.399999999999999" x14ac:dyDescent="0.25">
      <c r="A47" s="11" t="s">
        <v>386</v>
      </c>
      <c r="B47" s="10" t="s">
        <v>387</v>
      </c>
      <c r="C47" s="14">
        <v>1144</v>
      </c>
      <c r="D47" s="11" t="s">
        <v>393</v>
      </c>
      <c r="E47" s="85" t="s">
        <v>600</v>
      </c>
      <c r="F47" s="85">
        <v>2010</v>
      </c>
      <c r="G47" s="6" t="s">
        <v>511</v>
      </c>
      <c r="H47" s="6" t="s">
        <v>926</v>
      </c>
      <c r="I47" s="96" t="s">
        <v>406</v>
      </c>
      <c r="J47" s="315" t="s">
        <v>928</v>
      </c>
      <c r="K47" s="354" t="s">
        <v>927</v>
      </c>
    </row>
    <row r="48" spans="1:11" ht="20.399999999999999" x14ac:dyDescent="0.25">
      <c r="A48" s="78" t="s">
        <v>386</v>
      </c>
      <c r="B48" s="79" t="s">
        <v>387</v>
      </c>
      <c r="C48" s="63">
        <v>779</v>
      </c>
      <c r="D48" s="78" t="s">
        <v>429</v>
      </c>
      <c r="E48" s="85" t="s">
        <v>600</v>
      </c>
      <c r="F48" s="85">
        <v>2010</v>
      </c>
      <c r="G48" s="111" t="s">
        <v>734</v>
      </c>
      <c r="H48" s="503" t="s">
        <v>28</v>
      </c>
      <c r="I48" s="96" t="s">
        <v>406</v>
      </c>
      <c r="J48" s="314">
        <v>5132609</v>
      </c>
      <c r="K48" s="509">
        <f t="shared" ref="K48:K103" si="1">J48</f>
        <v>5132609</v>
      </c>
    </row>
    <row r="49" spans="1:11" ht="20.399999999999999" x14ac:dyDescent="0.25">
      <c r="A49" s="78" t="s">
        <v>386</v>
      </c>
      <c r="B49" s="79" t="s">
        <v>387</v>
      </c>
      <c r="C49" s="63">
        <v>961</v>
      </c>
      <c r="D49" s="78" t="s">
        <v>402</v>
      </c>
      <c r="E49" s="85" t="s">
        <v>347</v>
      </c>
      <c r="F49" s="85">
        <v>2010</v>
      </c>
      <c r="G49" s="503" t="s">
        <v>353</v>
      </c>
      <c r="H49" s="111" t="s">
        <v>599</v>
      </c>
      <c r="I49" s="529" t="s">
        <v>406</v>
      </c>
      <c r="J49" s="314">
        <v>3800000</v>
      </c>
      <c r="K49" s="505">
        <f t="shared" si="1"/>
        <v>3800000</v>
      </c>
    </row>
    <row r="50" spans="1:11" ht="30.6" x14ac:dyDescent="0.25">
      <c r="A50" s="11" t="s">
        <v>386</v>
      </c>
      <c r="B50" s="10" t="s">
        <v>509</v>
      </c>
      <c r="C50" s="14">
        <v>1116</v>
      </c>
      <c r="D50" s="11" t="s">
        <v>388</v>
      </c>
      <c r="E50" s="85" t="s">
        <v>1</v>
      </c>
      <c r="F50" s="85">
        <v>2011</v>
      </c>
      <c r="G50" s="111" t="s">
        <v>544</v>
      </c>
      <c r="H50" s="111" t="s">
        <v>713</v>
      </c>
      <c r="I50" s="96" t="s">
        <v>510</v>
      </c>
      <c r="J50" s="315" t="s">
        <v>92</v>
      </c>
      <c r="K50" s="531" t="str">
        <f t="shared" si="1"/>
        <v>TBD</v>
      </c>
    </row>
    <row r="51" spans="1:11" ht="30.6" x14ac:dyDescent="0.25">
      <c r="A51" s="78" t="s">
        <v>386</v>
      </c>
      <c r="B51" s="79" t="s">
        <v>509</v>
      </c>
      <c r="C51" s="14">
        <v>318</v>
      </c>
      <c r="D51" s="78" t="s">
        <v>489</v>
      </c>
      <c r="E51" s="85" t="s">
        <v>1</v>
      </c>
      <c r="F51" s="85">
        <v>2011</v>
      </c>
      <c r="G51" s="503"/>
      <c r="H51" s="503" t="s">
        <v>130</v>
      </c>
      <c r="I51" s="96" t="s">
        <v>510</v>
      </c>
      <c r="J51" s="314">
        <v>9000000</v>
      </c>
      <c r="K51" s="505">
        <f t="shared" si="1"/>
        <v>9000000</v>
      </c>
    </row>
    <row r="52" spans="1:11" ht="30.6" x14ac:dyDescent="0.25">
      <c r="A52" s="78" t="s">
        <v>386</v>
      </c>
      <c r="B52" s="79" t="s">
        <v>509</v>
      </c>
      <c r="C52" s="14">
        <v>325</v>
      </c>
      <c r="D52" s="78" t="s">
        <v>489</v>
      </c>
      <c r="E52" s="85" t="s">
        <v>1</v>
      </c>
      <c r="F52" s="85">
        <v>2011</v>
      </c>
      <c r="G52" s="503" t="s">
        <v>167</v>
      </c>
      <c r="H52" s="503" t="s">
        <v>133</v>
      </c>
      <c r="I52" s="96" t="s">
        <v>510</v>
      </c>
      <c r="J52" s="314">
        <v>5000000</v>
      </c>
      <c r="K52" s="505">
        <f t="shared" si="1"/>
        <v>5000000</v>
      </c>
    </row>
    <row r="53" spans="1:11" ht="20.399999999999999" x14ac:dyDescent="0.25">
      <c r="A53" s="78" t="s">
        <v>386</v>
      </c>
      <c r="B53" s="79" t="s">
        <v>509</v>
      </c>
      <c r="C53" s="63">
        <v>301</v>
      </c>
      <c r="D53" s="78" t="s">
        <v>402</v>
      </c>
      <c r="E53" s="85" t="s">
        <v>1</v>
      </c>
      <c r="F53" s="85">
        <v>2011</v>
      </c>
      <c r="G53" s="503" t="s">
        <v>404</v>
      </c>
      <c r="H53" s="503" t="s">
        <v>2</v>
      </c>
      <c r="I53" s="96" t="s">
        <v>510</v>
      </c>
      <c r="J53" s="314">
        <v>4600000</v>
      </c>
      <c r="K53" s="505">
        <f t="shared" si="1"/>
        <v>4600000</v>
      </c>
    </row>
    <row r="54" spans="1:11" ht="20.399999999999999" x14ac:dyDescent="0.25">
      <c r="A54" s="96" t="s">
        <v>386</v>
      </c>
      <c r="B54" s="85" t="s">
        <v>509</v>
      </c>
      <c r="C54" s="114">
        <v>1066</v>
      </c>
      <c r="D54" s="96" t="s">
        <v>402</v>
      </c>
      <c r="E54" s="85" t="s">
        <v>654</v>
      </c>
      <c r="F54" s="85">
        <v>2011</v>
      </c>
      <c r="G54" s="111" t="s">
        <v>609</v>
      </c>
      <c r="H54" s="111" t="s">
        <v>611</v>
      </c>
      <c r="I54" s="96" t="s">
        <v>510</v>
      </c>
      <c r="J54" s="314">
        <v>9300000</v>
      </c>
      <c r="K54" s="505">
        <f t="shared" si="1"/>
        <v>9300000</v>
      </c>
    </row>
    <row r="55" spans="1:11" ht="30.6" x14ac:dyDescent="0.25">
      <c r="A55" s="465" t="s">
        <v>386</v>
      </c>
      <c r="B55" s="466" t="s">
        <v>387</v>
      </c>
      <c r="C55" s="532">
        <v>1145</v>
      </c>
      <c r="D55" s="465" t="s">
        <v>489</v>
      </c>
      <c r="E55" s="462" t="s">
        <v>654</v>
      </c>
      <c r="F55" s="462">
        <v>2011</v>
      </c>
      <c r="G55" s="506" t="s">
        <v>942</v>
      </c>
      <c r="H55" s="506" t="s">
        <v>945</v>
      </c>
      <c r="I55" s="529" t="s">
        <v>392</v>
      </c>
      <c r="J55" s="491">
        <v>14000000</v>
      </c>
      <c r="K55" s="517">
        <f t="shared" si="1"/>
        <v>14000000</v>
      </c>
    </row>
    <row r="56" spans="1:11" ht="30.6" x14ac:dyDescent="0.25">
      <c r="A56" s="78" t="s">
        <v>386</v>
      </c>
      <c r="B56" s="10" t="s">
        <v>387</v>
      </c>
      <c r="C56" s="63">
        <v>783</v>
      </c>
      <c r="D56" s="78" t="s">
        <v>429</v>
      </c>
      <c r="E56" s="85" t="s">
        <v>16</v>
      </c>
      <c r="F56" s="85">
        <v>2011</v>
      </c>
      <c r="G56" s="111" t="s">
        <v>734</v>
      </c>
      <c r="H56" s="533" t="s">
        <v>606</v>
      </c>
      <c r="I56" s="96" t="s">
        <v>392</v>
      </c>
      <c r="J56" s="488">
        <v>30349000</v>
      </c>
      <c r="K56" s="509">
        <f t="shared" si="1"/>
        <v>30349000</v>
      </c>
    </row>
    <row r="57" spans="1:11" ht="30.6" x14ac:dyDescent="0.25">
      <c r="A57" s="78" t="s">
        <v>386</v>
      </c>
      <c r="B57" s="79" t="s">
        <v>387</v>
      </c>
      <c r="C57" s="63">
        <v>929</v>
      </c>
      <c r="D57" s="78" t="s">
        <v>429</v>
      </c>
      <c r="E57" s="462" t="s">
        <v>4</v>
      </c>
      <c r="F57" s="462">
        <v>2011</v>
      </c>
      <c r="G57" s="503" t="s">
        <v>352</v>
      </c>
      <c r="H57" s="503" t="s">
        <v>246</v>
      </c>
      <c r="I57" s="96" t="s">
        <v>392</v>
      </c>
      <c r="J57" s="314">
        <v>1381849</v>
      </c>
      <c r="K57" s="505">
        <f t="shared" si="1"/>
        <v>1381849</v>
      </c>
    </row>
    <row r="58" spans="1:11" ht="30.6" x14ac:dyDescent="0.25">
      <c r="A58" s="78" t="s">
        <v>386</v>
      </c>
      <c r="B58" s="79" t="s">
        <v>387</v>
      </c>
      <c r="C58" s="63">
        <v>939</v>
      </c>
      <c r="D58" s="78" t="s">
        <v>429</v>
      </c>
      <c r="E58" s="85" t="s">
        <v>1</v>
      </c>
      <c r="F58" s="85">
        <v>2011</v>
      </c>
      <c r="G58" s="503" t="s">
        <v>352</v>
      </c>
      <c r="H58" s="503" t="s">
        <v>255</v>
      </c>
      <c r="I58" s="96" t="s">
        <v>392</v>
      </c>
      <c r="J58" s="314">
        <v>3389658</v>
      </c>
      <c r="K58" s="505">
        <f t="shared" si="1"/>
        <v>3389658</v>
      </c>
    </row>
    <row r="59" spans="1:11" ht="30.6" x14ac:dyDescent="0.25">
      <c r="A59" s="78" t="s">
        <v>386</v>
      </c>
      <c r="B59" s="79" t="s">
        <v>387</v>
      </c>
      <c r="C59" s="63">
        <v>940</v>
      </c>
      <c r="D59" s="78" t="s">
        <v>429</v>
      </c>
      <c r="E59" s="85" t="s">
        <v>737</v>
      </c>
      <c r="F59" s="85">
        <v>2011</v>
      </c>
      <c r="G59" s="503" t="s">
        <v>352</v>
      </c>
      <c r="H59" s="503" t="s">
        <v>256</v>
      </c>
      <c r="I59" s="96" t="s">
        <v>392</v>
      </c>
      <c r="J59" s="314">
        <v>6235744</v>
      </c>
      <c r="K59" s="505">
        <f t="shared" si="1"/>
        <v>6235744</v>
      </c>
    </row>
    <row r="60" spans="1:11" ht="30.6" x14ac:dyDescent="0.25">
      <c r="A60" s="78" t="s">
        <v>386</v>
      </c>
      <c r="B60" s="79" t="s">
        <v>387</v>
      </c>
      <c r="C60" s="63">
        <v>925</v>
      </c>
      <c r="D60" s="78" t="s">
        <v>429</v>
      </c>
      <c r="E60" s="85" t="s">
        <v>601</v>
      </c>
      <c r="F60" s="85">
        <v>2011</v>
      </c>
      <c r="G60" s="503" t="s">
        <v>352</v>
      </c>
      <c r="H60" s="503" t="s">
        <v>38</v>
      </c>
      <c r="I60" s="96" t="s">
        <v>392</v>
      </c>
      <c r="J60" s="314">
        <v>318888</v>
      </c>
      <c r="K60" s="505">
        <f t="shared" si="1"/>
        <v>318888</v>
      </c>
    </row>
    <row r="61" spans="1:11" ht="30.6" x14ac:dyDescent="0.25">
      <c r="A61" s="78" t="s">
        <v>386</v>
      </c>
      <c r="B61" s="79" t="s">
        <v>387</v>
      </c>
      <c r="C61" s="63">
        <v>926</v>
      </c>
      <c r="D61" s="78" t="s">
        <v>429</v>
      </c>
      <c r="E61" s="85" t="s">
        <v>601</v>
      </c>
      <c r="F61" s="85">
        <v>2011</v>
      </c>
      <c r="G61" s="503" t="s">
        <v>352</v>
      </c>
      <c r="H61" s="503" t="s">
        <v>244</v>
      </c>
      <c r="I61" s="96" t="s">
        <v>392</v>
      </c>
      <c r="J61" s="314">
        <v>6027520</v>
      </c>
      <c r="K61" s="505">
        <f t="shared" si="1"/>
        <v>6027520</v>
      </c>
    </row>
    <row r="62" spans="1:11" ht="30.6" x14ac:dyDescent="0.25">
      <c r="A62" s="78" t="s">
        <v>386</v>
      </c>
      <c r="B62" s="79" t="s">
        <v>387</v>
      </c>
      <c r="C62" s="63">
        <v>932</v>
      </c>
      <c r="D62" s="78" t="s">
        <v>429</v>
      </c>
      <c r="E62" s="85" t="s">
        <v>601</v>
      </c>
      <c r="F62" s="85">
        <v>2011</v>
      </c>
      <c r="G62" s="503" t="s">
        <v>352</v>
      </c>
      <c r="H62" s="503" t="s">
        <v>248</v>
      </c>
      <c r="I62" s="96" t="s">
        <v>392</v>
      </c>
      <c r="J62" s="314">
        <v>372036</v>
      </c>
      <c r="K62" s="505">
        <f t="shared" si="1"/>
        <v>372036</v>
      </c>
    </row>
    <row r="63" spans="1:11" ht="30.6" x14ac:dyDescent="0.25">
      <c r="A63" s="78" t="s">
        <v>386</v>
      </c>
      <c r="B63" s="79" t="s">
        <v>387</v>
      </c>
      <c r="C63" s="63">
        <v>924</v>
      </c>
      <c r="D63" s="78" t="s">
        <v>429</v>
      </c>
      <c r="E63" s="462" t="s">
        <v>601</v>
      </c>
      <c r="F63" s="462">
        <v>2011</v>
      </c>
      <c r="G63" s="503" t="s">
        <v>352</v>
      </c>
      <c r="H63" s="503" t="s">
        <v>243</v>
      </c>
      <c r="I63" s="96" t="s">
        <v>392</v>
      </c>
      <c r="J63" s="314">
        <v>2147181</v>
      </c>
      <c r="K63" s="505">
        <f t="shared" si="1"/>
        <v>2147181</v>
      </c>
    </row>
    <row r="64" spans="1:11" ht="30.6" x14ac:dyDescent="0.25">
      <c r="A64" s="78" t="s">
        <v>386</v>
      </c>
      <c r="B64" s="79" t="s">
        <v>387</v>
      </c>
      <c r="C64" s="63">
        <v>941</v>
      </c>
      <c r="D64" s="78" t="s">
        <v>429</v>
      </c>
      <c r="E64" s="85" t="s">
        <v>1</v>
      </c>
      <c r="F64" s="85">
        <v>2011</v>
      </c>
      <c r="G64" s="503" t="s">
        <v>352</v>
      </c>
      <c r="H64" s="503" t="s">
        <v>257</v>
      </c>
      <c r="I64" s="96" t="s">
        <v>392</v>
      </c>
      <c r="J64" s="314">
        <v>7909203</v>
      </c>
      <c r="K64" s="505">
        <f t="shared" si="1"/>
        <v>7909203</v>
      </c>
    </row>
    <row r="65" spans="1:11" ht="30.6" x14ac:dyDescent="0.25">
      <c r="A65" s="78" t="s">
        <v>386</v>
      </c>
      <c r="B65" s="79" t="s">
        <v>387</v>
      </c>
      <c r="C65" s="63">
        <v>943</v>
      </c>
      <c r="D65" s="78" t="s">
        <v>429</v>
      </c>
      <c r="E65" s="85" t="s">
        <v>46</v>
      </c>
      <c r="F65" s="85">
        <v>2011</v>
      </c>
      <c r="G65" s="503" t="s">
        <v>352</v>
      </c>
      <c r="H65" s="503" t="s">
        <v>259</v>
      </c>
      <c r="I65" s="96" t="s">
        <v>392</v>
      </c>
      <c r="J65" s="314">
        <v>1073995</v>
      </c>
      <c r="K65" s="505">
        <f t="shared" si="1"/>
        <v>1073995</v>
      </c>
    </row>
    <row r="66" spans="1:11" ht="30.6" x14ac:dyDescent="0.25">
      <c r="A66" s="78" t="s">
        <v>386</v>
      </c>
      <c r="B66" s="79" t="s">
        <v>387</v>
      </c>
      <c r="C66" s="63">
        <v>952</v>
      </c>
      <c r="D66" s="78" t="s">
        <v>429</v>
      </c>
      <c r="E66" s="85" t="s">
        <v>4</v>
      </c>
      <c r="F66" s="85">
        <v>2011</v>
      </c>
      <c r="G66" s="503" t="s">
        <v>352</v>
      </c>
      <c r="H66" s="503" t="s">
        <v>267</v>
      </c>
      <c r="I66" s="96" t="s">
        <v>392</v>
      </c>
      <c r="J66" s="314">
        <v>932156</v>
      </c>
      <c r="K66" s="505">
        <f t="shared" si="1"/>
        <v>932156</v>
      </c>
    </row>
    <row r="67" spans="1:11" ht="30.6" x14ac:dyDescent="0.25">
      <c r="A67" s="78" t="s">
        <v>386</v>
      </c>
      <c r="B67" s="79" t="s">
        <v>387</v>
      </c>
      <c r="C67" s="63">
        <v>937</v>
      </c>
      <c r="D67" s="78" t="s">
        <v>429</v>
      </c>
      <c r="E67" s="462" t="s">
        <v>1</v>
      </c>
      <c r="F67" s="462">
        <v>2011</v>
      </c>
      <c r="G67" s="503" t="s">
        <v>352</v>
      </c>
      <c r="H67" s="503" t="s">
        <v>253</v>
      </c>
      <c r="I67" s="96" t="s">
        <v>392</v>
      </c>
      <c r="J67" s="314">
        <v>6602875</v>
      </c>
      <c r="K67" s="505">
        <f t="shared" si="1"/>
        <v>6602875</v>
      </c>
    </row>
    <row r="68" spans="1:11" ht="30.6" x14ac:dyDescent="0.25">
      <c r="A68" s="78" t="s">
        <v>386</v>
      </c>
      <c r="B68" s="79" t="s">
        <v>387</v>
      </c>
      <c r="C68" s="63">
        <v>955</v>
      </c>
      <c r="D68" s="78" t="s">
        <v>429</v>
      </c>
      <c r="E68" s="85" t="s">
        <v>603</v>
      </c>
      <c r="F68" s="85">
        <v>2011</v>
      </c>
      <c r="G68" s="503" t="s">
        <v>352</v>
      </c>
      <c r="H68" s="503" t="s">
        <v>270</v>
      </c>
      <c r="I68" s="96" t="s">
        <v>392</v>
      </c>
      <c r="J68" s="314">
        <v>10779113</v>
      </c>
      <c r="K68" s="505">
        <f t="shared" si="1"/>
        <v>10779113</v>
      </c>
    </row>
    <row r="69" spans="1:11" ht="20.399999999999999" x14ac:dyDescent="0.25">
      <c r="A69" s="78" t="s">
        <v>386</v>
      </c>
      <c r="B69" s="79" t="s">
        <v>387</v>
      </c>
      <c r="C69" s="63">
        <v>1000</v>
      </c>
      <c r="D69" s="78" t="s">
        <v>451</v>
      </c>
      <c r="E69" s="85" t="s">
        <v>1</v>
      </c>
      <c r="F69" s="85">
        <v>2011</v>
      </c>
      <c r="G69" s="111" t="s">
        <v>760</v>
      </c>
      <c r="H69" s="111" t="s">
        <v>672</v>
      </c>
      <c r="I69" s="96" t="s">
        <v>392</v>
      </c>
      <c r="J69" s="314">
        <v>22000000</v>
      </c>
      <c r="K69" s="505">
        <f t="shared" si="1"/>
        <v>22000000</v>
      </c>
    </row>
    <row r="70" spans="1:11" ht="20.399999999999999" x14ac:dyDescent="0.25">
      <c r="A70" s="78" t="s">
        <v>386</v>
      </c>
      <c r="B70" s="525" t="s">
        <v>387</v>
      </c>
      <c r="C70" s="526">
        <v>1076</v>
      </c>
      <c r="D70" s="78" t="s">
        <v>451</v>
      </c>
      <c r="E70" s="85" t="s">
        <v>1</v>
      </c>
      <c r="F70" s="85">
        <v>2011</v>
      </c>
      <c r="G70" s="111" t="s">
        <v>760</v>
      </c>
      <c r="H70" s="111" t="s">
        <v>637</v>
      </c>
      <c r="I70" s="96" t="s">
        <v>392</v>
      </c>
      <c r="J70" s="315" t="s">
        <v>761</v>
      </c>
      <c r="K70" s="534" t="str">
        <f t="shared" si="1"/>
        <v>Part of Agawam-West Springfield Project</v>
      </c>
    </row>
    <row r="71" spans="1:11" ht="20.399999999999999" x14ac:dyDescent="0.25">
      <c r="A71" s="386" t="s">
        <v>386</v>
      </c>
      <c r="B71" s="535" t="s">
        <v>387</v>
      </c>
      <c r="C71" s="536">
        <v>1077</v>
      </c>
      <c r="D71" s="386" t="s">
        <v>451</v>
      </c>
      <c r="E71" s="85" t="s">
        <v>1</v>
      </c>
      <c r="F71" s="87">
        <v>2011</v>
      </c>
      <c r="G71" s="110" t="s">
        <v>760</v>
      </c>
      <c r="H71" s="110" t="s">
        <v>638</v>
      </c>
      <c r="I71" s="97" t="s">
        <v>392</v>
      </c>
      <c r="J71" s="384" t="s">
        <v>761</v>
      </c>
      <c r="K71" s="534" t="str">
        <f t="shared" si="1"/>
        <v>Part of Agawam-West Springfield Project</v>
      </c>
    </row>
    <row r="72" spans="1:11" ht="40.799999999999997" x14ac:dyDescent="0.25">
      <c r="A72" s="78" t="s">
        <v>386</v>
      </c>
      <c r="B72" s="79" t="s">
        <v>387</v>
      </c>
      <c r="C72" s="63">
        <v>788</v>
      </c>
      <c r="D72" s="78" t="s">
        <v>429</v>
      </c>
      <c r="E72" s="462" t="s">
        <v>4</v>
      </c>
      <c r="F72" s="462">
        <v>2011</v>
      </c>
      <c r="G72" s="503" t="s">
        <v>604</v>
      </c>
      <c r="H72" s="503" t="s">
        <v>24</v>
      </c>
      <c r="I72" s="96" t="s">
        <v>392</v>
      </c>
      <c r="J72" s="314">
        <v>42300000</v>
      </c>
      <c r="K72" s="520">
        <f t="shared" si="1"/>
        <v>42300000</v>
      </c>
    </row>
    <row r="73" spans="1:11" ht="40.799999999999997" x14ac:dyDescent="0.25">
      <c r="A73" s="78" t="s">
        <v>386</v>
      </c>
      <c r="B73" s="79" t="s">
        <v>387</v>
      </c>
      <c r="C73" s="63">
        <v>790</v>
      </c>
      <c r="D73" s="78" t="s">
        <v>429</v>
      </c>
      <c r="E73" s="85" t="s">
        <v>1</v>
      </c>
      <c r="F73" s="85">
        <v>2011</v>
      </c>
      <c r="G73" s="503" t="s">
        <v>604</v>
      </c>
      <c r="H73" s="503" t="s">
        <v>17</v>
      </c>
      <c r="I73" s="96" t="s">
        <v>392</v>
      </c>
      <c r="J73" s="314">
        <v>50600000</v>
      </c>
      <c r="K73" s="520">
        <f t="shared" si="1"/>
        <v>50600000</v>
      </c>
    </row>
    <row r="74" spans="1:11" ht="40.799999999999997" x14ac:dyDescent="0.25">
      <c r="A74" s="537" t="s">
        <v>386</v>
      </c>
      <c r="B74" s="538" t="s">
        <v>387</v>
      </c>
      <c r="C74" s="539">
        <v>1098</v>
      </c>
      <c r="D74" s="537" t="s">
        <v>429</v>
      </c>
      <c r="E74" s="85" t="s">
        <v>1</v>
      </c>
      <c r="F74" s="85">
        <v>2011</v>
      </c>
      <c r="G74" s="503" t="s">
        <v>604</v>
      </c>
      <c r="H74" s="111" t="s">
        <v>652</v>
      </c>
      <c r="I74" s="96" t="s">
        <v>392</v>
      </c>
      <c r="J74" s="314">
        <v>37529000</v>
      </c>
      <c r="K74" s="520">
        <f t="shared" si="1"/>
        <v>37529000</v>
      </c>
    </row>
    <row r="75" spans="1:11" ht="30.6" x14ac:dyDescent="0.25">
      <c r="A75" s="524" t="s">
        <v>386</v>
      </c>
      <c r="B75" s="525" t="s">
        <v>387</v>
      </c>
      <c r="C75" s="526">
        <v>974</v>
      </c>
      <c r="D75" s="524" t="s">
        <v>468</v>
      </c>
      <c r="E75" s="85" t="s">
        <v>1</v>
      </c>
      <c r="F75" s="85">
        <v>2011</v>
      </c>
      <c r="G75" s="503"/>
      <c r="H75" s="503" t="s">
        <v>307</v>
      </c>
      <c r="I75" s="96" t="s">
        <v>392</v>
      </c>
      <c r="J75" s="314">
        <v>6700000</v>
      </c>
      <c r="K75" s="505">
        <f t="shared" si="1"/>
        <v>6700000</v>
      </c>
    </row>
    <row r="76" spans="1:11" ht="20.399999999999999" x14ac:dyDescent="0.25">
      <c r="A76" s="96" t="s">
        <v>386</v>
      </c>
      <c r="B76" s="85" t="s">
        <v>387</v>
      </c>
      <c r="C76" s="114">
        <v>1056</v>
      </c>
      <c r="D76" s="96" t="s">
        <v>451</v>
      </c>
      <c r="E76" s="85" t="s">
        <v>1</v>
      </c>
      <c r="F76" s="85">
        <v>2011</v>
      </c>
      <c r="G76" s="111" t="s">
        <v>559</v>
      </c>
      <c r="H76" s="111" t="s">
        <v>557</v>
      </c>
      <c r="I76" s="96" t="s">
        <v>392</v>
      </c>
      <c r="J76" s="314">
        <v>9751000</v>
      </c>
      <c r="K76" s="540">
        <f t="shared" si="1"/>
        <v>9751000</v>
      </c>
    </row>
    <row r="77" spans="1:11" ht="30.6" x14ac:dyDescent="0.25">
      <c r="A77" s="524" t="s">
        <v>386</v>
      </c>
      <c r="B77" s="85" t="s">
        <v>387</v>
      </c>
      <c r="C77" s="526">
        <v>1050</v>
      </c>
      <c r="D77" s="524" t="s">
        <v>468</v>
      </c>
      <c r="E77" s="85" t="s">
        <v>1</v>
      </c>
      <c r="F77" s="85">
        <v>2011</v>
      </c>
      <c r="G77" s="503"/>
      <c r="H77" s="503" t="s">
        <v>44</v>
      </c>
      <c r="I77" s="96" t="s">
        <v>392</v>
      </c>
      <c r="J77" s="314">
        <v>2620000</v>
      </c>
      <c r="K77" s="505">
        <f t="shared" si="1"/>
        <v>2620000</v>
      </c>
    </row>
    <row r="78" spans="1:11" ht="30.6" x14ac:dyDescent="0.25">
      <c r="A78" s="11" t="s">
        <v>386</v>
      </c>
      <c r="B78" s="10" t="s">
        <v>509</v>
      </c>
      <c r="C78" s="14">
        <v>1130</v>
      </c>
      <c r="D78" s="11" t="s">
        <v>393</v>
      </c>
      <c r="E78" s="85" t="s">
        <v>1</v>
      </c>
      <c r="F78" s="85">
        <v>2011</v>
      </c>
      <c r="G78" s="6" t="s">
        <v>778</v>
      </c>
      <c r="H78" s="6" t="s">
        <v>892</v>
      </c>
      <c r="I78" s="96" t="s">
        <v>396</v>
      </c>
      <c r="J78" s="314">
        <v>3000000</v>
      </c>
      <c r="K78" s="528">
        <f t="shared" si="1"/>
        <v>3000000</v>
      </c>
    </row>
    <row r="79" spans="1:11" ht="20.399999999999999" x14ac:dyDescent="0.25">
      <c r="A79" s="11" t="s">
        <v>386</v>
      </c>
      <c r="B79" s="10" t="s">
        <v>509</v>
      </c>
      <c r="C79" s="14">
        <v>1131</v>
      </c>
      <c r="D79" s="11" t="s">
        <v>393</v>
      </c>
      <c r="E79" s="85" t="s">
        <v>1</v>
      </c>
      <c r="F79" s="85">
        <v>2011</v>
      </c>
      <c r="G79" s="6" t="s">
        <v>780</v>
      </c>
      <c r="H79" s="6" t="s">
        <v>781</v>
      </c>
      <c r="I79" s="96" t="s">
        <v>396</v>
      </c>
      <c r="J79" s="314">
        <v>600000</v>
      </c>
      <c r="K79" s="528">
        <f t="shared" si="1"/>
        <v>600000</v>
      </c>
    </row>
    <row r="80" spans="1:11" ht="20.399999999999999" x14ac:dyDescent="0.25">
      <c r="A80" s="11" t="s">
        <v>386</v>
      </c>
      <c r="B80" s="10" t="s">
        <v>509</v>
      </c>
      <c r="C80" s="14">
        <v>1132</v>
      </c>
      <c r="D80" s="11" t="s">
        <v>393</v>
      </c>
      <c r="E80" s="85" t="s">
        <v>1</v>
      </c>
      <c r="F80" s="85">
        <v>2011</v>
      </c>
      <c r="G80" s="6" t="s">
        <v>782</v>
      </c>
      <c r="H80" s="6" t="s">
        <v>783</v>
      </c>
      <c r="I80" s="96" t="s">
        <v>396</v>
      </c>
      <c r="J80" s="314">
        <v>600000</v>
      </c>
      <c r="K80" s="528">
        <f t="shared" si="1"/>
        <v>600000</v>
      </c>
    </row>
    <row r="81" spans="1:11" ht="20.399999999999999" x14ac:dyDescent="0.25">
      <c r="A81" s="78" t="s">
        <v>386</v>
      </c>
      <c r="B81" s="79" t="s">
        <v>509</v>
      </c>
      <c r="C81" s="63">
        <v>964</v>
      </c>
      <c r="D81" s="78" t="s">
        <v>402</v>
      </c>
      <c r="E81" s="85" t="s">
        <v>4</v>
      </c>
      <c r="F81" s="85">
        <v>2011</v>
      </c>
      <c r="G81" s="503" t="s">
        <v>404</v>
      </c>
      <c r="H81" s="111" t="s">
        <v>897</v>
      </c>
      <c r="I81" s="96" t="s">
        <v>396</v>
      </c>
      <c r="J81" s="314">
        <v>5600000</v>
      </c>
      <c r="K81" s="504">
        <f t="shared" si="1"/>
        <v>5600000</v>
      </c>
    </row>
    <row r="82" spans="1:11" ht="30.6" x14ac:dyDescent="0.25">
      <c r="A82" s="529" t="s">
        <v>386</v>
      </c>
      <c r="B82" s="462" t="s">
        <v>509</v>
      </c>
      <c r="C82" s="521">
        <v>1150</v>
      </c>
      <c r="D82" s="529" t="s">
        <v>468</v>
      </c>
      <c r="E82" s="462" t="s">
        <v>601</v>
      </c>
      <c r="F82" s="462">
        <v>2011</v>
      </c>
      <c r="G82" s="506"/>
      <c r="H82" s="506" t="s">
        <v>948</v>
      </c>
      <c r="I82" s="529" t="s">
        <v>396</v>
      </c>
      <c r="J82" s="491">
        <v>1200000</v>
      </c>
      <c r="K82" s="517">
        <f t="shared" si="1"/>
        <v>1200000</v>
      </c>
    </row>
    <row r="83" spans="1:11" ht="30.6" x14ac:dyDescent="0.25">
      <c r="A83" s="529" t="s">
        <v>386</v>
      </c>
      <c r="B83" s="462" t="s">
        <v>509</v>
      </c>
      <c r="C83" s="521">
        <v>1151</v>
      </c>
      <c r="D83" s="529" t="s">
        <v>468</v>
      </c>
      <c r="E83" s="462" t="s">
        <v>1</v>
      </c>
      <c r="F83" s="462">
        <v>2011</v>
      </c>
      <c r="G83" s="506"/>
      <c r="H83" s="506" t="s">
        <v>949</v>
      </c>
      <c r="I83" s="529" t="s">
        <v>396</v>
      </c>
      <c r="J83" s="491">
        <v>3500000</v>
      </c>
      <c r="K83" s="517">
        <f t="shared" si="1"/>
        <v>3500000</v>
      </c>
    </row>
    <row r="84" spans="1:11" ht="20.399999999999999" x14ac:dyDescent="0.25">
      <c r="A84" s="465" t="s">
        <v>386</v>
      </c>
      <c r="B84" s="466" t="s">
        <v>509</v>
      </c>
      <c r="C84" s="532">
        <v>1147</v>
      </c>
      <c r="D84" s="465" t="s">
        <v>451</v>
      </c>
      <c r="E84" s="462">
        <v>2011</v>
      </c>
      <c r="F84" s="462">
        <v>2011</v>
      </c>
      <c r="G84" s="506"/>
      <c r="H84" s="506" t="s">
        <v>953</v>
      </c>
      <c r="I84" s="529" t="s">
        <v>396</v>
      </c>
      <c r="J84" s="491">
        <v>4000000</v>
      </c>
      <c r="K84" s="517">
        <f t="shared" si="1"/>
        <v>4000000</v>
      </c>
    </row>
    <row r="85" spans="1:11" ht="20.399999999999999" x14ac:dyDescent="0.25">
      <c r="A85" s="465" t="s">
        <v>386</v>
      </c>
      <c r="B85" s="466" t="s">
        <v>509</v>
      </c>
      <c r="C85" s="532">
        <v>1148</v>
      </c>
      <c r="D85" s="465" t="s">
        <v>451</v>
      </c>
      <c r="E85" s="462">
        <v>2011</v>
      </c>
      <c r="F85" s="462">
        <v>2011</v>
      </c>
      <c r="G85" s="541"/>
      <c r="H85" s="541" t="s">
        <v>954</v>
      </c>
      <c r="I85" s="529" t="s">
        <v>396</v>
      </c>
      <c r="J85" s="491">
        <v>600000</v>
      </c>
      <c r="K85" s="517">
        <f t="shared" si="1"/>
        <v>600000</v>
      </c>
    </row>
    <row r="86" spans="1:11" ht="20.399999999999999" x14ac:dyDescent="0.25">
      <c r="A86" s="78" t="s">
        <v>386</v>
      </c>
      <c r="B86" s="79" t="s">
        <v>387</v>
      </c>
      <c r="C86" s="63">
        <v>323</v>
      </c>
      <c r="D86" s="78" t="s">
        <v>489</v>
      </c>
      <c r="E86" s="85" t="s">
        <v>4</v>
      </c>
      <c r="F86" s="85">
        <v>2011</v>
      </c>
      <c r="G86" s="503" t="s">
        <v>52</v>
      </c>
      <c r="H86" s="111" t="s">
        <v>666</v>
      </c>
      <c r="I86" s="96" t="s">
        <v>406</v>
      </c>
      <c r="J86" s="314">
        <v>136368000</v>
      </c>
      <c r="K86" s="542">
        <f t="shared" si="1"/>
        <v>136368000</v>
      </c>
    </row>
    <row r="87" spans="1:11" ht="20.399999999999999" x14ac:dyDescent="0.25">
      <c r="A87" s="78" t="s">
        <v>386</v>
      </c>
      <c r="B87" s="79" t="s">
        <v>387</v>
      </c>
      <c r="C87" s="63">
        <v>1032</v>
      </c>
      <c r="D87" s="78" t="s">
        <v>489</v>
      </c>
      <c r="E87" s="85" t="s">
        <v>4</v>
      </c>
      <c r="F87" s="85">
        <v>2011</v>
      </c>
      <c r="G87" s="503" t="s">
        <v>52</v>
      </c>
      <c r="H87" s="111" t="s">
        <v>56</v>
      </c>
      <c r="I87" s="96" t="s">
        <v>406</v>
      </c>
      <c r="J87" s="314">
        <v>69815000</v>
      </c>
      <c r="K87" s="542">
        <f t="shared" si="1"/>
        <v>69815000</v>
      </c>
    </row>
    <row r="88" spans="1:11" ht="30.6" x14ac:dyDescent="0.25">
      <c r="A88" s="78" t="s">
        <v>386</v>
      </c>
      <c r="B88" s="79" t="s">
        <v>387</v>
      </c>
      <c r="C88" s="63">
        <v>1033</v>
      </c>
      <c r="D88" s="78" t="s">
        <v>489</v>
      </c>
      <c r="E88" s="85" t="s">
        <v>4</v>
      </c>
      <c r="F88" s="85">
        <v>2011</v>
      </c>
      <c r="G88" s="503" t="s">
        <v>168</v>
      </c>
      <c r="H88" s="111" t="s">
        <v>57</v>
      </c>
      <c r="I88" s="96" t="s">
        <v>406</v>
      </c>
      <c r="J88" s="314">
        <v>16664000</v>
      </c>
      <c r="K88" s="542">
        <f t="shared" si="1"/>
        <v>16664000</v>
      </c>
    </row>
    <row r="89" spans="1:11" ht="20.399999999999999" x14ac:dyDescent="0.25">
      <c r="A89" s="78" t="s">
        <v>386</v>
      </c>
      <c r="B89" s="79" t="s">
        <v>387</v>
      </c>
      <c r="C89" s="63">
        <v>1034</v>
      </c>
      <c r="D89" s="78" t="s">
        <v>489</v>
      </c>
      <c r="E89" s="85" t="s">
        <v>4</v>
      </c>
      <c r="F89" s="85">
        <v>2011</v>
      </c>
      <c r="G89" s="503" t="s">
        <v>52</v>
      </c>
      <c r="H89" s="503" t="s">
        <v>54</v>
      </c>
      <c r="I89" s="96" t="s">
        <v>406</v>
      </c>
      <c r="J89" s="314" t="s">
        <v>714</v>
      </c>
      <c r="K89" s="542" t="str">
        <f t="shared" si="1"/>
        <v>Part of project 323</v>
      </c>
    </row>
    <row r="90" spans="1:11" ht="20.399999999999999" x14ac:dyDescent="0.25">
      <c r="A90" s="78" t="s">
        <v>386</v>
      </c>
      <c r="B90" s="79" t="s">
        <v>387</v>
      </c>
      <c r="C90" s="63">
        <v>1035</v>
      </c>
      <c r="D90" s="78" t="s">
        <v>489</v>
      </c>
      <c r="E90" s="85" t="s">
        <v>4</v>
      </c>
      <c r="F90" s="85">
        <v>2011</v>
      </c>
      <c r="G90" s="503" t="s">
        <v>52</v>
      </c>
      <c r="H90" s="503" t="s">
        <v>53</v>
      </c>
      <c r="I90" s="96" t="s">
        <v>406</v>
      </c>
      <c r="J90" s="314">
        <v>20117000</v>
      </c>
      <c r="K90" s="542">
        <f t="shared" si="1"/>
        <v>20117000</v>
      </c>
    </row>
    <row r="91" spans="1:11" ht="20.399999999999999" x14ac:dyDescent="0.25">
      <c r="A91" s="78" t="s">
        <v>386</v>
      </c>
      <c r="B91" s="79" t="s">
        <v>387</v>
      </c>
      <c r="C91" s="14">
        <v>162</v>
      </c>
      <c r="D91" s="78" t="s">
        <v>429</v>
      </c>
      <c r="E91" s="85" t="s">
        <v>737</v>
      </c>
      <c r="F91" s="85">
        <v>2011</v>
      </c>
      <c r="G91" s="503"/>
      <c r="H91" s="503" t="s">
        <v>213</v>
      </c>
      <c r="I91" s="96" t="s">
        <v>406</v>
      </c>
      <c r="J91" s="314">
        <v>12390000</v>
      </c>
      <c r="K91" s="505">
        <f t="shared" si="1"/>
        <v>12390000</v>
      </c>
    </row>
    <row r="92" spans="1:11" ht="30.6" x14ac:dyDescent="0.25">
      <c r="A92" s="11" t="s">
        <v>386</v>
      </c>
      <c r="B92" s="10" t="s">
        <v>509</v>
      </c>
      <c r="C92" s="14">
        <v>1031</v>
      </c>
      <c r="D92" s="11" t="s">
        <v>388</v>
      </c>
      <c r="E92" s="85" t="s">
        <v>519</v>
      </c>
      <c r="F92" s="85">
        <v>2012</v>
      </c>
      <c r="G92" s="111" t="s">
        <v>544</v>
      </c>
      <c r="H92" s="111" t="s">
        <v>920</v>
      </c>
      <c r="I92" s="96" t="s">
        <v>510</v>
      </c>
      <c r="J92" s="315" t="s">
        <v>92</v>
      </c>
      <c r="K92" s="531" t="str">
        <f t="shared" si="1"/>
        <v>TBD</v>
      </c>
    </row>
    <row r="93" spans="1:11" ht="30.6" x14ac:dyDescent="0.25">
      <c r="A93" s="78" t="s">
        <v>386</v>
      </c>
      <c r="B93" s="79" t="s">
        <v>509</v>
      </c>
      <c r="C93" s="14">
        <v>324</v>
      </c>
      <c r="D93" s="78" t="s">
        <v>489</v>
      </c>
      <c r="E93" s="85" t="s">
        <v>389</v>
      </c>
      <c r="F93" s="85">
        <v>2012</v>
      </c>
      <c r="G93" s="503"/>
      <c r="H93" s="503" t="s">
        <v>132</v>
      </c>
      <c r="I93" s="96" t="s">
        <v>510</v>
      </c>
      <c r="J93" s="314">
        <v>100000000</v>
      </c>
      <c r="K93" s="505">
        <f t="shared" si="1"/>
        <v>100000000</v>
      </c>
    </row>
    <row r="94" spans="1:11" ht="20.399999999999999" x14ac:dyDescent="0.25">
      <c r="A94" s="78" t="s">
        <v>386</v>
      </c>
      <c r="B94" s="79" t="s">
        <v>509</v>
      </c>
      <c r="C94" s="63">
        <v>965</v>
      </c>
      <c r="D94" s="78" t="s">
        <v>402</v>
      </c>
      <c r="E94" s="85" t="s">
        <v>389</v>
      </c>
      <c r="F94" s="85">
        <v>2012</v>
      </c>
      <c r="G94" s="503" t="s">
        <v>404</v>
      </c>
      <c r="H94" s="111" t="s">
        <v>721</v>
      </c>
      <c r="I94" s="96" t="s">
        <v>510</v>
      </c>
      <c r="J94" s="314" t="s">
        <v>92</v>
      </c>
      <c r="K94" s="531" t="str">
        <f t="shared" si="1"/>
        <v>TBD</v>
      </c>
    </row>
    <row r="95" spans="1:11" ht="20.399999999999999" x14ac:dyDescent="0.25">
      <c r="A95" s="78" t="s">
        <v>386</v>
      </c>
      <c r="B95" s="79" t="s">
        <v>509</v>
      </c>
      <c r="C95" s="63">
        <v>970</v>
      </c>
      <c r="D95" s="78" t="s">
        <v>402</v>
      </c>
      <c r="E95" s="85" t="s">
        <v>389</v>
      </c>
      <c r="F95" s="85">
        <v>2012</v>
      </c>
      <c r="G95" s="503" t="s">
        <v>354</v>
      </c>
      <c r="H95" s="503" t="s">
        <v>275</v>
      </c>
      <c r="I95" s="96" t="s">
        <v>510</v>
      </c>
      <c r="J95" s="314" t="s">
        <v>92</v>
      </c>
      <c r="K95" s="531" t="str">
        <f t="shared" si="1"/>
        <v>TBD</v>
      </c>
    </row>
    <row r="96" spans="1:11" ht="20.399999999999999" x14ac:dyDescent="0.25">
      <c r="A96" s="36" t="s">
        <v>386</v>
      </c>
      <c r="B96" s="37" t="s">
        <v>509</v>
      </c>
      <c r="C96" s="38">
        <v>971</v>
      </c>
      <c r="D96" s="36" t="s">
        <v>402</v>
      </c>
      <c r="E96" s="88" t="s">
        <v>389</v>
      </c>
      <c r="F96" s="88">
        <v>2012</v>
      </c>
      <c r="G96" s="398" t="s">
        <v>354</v>
      </c>
      <c r="H96" s="398" t="s">
        <v>276</v>
      </c>
      <c r="I96" s="95" t="s">
        <v>510</v>
      </c>
      <c r="J96" s="317" t="s">
        <v>92</v>
      </c>
      <c r="K96" s="531" t="str">
        <f t="shared" si="1"/>
        <v>TBD</v>
      </c>
    </row>
    <row r="97" spans="1:11" ht="30.6" x14ac:dyDescent="0.25">
      <c r="A97" s="524" t="s">
        <v>386</v>
      </c>
      <c r="B97" s="525" t="s">
        <v>509</v>
      </c>
      <c r="C97" s="526">
        <v>699</v>
      </c>
      <c r="D97" s="524" t="s">
        <v>468</v>
      </c>
      <c r="E97" s="85" t="s">
        <v>389</v>
      </c>
      <c r="F97" s="85">
        <v>2012</v>
      </c>
      <c r="G97" s="111"/>
      <c r="H97" s="503" t="s">
        <v>143</v>
      </c>
      <c r="I97" s="96" t="s">
        <v>510</v>
      </c>
      <c r="J97" s="314">
        <v>10000000</v>
      </c>
      <c r="K97" s="505">
        <f t="shared" si="1"/>
        <v>10000000</v>
      </c>
    </row>
    <row r="98" spans="1:11" ht="30.6" x14ac:dyDescent="0.25">
      <c r="A98" s="78" t="s">
        <v>386</v>
      </c>
      <c r="B98" s="79" t="s">
        <v>387</v>
      </c>
      <c r="C98" s="63">
        <v>905</v>
      </c>
      <c r="D98" s="78" t="s">
        <v>393</v>
      </c>
      <c r="E98" s="85" t="s">
        <v>389</v>
      </c>
      <c r="F98" s="85">
        <v>2012</v>
      </c>
      <c r="G98" s="111" t="s">
        <v>544</v>
      </c>
      <c r="H98" s="6" t="s">
        <v>849</v>
      </c>
      <c r="I98" s="96" t="s">
        <v>392</v>
      </c>
      <c r="J98" s="314">
        <v>1510000000</v>
      </c>
      <c r="K98" s="530">
        <f t="shared" si="1"/>
        <v>1510000000</v>
      </c>
    </row>
    <row r="99" spans="1:11" ht="30.6" x14ac:dyDescent="0.25">
      <c r="A99" s="78" t="s">
        <v>386</v>
      </c>
      <c r="B99" s="79" t="s">
        <v>387</v>
      </c>
      <c r="C99" s="63">
        <v>906</v>
      </c>
      <c r="D99" s="78" t="s">
        <v>393</v>
      </c>
      <c r="E99" s="85" t="s">
        <v>389</v>
      </c>
      <c r="F99" s="85">
        <v>2012</v>
      </c>
      <c r="G99" s="111" t="s">
        <v>544</v>
      </c>
      <c r="H99" s="6" t="s">
        <v>852</v>
      </c>
      <c r="I99" s="96" t="s">
        <v>392</v>
      </c>
      <c r="J99" s="315" t="s">
        <v>541</v>
      </c>
      <c r="K99" s="530" t="str">
        <f t="shared" si="1"/>
        <v>Part of Maine Power Reliability Program</v>
      </c>
    </row>
    <row r="100" spans="1:11" ht="61.2" x14ac:dyDescent="0.25">
      <c r="A100" s="78" t="s">
        <v>386</v>
      </c>
      <c r="B100" s="79" t="s">
        <v>387</v>
      </c>
      <c r="C100" s="63">
        <v>907</v>
      </c>
      <c r="D100" s="78" t="s">
        <v>393</v>
      </c>
      <c r="E100" s="85" t="s">
        <v>389</v>
      </c>
      <c r="F100" s="85">
        <v>2012</v>
      </c>
      <c r="G100" s="111" t="s">
        <v>544</v>
      </c>
      <c r="H100" s="6" t="s">
        <v>850</v>
      </c>
      <c r="I100" s="96" t="s">
        <v>392</v>
      </c>
      <c r="J100" s="315" t="s">
        <v>541</v>
      </c>
      <c r="K100" s="530" t="str">
        <f t="shared" si="1"/>
        <v>Part of Maine Power Reliability Program</v>
      </c>
    </row>
    <row r="101" spans="1:11" ht="20.399999999999999" x14ac:dyDescent="0.25">
      <c r="A101" s="386" t="s">
        <v>386</v>
      </c>
      <c r="B101" s="62" t="s">
        <v>387</v>
      </c>
      <c r="C101" s="30">
        <v>908</v>
      </c>
      <c r="D101" s="386" t="s">
        <v>393</v>
      </c>
      <c r="E101" s="87" t="s">
        <v>389</v>
      </c>
      <c r="F101" s="85">
        <v>2012</v>
      </c>
      <c r="G101" s="110" t="s">
        <v>544</v>
      </c>
      <c r="H101" s="31" t="s">
        <v>851</v>
      </c>
      <c r="I101" s="97" t="s">
        <v>392</v>
      </c>
      <c r="J101" s="384" t="s">
        <v>541</v>
      </c>
      <c r="K101" s="530" t="str">
        <f t="shared" si="1"/>
        <v>Part of Maine Power Reliability Program</v>
      </c>
    </row>
    <row r="102" spans="1:11" ht="20.399999999999999" x14ac:dyDescent="0.25">
      <c r="A102" s="78" t="s">
        <v>386</v>
      </c>
      <c r="B102" s="79" t="s">
        <v>387</v>
      </c>
      <c r="C102" s="63">
        <v>909</v>
      </c>
      <c r="D102" s="78" t="s">
        <v>393</v>
      </c>
      <c r="E102" s="85" t="s">
        <v>389</v>
      </c>
      <c r="F102" s="85">
        <v>2012</v>
      </c>
      <c r="G102" s="111" t="s">
        <v>544</v>
      </c>
      <c r="H102" s="6" t="s">
        <v>903</v>
      </c>
      <c r="I102" s="96" t="s">
        <v>392</v>
      </c>
      <c r="J102" s="315" t="s">
        <v>541</v>
      </c>
      <c r="K102" s="530" t="str">
        <f t="shared" si="1"/>
        <v>Part of Maine Power Reliability Program</v>
      </c>
    </row>
    <row r="103" spans="1:11" ht="30.6" x14ac:dyDescent="0.25">
      <c r="A103" s="78" t="s">
        <v>386</v>
      </c>
      <c r="B103" s="79" t="s">
        <v>387</v>
      </c>
      <c r="C103" s="63">
        <v>1025</v>
      </c>
      <c r="D103" s="78" t="s">
        <v>393</v>
      </c>
      <c r="E103" s="85" t="s">
        <v>389</v>
      </c>
      <c r="F103" s="85">
        <v>2012</v>
      </c>
      <c r="G103" s="111" t="s">
        <v>544</v>
      </c>
      <c r="H103" s="111" t="s">
        <v>854</v>
      </c>
      <c r="I103" s="96" t="s">
        <v>392</v>
      </c>
      <c r="J103" s="315" t="s">
        <v>541</v>
      </c>
      <c r="K103" s="530" t="str">
        <f t="shared" si="1"/>
        <v>Part of Maine Power Reliability Program</v>
      </c>
    </row>
    <row r="104" spans="1:11" ht="30.6" x14ac:dyDescent="0.25">
      <c r="A104" s="78" t="s">
        <v>386</v>
      </c>
      <c r="B104" s="79" t="s">
        <v>387</v>
      </c>
      <c r="C104" s="63">
        <v>1026</v>
      </c>
      <c r="D104" s="78" t="s">
        <v>393</v>
      </c>
      <c r="E104" s="85" t="s">
        <v>389</v>
      </c>
      <c r="F104" s="85">
        <v>2012</v>
      </c>
      <c r="G104" s="111" t="s">
        <v>544</v>
      </c>
      <c r="H104" s="111" t="s">
        <v>855</v>
      </c>
      <c r="I104" s="96" t="s">
        <v>392</v>
      </c>
      <c r="J104" s="315" t="s">
        <v>863</v>
      </c>
      <c r="K104" s="543">
        <v>35100000</v>
      </c>
    </row>
    <row r="105" spans="1:11" ht="20.399999999999999" x14ac:dyDescent="0.25">
      <c r="A105" s="78" t="s">
        <v>386</v>
      </c>
      <c r="B105" s="79" t="s">
        <v>387</v>
      </c>
      <c r="C105" s="63">
        <v>1027</v>
      </c>
      <c r="D105" s="78" t="s">
        <v>393</v>
      </c>
      <c r="E105" s="85" t="s">
        <v>389</v>
      </c>
      <c r="F105" s="85">
        <v>2012</v>
      </c>
      <c r="G105" s="111" t="s">
        <v>544</v>
      </c>
      <c r="H105" s="111" t="s">
        <v>520</v>
      </c>
      <c r="I105" s="96" t="s">
        <v>392</v>
      </c>
      <c r="J105" s="315" t="s">
        <v>541</v>
      </c>
      <c r="K105" s="530" t="str">
        <f t="shared" ref="K105:K168" si="2">J105</f>
        <v>Part of Maine Power Reliability Program</v>
      </c>
    </row>
    <row r="106" spans="1:11" ht="20.399999999999999" x14ac:dyDescent="0.25">
      <c r="A106" s="78" t="s">
        <v>386</v>
      </c>
      <c r="B106" s="79" t="s">
        <v>387</v>
      </c>
      <c r="C106" s="63">
        <v>1028</v>
      </c>
      <c r="D106" s="78" t="s">
        <v>393</v>
      </c>
      <c r="E106" s="85" t="s">
        <v>389</v>
      </c>
      <c r="F106" s="85">
        <v>2012</v>
      </c>
      <c r="G106" s="111" t="s">
        <v>544</v>
      </c>
      <c r="H106" s="111" t="s">
        <v>865</v>
      </c>
      <c r="I106" s="96" t="s">
        <v>392</v>
      </c>
      <c r="J106" s="315" t="s">
        <v>862</v>
      </c>
      <c r="K106" s="530" t="str">
        <f t="shared" si="2"/>
        <v>Portion of CMP $1.51B and portion of NU is TBD</v>
      </c>
    </row>
    <row r="107" spans="1:11" ht="20.399999999999999" x14ac:dyDescent="0.25">
      <c r="A107" s="386" t="s">
        <v>386</v>
      </c>
      <c r="B107" s="62" t="s">
        <v>387</v>
      </c>
      <c r="C107" s="30">
        <v>1030</v>
      </c>
      <c r="D107" s="78" t="s">
        <v>393</v>
      </c>
      <c r="E107" s="85" t="s">
        <v>389</v>
      </c>
      <c r="F107" s="85">
        <v>2012</v>
      </c>
      <c r="G107" s="110" t="s">
        <v>544</v>
      </c>
      <c r="H107" s="110" t="s">
        <v>857</v>
      </c>
      <c r="I107" s="97" t="s">
        <v>392</v>
      </c>
      <c r="J107" s="384" t="s">
        <v>541</v>
      </c>
      <c r="K107" s="530" t="str">
        <f t="shared" si="2"/>
        <v>Part of Maine Power Reliability Program</v>
      </c>
    </row>
    <row r="108" spans="1:11" ht="30.6" x14ac:dyDescent="0.25">
      <c r="A108" s="544" t="s">
        <v>386</v>
      </c>
      <c r="B108" s="535" t="s">
        <v>387</v>
      </c>
      <c r="C108" s="536">
        <v>143</v>
      </c>
      <c r="D108" s="524" t="s">
        <v>388</v>
      </c>
      <c r="E108" s="85" t="s">
        <v>389</v>
      </c>
      <c r="F108" s="85">
        <v>2012</v>
      </c>
      <c r="G108" s="518" t="s">
        <v>390</v>
      </c>
      <c r="H108" s="518" t="s">
        <v>391</v>
      </c>
      <c r="I108" s="97" t="s">
        <v>392</v>
      </c>
      <c r="J108" s="318">
        <v>66100000</v>
      </c>
      <c r="K108" s="505">
        <f t="shared" si="2"/>
        <v>66100000</v>
      </c>
    </row>
    <row r="109" spans="1:11" ht="30.6" x14ac:dyDescent="0.25">
      <c r="A109" s="112" t="s">
        <v>386</v>
      </c>
      <c r="B109" s="281" t="s">
        <v>387</v>
      </c>
      <c r="C109" s="53">
        <v>1129</v>
      </c>
      <c r="D109" s="11" t="s">
        <v>393</v>
      </c>
      <c r="E109" s="85" t="s">
        <v>732</v>
      </c>
      <c r="F109" s="85">
        <v>2012</v>
      </c>
      <c r="G109" s="31"/>
      <c r="H109" s="31" t="s">
        <v>777</v>
      </c>
      <c r="I109" s="97" t="s">
        <v>392</v>
      </c>
      <c r="J109" s="318">
        <v>19500000</v>
      </c>
      <c r="K109" s="505">
        <f t="shared" si="2"/>
        <v>19500000</v>
      </c>
    </row>
    <row r="110" spans="1:11" ht="20.399999999999999" x14ac:dyDescent="0.25">
      <c r="A110" s="545" t="s">
        <v>386</v>
      </c>
      <c r="B110" s="281" t="s">
        <v>387</v>
      </c>
      <c r="C110" s="53">
        <v>277</v>
      </c>
      <c r="D110" s="537" t="s">
        <v>451</v>
      </c>
      <c r="E110" s="85">
        <v>2012</v>
      </c>
      <c r="F110" s="85">
        <v>2012</v>
      </c>
      <c r="G110" s="31" t="s">
        <v>906</v>
      </c>
      <c r="H110" s="31" t="s">
        <v>907</v>
      </c>
      <c r="I110" s="97" t="s">
        <v>392</v>
      </c>
      <c r="J110" s="318">
        <v>56600000</v>
      </c>
      <c r="K110" s="531">
        <f t="shared" si="2"/>
        <v>56600000</v>
      </c>
    </row>
    <row r="111" spans="1:11" ht="30.6" x14ac:dyDescent="0.25">
      <c r="A111" s="112" t="s">
        <v>386</v>
      </c>
      <c r="B111" s="281" t="s">
        <v>387</v>
      </c>
      <c r="C111" s="53">
        <v>1137</v>
      </c>
      <c r="D111" s="11" t="s">
        <v>451</v>
      </c>
      <c r="E111" s="85">
        <v>2012</v>
      </c>
      <c r="F111" s="85">
        <v>2012</v>
      </c>
      <c r="G111" s="31" t="s">
        <v>906</v>
      </c>
      <c r="H111" s="31" t="s">
        <v>931</v>
      </c>
      <c r="I111" s="97" t="s">
        <v>392</v>
      </c>
      <c r="J111" s="384" t="s">
        <v>910</v>
      </c>
      <c r="K111" s="531" t="str">
        <f t="shared" si="2"/>
        <v>Part of 2nd Deerfield 345/115kV Autotransformer Project</v>
      </c>
    </row>
    <row r="112" spans="1:11" ht="30.6" x14ac:dyDescent="0.25">
      <c r="A112" s="263" t="s">
        <v>386</v>
      </c>
      <c r="B112" s="272" t="s">
        <v>387</v>
      </c>
      <c r="C112" s="68">
        <v>1138</v>
      </c>
      <c r="D112" s="263" t="s">
        <v>451</v>
      </c>
      <c r="E112" s="89">
        <v>2012</v>
      </c>
      <c r="F112" s="89">
        <v>2012</v>
      </c>
      <c r="G112" s="65" t="s">
        <v>906</v>
      </c>
      <c r="H112" s="65" t="s">
        <v>911</v>
      </c>
      <c r="I112" s="98" t="s">
        <v>392</v>
      </c>
      <c r="J112" s="107" t="s">
        <v>910</v>
      </c>
      <c r="K112" s="531" t="str">
        <f t="shared" si="2"/>
        <v>Part of 2nd Deerfield 345/115kV Autotransformer Project</v>
      </c>
    </row>
    <row r="113" spans="1:11" ht="30.6" x14ac:dyDescent="0.25">
      <c r="A113" s="11" t="s">
        <v>386</v>
      </c>
      <c r="B113" s="10" t="s">
        <v>387</v>
      </c>
      <c r="C113" s="14">
        <v>1139</v>
      </c>
      <c r="D113" s="11" t="s">
        <v>451</v>
      </c>
      <c r="E113" s="85">
        <v>2012</v>
      </c>
      <c r="F113" s="85">
        <v>2012</v>
      </c>
      <c r="G113" s="6" t="s">
        <v>906</v>
      </c>
      <c r="H113" s="6" t="s">
        <v>912</v>
      </c>
      <c r="I113" s="96" t="s">
        <v>392</v>
      </c>
      <c r="J113" s="315" t="s">
        <v>910</v>
      </c>
      <c r="K113" s="531" t="str">
        <f t="shared" si="2"/>
        <v>Part of 2nd Deerfield 345/115kV Autotransformer Project</v>
      </c>
    </row>
    <row r="114" spans="1:11" ht="30.6" x14ac:dyDescent="0.25">
      <c r="A114" s="11" t="s">
        <v>386</v>
      </c>
      <c r="B114" s="10" t="s">
        <v>387</v>
      </c>
      <c r="C114" s="14">
        <v>1140</v>
      </c>
      <c r="D114" s="11" t="s">
        <v>451</v>
      </c>
      <c r="E114" s="85">
        <v>2012</v>
      </c>
      <c r="F114" s="85">
        <v>2012</v>
      </c>
      <c r="G114" s="6" t="s">
        <v>906</v>
      </c>
      <c r="H114" s="6" t="s">
        <v>913</v>
      </c>
      <c r="I114" s="95" t="s">
        <v>392</v>
      </c>
      <c r="J114" s="315" t="s">
        <v>910</v>
      </c>
      <c r="K114" s="531" t="str">
        <f t="shared" si="2"/>
        <v>Part of 2nd Deerfield 345/115kV Autotransformer Project</v>
      </c>
    </row>
    <row r="115" spans="1:11" ht="30.6" x14ac:dyDescent="0.25">
      <c r="A115" s="11" t="s">
        <v>386</v>
      </c>
      <c r="B115" s="10" t="s">
        <v>387</v>
      </c>
      <c r="C115" s="14">
        <v>1141</v>
      </c>
      <c r="D115" s="11" t="s">
        <v>451</v>
      </c>
      <c r="E115" s="85">
        <v>2012</v>
      </c>
      <c r="F115" s="85">
        <v>2012</v>
      </c>
      <c r="G115" s="6" t="s">
        <v>906</v>
      </c>
      <c r="H115" s="6" t="s">
        <v>914</v>
      </c>
      <c r="I115" s="95" t="s">
        <v>392</v>
      </c>
      <c r="J115" s="315" t="s">
        <v>910</v>
      </c>
      <c r="K115" s="531" t="str">
        <f t="shared" si="2"/>
        <v>Part of 2nd Deerfield 345/115kV Autotransformer Project</v>
      </c>
    </row>
    <row r="116" spans="1:11" ht="20.399999999999999" x14ac:dyDescent="0.25">
      <c r="A116" s="78" t="s">
        <v>386</v>
      </c>
      <c r="B116" s="79" t="s">
        <v>387</v>
      </c>
      <c r="C116" s="63">
        <v>680</v>
      </c>
      <c r="D116" s="78" t="s">
        <v>429</v>
      </c>
      <c r="E116" s="462" t="s">
        <v>742</v>
      </c>
      <c r="F116" s="462">
        <v>2012</v>
      </c>
      <c r="G116" s="503"/>
      <c r="H116" s="503" t="s">
        <v>142</v>
      </c>
      <c r="I116" s="95" t="s">
        <v>392</v>
      </c>
      <c r="J116" s="491">
        <v>7393000</v>
      </c>
      <c r="K116" s="505">
        <f t="shared" si="2"/>
        <v>7393000</v>
      </c>
    </row>
    <row r="117" spans="1:11" ht="40.799999999999997" x14ac:dyDescent="0.25">
      <c r="A117" s="465" t="s">
        <v>386</v>
      </c>
      <c r="B117" s="466" t="s">
        <v>387</v>
      </c>
      <c r="C117" s="532">
        <v>1146</v>
      </c>
      <c r="D117" s="465" t="s">
        <v>489</v>
      </c>
      <c r="E117" s="462" t="s">
        <v>389</v>
      </c>
      <c r="F117" s="462">
        <v>2012</v>
      </c>
      <c r="G117" s="506" t="s">
        <v>955</v>
      </c>
      <c r="H117" s="506" t="s">
        <v>956</v>
      </c>
      <c r="I117" s="523" t="s">
        <v>392</v>
      </c>
      <c r="J117" s="491">
        <v>9000000</v>
      </c>
      <c r="K117" s="517">
        <f t="shared" si="2"/>
        <v>9000000</v>
      </c>
    </row>
    <row r="118" spans="1:11" ht="30.6" x14ac:dyDescent="0.25">
      <c r="A118" s="78" t="s">
        <v>386</v>
      </c>
      <c r="B118" s="79" t="s">
        <v>387</v>
      </c>
      <c r="C118" s="63">
        <v>887</v>
      </c>
      <c r="D118" s="78" t="s">
        <v>429</v>
      </c>
      <c r="E118" s="85" t="s">
        <v>742</v>
      </c>
      <c r="F118" s="85">
        <v>2012</v>
      </c>
      <c r="G118" s="111" t="s">
        <v>733</v>
      </c>
      <c r="H118" s="503" t="s">
        <v>8</v>
      </c>
      <c r="I118" s="95" t="s">
        <v>392</v>
      </c>
      <c r="J118" s="314">
        <v>30000000</v>
      </c>
      <c r="K118" s="505">
        <f t="shared" si="2"/>
        <v>30000000</v>
      </c>
    </row>
    <row r="119" spans="1:11" ht="30.6" x14ac:dyDescent="0.25">
      <c r="A119" s="78" t="s">
        <v>386</v>
      </c>
      <c r="B119" s="79" t="s">
        <v>387</v>
      </c>
      <c r="C119" s="63">
        <v>921</v>
      </c>
      <c r="D119" s="78" t="s">
        <v>429</v>
      </c>
      <c r="E119" s="85" t="s">
        <v>519</v>
      </c>
      <c r="F119" s="85">
        <v>2012</v>
      </c>
      <c r="G119" s="111" t="s">
        <v>733</v>
      </c>
      <c r="H119" s="503" t="s">
        <v>240</v>
      </c>
      <c r="I119" s="95" t="s">
        <v>392</v>
      </c>
      <c r="J119" s="314">
        <v>12100000</v>
      </c>
      <c r="K119" s="505">
        <f t="shared" si="2"/>
        <v>12100000</v>
      </c>
    </row>
    <row r="120" spans="1:11" ht="30.6" x14ac:dyDescent="0.25">
      <c r="A120" s="78" t="s">
        <v>386</v>
      </c>
      <c r="B120" s="79" t="s">
        <v>387</v>
      </c>
      <c r="C120" s="63">
        <v>919</v>
      </c>
      <c r="D120" s="78" t="s">
        <v>429</v>
      </c>
      <c r="E120" s="462" t="s">
        <v>742</v>
      </c>
      <c r="F120" s="462">
        <v>2012</v>
      </c>
      <c r="G120" s="111" t="s">
        <v>7</v>
      </c>
      <c r="H120" s="503" t="s">
        <v>238</v>
      </c>
      <c r="I120" s="95" t="s">
        <v>392</v>
      </c>
      <c r="J120" s="314">
        <v>4600000</v>
      </c>
      <c r="K120" s="505">
        <f t="shared" si="2"/>
        <v>4600000</v>
      </c>
    </row>
    <row r="121" spans="1:11" ht="20.399999999999999" x14ac:dyDescent="0.25">
      <c r="A121" s="78" t="s">
        <v>386</v>
      </c>
      <c r="B121" s="79" t="s">
        <v>387</v>
      </c>
      <c r="C121" s="63">
        <v>775</v>
      </c>
      <c r="D121" s="78" t="s">
        <v>429</v>
      </c>
      <c r="E121" s="85" t="s">
        <v>128</v>
      </c>
      <c r="F121" s="85">
        <v>2012</v>
      </c>
      <c r="G121" s="111" t="s">
        <v>734</v>
      </c>
      <c r="H121" s="503" t="s">
        <v>32</v>
      </c>
      <c r="I121" s="95" t="s">
        <v>392</v>
      </c>
      <c r="J121" s="314">
        <v>20100000</v>
      </c>
      <c r="K121" s="509">
        <f t="shared" si="2"/>
        <v>20100000</v>
      </c>
    </row>
    <row r="122" spans="1:11" ht="20.399999999999999" x14ac:dyDescent="0.25">
      <c r="A122" s="78" t="s">
        <v>386</v>
      </c>
      <c r="B122" s="79" t="s">
        <v>387</v>
      </c>
      <c r="C122" s="63">
        <v>776</v>
      </c>
      <c r="D122" s="78" t="s">
        <v>429</v>
      </c>
      <c r="E122" s="85" t="s">
        <v>128</v>
      </c>
      <c r="F122" s="85">
        <v>2012</v>
      </c>
      <c r="G122" s="111" t="s">
        <v>734</v>
      </c>
      <c r="H122" s="503" t="s">
        <v>530</v>
      </c>
      <c r="I122" s="95" t="s">
        <v>392</v>
      </c>
      <c r="J122" s="314">
        <v>2865876</v>
      </c>
      <c r="K122" s="509">
        <f t="shared" si="2"/>
        <v>2865876</v>
      </c>
    </row>
    <row r="123" spans="1:11" ht="30.6" x14ac:dyDescent="0.25">
      <c r="A123" s="78" t="s">
        <v>386</v>
      </c>
      <c r="B123" s="79" t="s">
        <v>387</v>
      </c>
      <c r="C123" s="63">
        <v>59</v>
      </c>
      <c r="D123" s="78" t="s">
        <v>429</v>
      </c>
      <c r="E123" s="87" t="s">
        <v>519</v>
      </c>
      <c r="F123" s="87">
        <v>2012</v>
      </c>
      <c r="G123" s="111" t="s">
        <v>735</v>
      </c>
      <c r="H123" s="111" t="s">
        <v>736</v>
      </c>
      <c r="I123" s="95" t="s">
        <v>392</v>
      </c>
      <c r="J123" s="314">
        <v>400000</v>
      </c>
      <c r="K123" s="505">
        <f t="shared" si="2"/>
        <v>400000</v>
      </c>
    </row>
    <row r="124" spans="1:11" ht="30.6" x14ac:dyDescent="0.25">
      <c r="A124" s="78" t="s">
        <v>386</v>
      </c>
      <c r="B124" s="79" t="s">
        <v>387</v>
      </c>
      <c r="C124" s="63">
        <v>944</v>
      </c>
      <c r="D124" s="78" t="s">
        <v>429</v>
      </c>
      <c r="E124" s="85" t="s">
        <v>12</v>
      </c>
      <c r="F124" s="85">
        <v>2012</v>
      </c>
      <c r="G124" s="503" t="s">
        <v>352</v>
      </c>
      <c r="H124" s="503" t="s">
        <v>260</v>
      </c>
      <c r="I124" s="95" t="s">
        <v>392</v>
      </c>
      <c r="J124" s="314">
        <v>11411849</v>
      </c>
      <c r="K124" s="505">
        <f t="shared" si="2"/>
        <v>11411849</v>
      </c>
    </row>
    <row r="125" spans="1:11" ht="30.6" x14ac:dyDescent="0.25">
      <c r="A125" s="78" t="s">
        <v>386</v>
      </c>
      <c r="B125" s="79" t="s">
        <v>387</v>
      </c>
      <c r="C125" s="63">
        <v>948</v>
      </c>
      <c r="D125" s="78" t="s">
        <v>429</v>
      </c>
      <c r="E125" s="88" t="s">
        <v>12</v>
      </c>
      <c r="F125" s="88">
        <v>2012</v>
      </c>
      <c r="G125" s="503" t="s">
        <v>352</v>
      </c>
      <c r="H125" s="503" t="s">
        <v>71</v>
      </c>
      <c r="I125" s="95" t="s">
        <v>392</v>
      </c>
      <c r="J125" s="314">
        <v>5649430</v>
      </c>
      <c r="K125" s="505">
        <f t="shared" si="2"/>
        <v>5649430</v>
      </c>
    </row>
    <row r="126" spans="1:11" ht="30.6" x14ac:dyDescent="0.25">
      <c r="A126" s="78" t="s">
        <v>386</v>
      </c>
      <c r="B126" s="79" t="s">
        <v>387</v>
      </c>
      <c r="C126" s="63">
        <v>949</v>
      </c>
      <c r="D126" s="78" t="s">
        <v>429</v>
      </c>
      <c r="E126" s="87" t="s">
        <v>12</v>
      </c>
      <c r="F126" s="87">
        <v>2012</v>
      </c>
      <c r="G126" s="503" t="s">
        <v>352</v>
      </c>
      <c r="H126" s="503" t="s">
        <v>264</v>
      </c>
      <c r="I126" s="95" t="s">
        <v>392</v>
      </c>
      <c r="J126" s="491">
        <v>1500000</v>
      </c>
      <c r="K126" s="505">
        <f t="shared" si="2"/>
        <v>1500000</v>
      </c>
    </row>
    <row r="127" spans="1:11" ht="20.399999999999999" x14ac:dyDescent="0.25">
      <c r="A127" s="78" t="s">
        <v>386</v>
      </c>
      <c r="B127" s="85" t="s">
        <v>387</v>
      </c>
      <c r="C127" s="63">
        <v>673</v>
      </c>
      <c r="D127" s="78" t="s">
        <v>429</v>
      </c>
      <c r="E127" s="85" t="s">
        <v>389</v>
      </c>
      <c r="F127" s="85">
        <v>2012</v>
      </c>
      <c r="G127" s="503" t="s">
        <v>348</v>
      </c>
      <c r="H127" s="111" t="s">
        <v>918</v>
      </c>
      <c r="I127" s="95" t="s">
        <v>392</v>
      </c>
      <c r="J127" s="314">
        <v>2200000</v>
      </c>
      <c r="K127" s="505">
        <f t="shared" si="2"/>
        <v>2200000</v>
      </c>
    </row>
    <row r="128" spans="1:11" ht="20.399999999999999" x14ac:dyDescent="0.25">
      <c r="A128" s="78" t="s">
        <v>386</v>
      </c>
      <c r="B128" s="85" t="s">
        <v>387</v>
      </c>
      <c r="C128" s="63">
        <v>676</v>
      </c>
      <c r="D128" s="78" t="s">
        <v>429</v>
      </c>
      <c r="E128" s="85" t="s">
        <v>389</v>
      </c>
      <c r="F128" s="85">
        <v>2012</v>
      </c>
      <c r="G128" s="503" t="s">
        <v>348</v>
      </c>
      <c r="H128" s="111" t="s">
        <v>919</v>
      </c>
      <c r="I128" s="95" t="s">
        <v>392</v>
      </c>
      <c r="J128" s="314">
        <v>30000000</v>
      </c>
      <c r="K128" s="505">
        <f t="shared" si="2"/>
        <v>30000000</v>
      </c>
    </row>
    <row r="129" spans="1:11" ht="20.399999999999999" x14ac:dyDescent="0.25">
      <c r="A129" s="524" t="s">
        <v>386</v>
      </c>
      <c r="B129" s="546" t="s">
        <v>387</v>
      </c>
      <c r="C129" s="526">
        <v>1095</v>
      </c>
      <c r="D129" s="524" t="s">
        <v>429</v>
      </c>
      <c r="E129" s="85" t="s">
        <v>128</v>
      </c>
      <c r="F129" s="85">
        <v>2012</v>
      </c>
      <c r="G129" s="111" t="s">
        <v>91</v>
      </c>
      <c r="H129" s="111" t="s">
        <v>649</v>
      </c>
      <c r="I129" s="96" t="s">
        <v>392</v>
      </c>
      <c r="J129" s="314">
        <v>73800000</v>
      </c>
      <c r="K129" s="534">
        <f t="shared" si="2"/>
        <v>73800000</v>
      </c>
    </row>
    <row r="130" spans="1:11" ht="20.399999999999999" x14ac:dyDescent="0.25">
      <c r="A130" s="524" t="s">
        <v>386</v>
      </c>
      <c r="B130" s="546" t="s">
        <v>387</v>
      </c>
      <c r="C130" s="526">
        <v>797</v>
      </c>
      <c r="D130" s="524" t="s">
        <v>429</v>
      </c>
      <c r="E130" s="85" t="s">
        <v>389</v>
      </c>
      <c r="F130" s="85">
        <v>2012</v>
      </c>
      <c r="G130" s="111" t="s">
        <v>91</v>
      </c>
      <c r="H130" s="503" t="s">
        <v>39</v>
      </c>
      <c r="I130" s="96" t="s">
        <v>392</v>
      </c>
      <c r="J130" s="314">
        <v>8300000</v>
      </c>
      <c r="K130" s="534">
        <f t="shared" si="2"/>
        <v>8300000</v>
      </c>
    </row>
    <row r="131" spans="1:11" ht="20.399999999999999" x14ac:dyDescent="0.25">
      <c r="A131" s="524" t="s">
        <v>386</v>
      </c>
      <c r="B131" s="546" t="s">
        <v>387</v>
      </c>
      <c r="C131" s="526">
        <v>795</v>
      </c>
      <c r="D131" s="524" t="s">
        <v>429</v>
      </c>
      <c r="E131" s="85" t="s">
        <v>128</v>
      </c>
      <c r="F131" s="85">
        <v>2012</v>
      </c>
      <c r="G131" s="503" t="s">
        <v>90</v>
      </c>
      <c r="H131" s="111" t="s">
        <v>681</v>
      </c>
      <c r="I131" s="96" t="s">
        <v>392</v>
      </c>
      <c r="J131" s="314">
        <v>99900000</v>
      </c>
      <c r="K131" s="534">
        <f t="shared" si="2"/>
        <v>99900000</v>
      </c>
    </row>
    <row r="132" spans="1:11" ht="20.399999999999999" x14ac:dyDescent="0.25">
      <c r="A132" s="524" t="s">
        <v>386</v>
      </c>
      <c r="B132" s="546" t="s">
        <v>387</v>
      </c>
      <c r="C132" s="114">
        <v>1106</v>
      </c>
      <c r="D132" s="524" t="s">
        <v>429</v>
      </c>
      <c r="E132" s="85" t="s">
        <v>732</v>
      </c>
      <c r="F132" s="85">
        <v>2012</v>
      </c>
      <c r="G132" s="503" t="s">
        <v>90</v>
      </c>
      <c r="H132" s="111" t="s">
        <v>680</v>
      </c>
      <c r="I132" s="96" t="s">
        <v>392</v>
      </c>
      <c r="J132" s="315" t="s">
        <v>679</v>
      </c>
      <c r="K132" s="534" t="str">
        <f t="shared" si="2"/>
        <v>Part of $99,900,000 
above</v>
      </c>
    </row>
    <row r="133" spans="1:11" ht="20.399999999999999" x14ac:dyDescent="0.25">
      <c r="A133" s="524" t="s">
        <v>386</v>
      </c>
      <c r="B133" s="546" t="s">
        <v>387</v>
      </c>
      <c r="C133" s="526">
        <v>798</v>
      </c>
      <c r="D133" s="524" t="s">
        <v>429</v>
      </c>
      <c r="E133" s="85" t="s">
        <v>128</v>
      </c>
      <c r="F133" s="85">
        <v>2012</v>
      </c>
      <c r="G133" s="503" t="s">
        <v>90</v>
      </c>
      <c r="H133" s="111" t="s">
        <v>902</v>
      </c>
      <c r="I133" s="96" t="s">
        <v>392</v>
      </c>
      <c r="J133" s="314">
        <v>4900000</v>
      </c>
      <c r="K133" s="534">
        <f t="shared" si="2"/>
        <v>4900000</v>
      </c>
    </row>
    <row r="134" spans="1:11" ht="20.399999999999999" x14ac:dyDescent="0.25">
      <c r="A134" s="524" t="s">
        <v>386</v>
      </c>
      <c r="B134" s="546" t="s">
        <v>387</v>
      </c>
      <c r="C134" s="526">
        <v>799</v>
      </c>
      <c r="D134" s="524" t="s">
        <v>429</v>
      </c>
      <c r="E134" s="85" t="s">
        <v>128</v>
      </c>
      <c r="F134" s="85">
        <v>2012</v>
      </c>
      <c r="G134" s="503" t="s">
        <v>90</v>
      </c>
      <c r="H134" s="503" t="s">
        <v>320</v>
      </c>
      <c r="I134" s="96" t="s">
        <v>392</v>
      </c>
      <c r="J134" s="314">
        <v>4500000</v>
      </c>
      <c r="K134" s="534">
        <f t="shared" si="2"/>
        <v>4500000</v>
      </c>
    </row>
    <row r="135" spans="1:11" ht="30.6" x14ac:dyDescent="0.25">
      <c r="A135" s="524" t="s">
        <v>386</v>
      </c>
      <c r="B135" s="546" t="s">
        <v>387</v>
      </c>
      <c r="C135" s="526">
        <v>1096</v>
      </c>
      <c r="D135" s="524" t="s">
        <v>429</v>
      </c>
      <c r="E135" s="85" t="s">
        <v>732</v>
      </c>
      <c r="F135" s="85">
        <v>2012</v>
      </c>
      <c r="G135" s="503" t="s">
        <v>90</v>
      </c>
      <c r="H135" s="111" t="s">
        <v>650</v>
      </c>
      <c r="I135" s="96" t="s">
        <v>392</v>
      </c>
      <c r="J135" s="491">
        <v>12000000</v>
      </c>
      <c r="K135" s="534">
        <f t="shared" si="2"/>
        <v>12000000</v>
      </c>
    </row>
    <row r="136" spans="1:11" ht="20.399999999999999" x14ac:dyDescent="0.25">
      <c r="A136" s="524" t="s">
        <v>386</v>
      </c>
      <c r="B136" s="546" t="s">
        <v>387</v>
      </c>
      <c r="C136" s="526">
        <v>800</v>
      </c>
      <c r="D136" s="524" t="s">
        <v>429</v>
      </c>
      <c r="E136" s="85" t="s">
        <v>128</v>
      </c>
      <c r="F136" s="85">
        <v>2012</v>
      </c>
      <c r="G136" s="503" t="s">
        <v>90</v>
      </c>
      <c r="H136" s="503" t="s">
        <v>317</v>
      </c>
      <c r="I136" s="96" t="s">
        <v>392</v>
      </c>
      <c r="J136" s="491">
        <v>10000000</v>
      </c>
      <c r="K136" s="534">
        <f t="shared" si="2"/>
        <v>10000000</v>
      </c>
    </row>
    <row r="137" spans="1:11" ht="30.6" x14ac:dyDescent="0.25">
      <c r="A137" s="524" t="s">
        <v>386</v>
      </c>
      <c r="B137" s="546" t="s">
        <v>387</v>
      </c>
      <c r="C137" s="526">
        <v>1097</v>
      </c>
      <c r="D137" s="524" t="s">
        <v>429</v>
      </c>
      <c r="E137" s="85" t="s">
        <v>128</v>
      </c>
      <c r="F137" s="85">
        <v>2012</v>
      </c>
      <c r="G137" s="503" t="s">
        <v>90</v>
      </c>
      <c r="H137" s="111" t="s">
        <v>651</v>
      </c>
      <c r="I137" s="96" t="s">
        <v>392</v>
      </c>
      <c r="J137" s="314">
        <v>129800000</v>
      </c>
      <c r="K137" s="534">
        <f t="shared" si="2"/>
        <v>129800000</v>
      </c>
    </row>
    <row r="138" spans="1:11" ht="20.399999999999999" x14ac:dyDescent="0.25">
      <c r="A138" s="537" t="s">
        <v>386</v>
      </c>
      <c r="B138" s="538" t="s">
        <v>387</v>
      </c>
      <c r="C138" s="539">
        <v>1099</v>
      </c>
      <c r="D138" s="537" t="s">
        <v>429</v>
      </c>
      <c r="E138" s="85" t="s">
        <v>732</v>
      </c>
      <c r="F138" s="85">
        <v>2012</v>
      </c>
      <c r="G138" s="503" t="s">
        <v>90</v>
      </c>
      <c r="H138" s="111" t="s">
        <v>653</v>
      </c>
      <c r="I138" s="96" t="s">
        <v>392</v>
      </c>
      <c r="J138" s="491">
        <v>6000000</v>
      </c>
      <c r="K138" s="534">
        <f t="shared" si="2"/>
        <v>6000000</v>
      </c>
    </row>
    <row r="139" spans="1:11" ht="20.399999999999999" x14ac:dyDescent="0.25">
      <c r="A139" s="537" t="s">
        <v>386</v>
      </c>
      <c r="B139" s="538" t="s">
        <v>387</v>
      </c>
      <c r="C139" s="114">
        <v>1109</v>
      </c>
      <c r="D139" s="537" t="s">
        <v>429</v>
      </c>
      <c r="E139" s="85" t="s">
        <v>128</v>
      </c>
      <c r="F139" s="85">
        <v>2012</v>
      </c>
      <c r="G139" s="503" t="s">
        <v>90</v>
      </c>
      <c r="H139" s="111" t="s">
        <v>688</v>
      </c>
      <c r="I139" s="96" t="s">
        <v>392</v>
      </c>
      <c r="J139" s="491">
        <v>1000000</v>
      </c>
      <c r="K139" s="534">
        <f t="shared" si="2"/>
        <v>1000000</v>
      </c>
    </row>
    <row r="140" spans="1:11" ht="30.6" x14ac:dyDescent="0.25">
      <c r="A140" s="544" t="s">
        <v>386</v>
      </c>
      <c r="B140" s="85" t="s">
        <v>387</v>
      </c>
      <c r="C140" s="536">
        <v>976</v>
      </c>
      <c r="D140" s="544" t="s">
        <v>468</v>
      </c>
      <c r="E140" s="85" t="s">
        <v>732</v>
      </c>
      <c r="F140" s="85">
        <v>2012</v>
      </c>
      <c r="G140" s="518"/>
      <c r="H140" s="518" t="s">
        <v>278</v>
      </c>
      <c r="I140" s="96" t="s">
        <v>392</v>
      </c>
      <c r="J140" s="318">
        <v>48000000</v>
      </c>
      <c r="K140" s="505">
        <f t="shared" si="2"/>
        <v>48000000</v>
      </c>
    </row>
    <row r="141" spans="1:11" ht="30.6" x14ac:dyDescent="0.25">
      <c r="A141" s="78" t="s">
        <v>386</v>
      </c>
      <c r="B141" s="79" t="s">
        <v>509</v>
      </c>
      <c r="C141" s="63">
        <v>148</v>
      </c>
      <c r="D141" s="78" t="s">
        <v>393</v>
      </c>
      <c r="E141" s="85" t="s">
        <v>128</v>
      </c>
      <c r="F141" s="87">
        <v>2012</v>
      </c>
      <c r="G141" s="503" t="s">
        <v>214</v>
      </c>
      <c r="H141" s="506" t="s">
        <v>937</v>
      </c>
      <c r="I141" s="95" t="s">
        <v>396</v>
      </c>
      <c r="J141" s="15">
        <v>100000</v>
      </c>
      <c r="K141" s="505">
        <f t="shared" si="2"/>
        <v>100000</v>
      </c>
    </row>
    <row r="142" spans="1:11" ht="20.399999999999999" x14ac:dyDescent="0.25">
      <c r="A142" s="524" t="s">
        <v>386</v>
      </c>
      <c r="B142" s="525" t="s">
        <v>509</v>
      </c>
      <c r="C142" s="526">
        <v>1068</v>
      </c>
      <c r="D142" s="524" t="s">
        <v>402</v>
      </c>
      <c r="E142" s="87" t="s">
        <v>389</v>
      </c>
      <c r="F142" s="87">
        <v>2012</v>
      </c>
      <c r="G142" s="503" t="s">
        <v>3</v>
      </c>
      <c r="H142" s="111" t="s">
        <v>724</v>
      </c>
      <c r="I142" s="96" t="s">
        <v>396</v>
      </c>
      <c r="J142" s="363">
        <v>110000000</v>
      </c>
      <c r="K142" s="540">
        <f t="shared" si="2"/>
        <v>110000000</v>
      </c>
    </row>
    <row r="143" spans="1:11" ht="20.399999999999999" x14ac:dyDescent="0.25">
      <c r="A143" s="78" t="s">
        <v>386</v>
      </c>
      <c r="B143" s="79" t="s">
        <v>509</v>
      </c>
      <c r="C143" s="63">
        <v>592</v>
      </c>
      <c r="D143" s="78" t="s">
        <v>402</v>
      </c>
      <c r="E143" s="85" t="s">
        <v>389</v>
      </c>
      <c r="F143" s="85">
        <v>2012</v>
      </c>
      <c r="G143" s="503" t="s">
        <v>3</v>
      </c>
      <c r="H143" s="111" t="s">
        <v>725</v>
      </c>
      <c r="I143" s="96" t="s">
        <v>396</v>
      </c>
      <c r="J143" s="315" t="s">
        <v>726</v>
      </c>
      <c r="K143" s="540" t="str">
        <f t="shared" si="2"/>
        <v>Part of Long Term Lower SEMA</v>
      </c>
    </row>
    <row r="144" spans="1:11" ht="20.399999999999999" x14ac:dyDescent="0.25">
      <c r="A144" s="11" t="s">
        <v>386</v>
      </c>
      <c r="B144" s="10" t="s">
        <v>509</v>
      </c>
      <c r="C144" s="14">
        <v>1118</v>
      </c>
      <c r="D144" s="11" t="s">
        <v>402</v>
      </c>
      <c r="E144" s="85" t="s">
        <v>389</v>
      </c>
      <c r="F144" s="85">
        <v>2012</v>
      </c>
      <c r="G144" s="111" t="s">
        <v>3</v>
      </c>
      <c r="H144" s="506" t="s">
        <v>940</v>
      </c>
      <c r="I144" s="96" t="s">
        <v>396</v>
      </c>
      <c r="J144" s="315" t="s">
        <v>726</v>
      </c>
      <c r="K144" s="540" t="str">
        <f t="shared" si="2"/>
        <v>Part of Long Term Lower SEMA</v>
      </c>
    </row>
    <row r="145" spans="1:11" ht="20.399999999999999" x14ac:dyDescent="0.25">
      <c r="A145" s="96" t="s">
        <v>386</v>
      </c>
      <c r="B145" s="85" t="s">
        <v>509</v>
      </c>
      <c r="C145" s="114">
        <v>1065</v>
      </c>
      <c r="D145" s="96" t="s">
        <v>402</v>
      </c>
      <c r="E145" s="85" t="s">
        <v>12</v>
      </c>
      <c r="F145" s="85">
        <v>2012</v>
      </c>
      <c r="G145" s="111" t="s">
        <v>609</v>
      </c>
      <c r="H145" s="111" t="s">
        <v>610</v>
      </c>
      <c r="I145" s="529" t="s">
        <v>396</v>
      </c>
      <c r="J145" s="491">
        <v>26600000</v>
      </c>
      <c r="K145" s="505">
        <f t="shared" si="2"/>
        <v>26600000</v>
      </c>
    </row>
    <row r="146" spans="1:11" ht="20.399999999999999" x14ac:dyDescent="0.25">
      <c r="A146" s="11" t="s">
        <v>386</v>
      </c>
      <c r="B146" s="85" t="s">
        <v>509</v>
      </c>
      <c r="C146" s="114">
        <v>1136</v>
      </c>
      <c r="D146" s="96" t="s">
        <v>429</v>
      </c>
      <c r="E146" s="462" t="s">
        <v>389</v>
      </c>
      <c r="F146" s="462">
        <v>2012</v>
      </c>
      <c r="G146" s="111"/>
      <c r="H146" s="111" t="s">
        <v>904</v>
      </c>
      <c r="I146" s="96" t="s">
        <v>396</v>
      </c>
      <c r="J146" s="315">
        <v>9200000</v>
      </c>
      <c r="K146" s="534">
        <f t="shared" si="2"/>
        <v>9200000</v>
      </c>
    </row>
    <row r="147" spans="1:11" ht="20.399999999999999" x14ac:dyDescent="0.25">
      <c r="A147" s="78" t="s">
        <v>386</v>
      </c>
      <c r="B147" s="79" t="s">
        <v>387</v>
      </c>
      <c r="C147" s="63">
        <v>902</v>
      </c>
      <c r="D147" s="78" t="s">
        <v>429</v>
      </c>
      <c r="E147" s="85" t="s">
        <v>740</v>
      </c>
      <c r="F147" s="85">
        <v>2012</v>
      </c>
      <c r="G147" s="503" t="s">
        <v>42</v>
      </c>
      <c r="H147" s="503" t="s">
        <v>155</v>
      </c>
      <c r="I147" s="96" t="s">
        <v>406</v>
      </c>
      <c r="J147" s="314">
        <v>715000</v>
      </c>
      <c r="K147" s="505">
        <f t="shared" si="2"/>
        <v>715000</v>
      </c>
    </row>
    <row r="148" spans="1:11" ht="20.399999999999999" x14ac:dyDescent="0.25">
      <c r="A148" s="78" t="s">
        <v>386</v>
      </c>
      <c r="B148" s="67" t="s">
        <v>509</v>
      </c>
      <c r="C148" s="63">
        <v>843</v>
      </c>
      <c r="D148" s="78" t="s">
        <v>402</v>
      </c>
      <c r="E148" s="85" t="s">
        <v>684</v>
      </c>
      <c r="F148" s="85">
        <v>2013</v>
      </c>
      <c r="G148" s="503" t="s">
        <v>404</v>
      </c>
      <c r="H148" s="503" t="s">
        <v>152</v>
      </c>
      <c r="I148" s="95" t="s">
        <v>510</v>
      </c>
      <c r="J148" s="314" t="s">
        <v>92</v>
      </c>
      <c r="K148" s="531" t="str">
        <f t="shared" si="2"/>
        <v>TBD</v>
      </c>
    </row>
    <row r="149" spans="1:11" ht="20.399999999999999" x14ac:dyDescent="0.25">
      <c r="A149" s="64" t="s">
        <v>386</v>
      </c>
      <c r="B149" s="67" t="s">
        <v>509</v>
      </c>
      <c r="C149" s="38">
        <v>593</v>
      </c>
      <c r="D149" s="64" t="s">
        <v>402</v>
      </c>
      <c r="E149" s="85">
        <v>2013</v>
      </c>
      <c r="F149" s="85">
        <v>2013</v>
      </c>
      <c r="G149" s="42" t="s">
        <v>923</v>
      </c>
      <c r="H149" s="547" t="s">
        <v>939</v>
      </c>
      <c r="I149" s="95" t="s">
        <v>510</v>
      </c>
      <c r="J149" s="327" t="s">
        <v>92</v>
      </c>
      <c r="K149" s="540" t="str">
        <f t="shared" si="2"/>
        <v>TBD</v>
      </c>
    </row>
    <row r="150" spans="1:11" ht="30.6" x14ac:dyDescent="0.25">
      <c r="A150" s="64" t="s">
        <v>386</v>
      </c>
      <c r="B150" s="67" t="s">
        <v>509</v>
      </c>
      <c r="C150" s="38">
        <v>956</v>
      </c>
      <c r="D150" s="64" t="s">
        <v>429</v>
      </c>
      <c r="E150" s="85" t="s">
        <v>752</v>
      </c>
      <c r="F150" s="85">
        <v>2013</v>
      </c>
      <c r="G150" s="398" t="s">
        <v>352</v>
      </c>
      <c r="H150" s="398" t="s">
        <v>271</v>
      </c>
      <c r="I150" s="95" t="s">
        <v>510</v>
      </c>
      <c r="J150" s="314">
        <v>7021534</v>
      </c>
      <c r="K150" s="505">
        <f t="shared" si="2"/>
        <v>7021534</v>
      </c>
    </row>
    <row r="151" spans="1:11" ht="30.6" x14ac:dyDescent="0.25">
      <c r="A151" s="148" t="s">
        <v>386</v>
      </c>
      <c r="B151" s="60" t="s">
        <v>509</v>
      </c>
      <c r="C151" s="526">
        <v>975</v>
      </c>
      <c r="D151" s="148" t="s">
        <v>468</v>
      </c>
      <c r="E151" s="85" t="s">
        <v>684</v>
      </c>
      <c r="F151" s="85">
        <v>2013</v>
      </c>
      <c r="G151" s="503"/>
      <c r="H151" s="503" t="s">
        <v>277</v>
      </c>
      <c r="I151" s="95" t="s">
        <v>510</v>
      </c>
      <c r="J151" s="314">
        <v>44300000</v>
      </c>
      <c r="K151" s="505">
        <f t="shared" si="2"/>
        <v>44300000</v>
      </c>
    </row>
    <row r="152" spans="1:11" ht="20.399999999999999" x14ac:dyDescent="0.25">
      <c r="A152" s="64" t="s">
        <v>386</v>
      </c>
      <c r="B152" s="67" t="s">
        <v>387</v>
      </c>
      <c r="C152" s="63">
        <v>674</v>
      </c>
      <c r="D152" s="64" t="s">
        <v>429</v>
      </c>
      <c r="E152" s="462" t="s">
        <v>755</v>
      </c>
      <c r="F152" s="462">
        <v>2013</v>
      </c>
      <c r="G152" s="503"/>
      <c r="H152" s="503" t="s">
        <v>305</v>
      </c>
      <c r="I152" s="95" t="s">
        <v>392</v>
      </c>
      <c r="J152" s="491">
        <v>7720000</v>
      </c>
      <c r="K152" s="505">
        <f t="shared" si="2"/>
        <v>7720000</v>
      </c>
    </row>
    <row r="153" spans="1:11" ht="20.399999999999999" x14ac:dyDescent="0.25">
      <c r="A153" s="64" t="s">
        <v>386</v>
      </c>
      <c r="B153" s="67" t="s">
        <v>387</v>
      </c>
      <c r="C153" s="63">
        <v>782</v>
      </c>
      <c r="D153" s="64" t="s">
        <v>429</v>
      </c>
      <c r="E153" s="85" t="s">
        <v>607</v>
      </c>
      <c r="F153" s="85">
        <v>2013</v>
      </c>
      <c r="G153" s="111" t="s">
        <v>734</v>
      </c>
      <c r="H153" s="111" t="s">
        <v>535</v>
      </c>
      <c r="I153" s="95" t="s">
        <v>392</v>
      </c>
      <c r="J153" s="314">
        <v>38100000</v>
      </c>
      <c r="K153" s="509">
        <f t="shared" si="2"/>
        <v>38100000</v>
      </c>
    </row>
    <row r="154" spans="1:11" ht="30.6" x14ac:dyDescent="0.25">
      <c r="A154" s="64" t="s">
        <v>386</v>
      </c>
      <c r="B154" s="67" t="s">
        <v>387</v>
      </c>
      <c r="C154" s="63">
        <v>931</v>
      </c>
      <c r="D154" s="64" t="s">
        <v>429</v>
      </c>
      <c r="E154" s="85" t="s">
        <v>746</v>
      </c>
      <c r="F154" s="85">
        <v>2013</v>
      </c>
      <c r="G154" s="503" t="s">
        <v>352</v>
      </c>
      <c r="H154" s="503" t="s">
        <v>37</v>
      </c>
      <c r="I154" s="95" t="s">
        <v>392</v>
      </c>
      <c r="J154" s="314">
        <v>531481</v>
      </c>
      <c r="K154" s="505">
        <f t="shared" si="2"/>
        <v>531481</v>
      </c>
    </row>
    <row r="155" spans="1:11" ht="30.6" x14ac:dyDescent="0.25">
      <c r="A155" s="64" t="s">
        <v>386</v>
      </c>
      <c r="B155" s="67" t="s">
        <v>387</v>
      </c>
      <c r="C155" s="63">
        <v>950</v>
      </c>
      <c r="D155" s="64" t="s">
        <v>429</v>
      </c>
      <c r="E155" s="85" t="s">
        <v>684</v>
      </c>
      <c r="F155" s="85">
        <v>2013</v>
      </c>
      <c r="G155" s="503" t="s">
        <v>352</v>
      </c>
      <c r="H155" s="503" t="s">
        <v>265</v>
      </c>
      <c r="I155" s="95" t="s">
        <v>392</v>
      </c>
      <c r="J155" s="314">
        <v>1016897</v>
      </c>
      <c r="K155" s="505">
        <f t="shared" si="2"/>
        <v>1016897</v>
      </c>
    </row>
    <row r="156" spans="1:11" ht="30.6" x14ac:dyDescent="0.25">
      <c r="A156" s="64" t="s">
        <v>386</v>
      </c>
      <c r="B156" s="67" t="s">
        <v>387</v>
      </c>
      <c r="C156" s="63">
        <v>953</v>
      </c>
      <c r="D156" s="64" t="s">
        <v>429</v>
      </c>
      <c r="E156" s="85" t="s">
        <v>684</v>
      </c>
      <c r="F156" s="85">
        <v>2013</v>
      </c>
      <c r="G156" s="503" t="s">
        <v>352</v>
      </c>
      <c r="H156" s="503" t="s">
        <v>268</v>
      </c>
      <c r="I156" s="95" t="s">
        <v>392</v>
      </c>
      <c r="J156" s="314">
        <v>10248067</v>
      </c>
      <c r="K156" s="505">
        <f t="shared" si="2"/>
        <v>10248067</v>
      </c>
    </row>
    <row r="157" spans="1:11" ht="30.6" x14ac:dyDescent="0.25">
      <c r="A157" s="64" t="s">
        <v>386</v>
      </c>
      <c r="B157" s="67" t="s">
        <v>387</v>
      </c>
      <c r="C157" s="63">
        <v>954</v>
      </c>
      <c r="D157" s="64" t="s">
        <v>429</v>
      </c>
      <c r="E157" s="85" t="s">
        <v>684</v>
      </c>
      <c r="F157" s="85">
        <v>2013</v>
      </c>
      <c r="G157" s="503" t="s">
        <v>352</v>
      </c>
      <c r="H157" s="503" t="s">
        <v>269</v>
      </c>
      <c r="I157" s="95" t="s">
        <v>392</v>
      </c>
      <c r="J157" s="314">
        <v>903909</v>
      </c>
      <c r="K157" s="505">
        <f t="shared" si="2"/>
        <v>903909</v>
      </c>
    </row>
    <row r="158" spans="1:11" ht="30.6" x14ac:dyDescent="0.25">
      <c r="A158" s="64" t="s">
        <v>386</v>
      </c>
      <c r="B158" s="67" t="s">
        <v>387</v>
      </c>
      <c r="C158" s="63">
        <v>945</v>
      </c>
      <c r="D158" s="64" t="s">
        <v>429</v>
      </c>
      <c r="E158" s="548" t="s">
        <v>748</v>
      </c>
      <c r="F158" s="548" t="s">
        <v>964</v>
      </c>
      <c r="G158" s="503" t="s">
        <v>352</v>
      </c>
      <c r="H158" s="503" t="s">
        <v>261</v>
      </c>
      <c r="I158" s="95" t="s">
        <v>392</v>
      </c>
      <c r="J158" s="314">
        <v>1584841</v>
      </c>
      <c r="K158" s="505">
        <f t="shared" si="2"/>
        <v>1584841</v>
      </c>
    </row>
    <row r="159" spans="1:11" ht="30.6" x14ac:dyDescent="0.25">
      <c r="A159" s="64" t="s">
        <v>386</v>
      </c>
      <c r="B159" s="67" t="s">
        <v>387</v>
      </c>
      <c r="C159" s="63">
        <v>946</v>
      </c>
      <c r="D159" s="64" t="s">
        <v>429</v>
      </c>
      <c r="E159" s="85" t="s">
        <v>750</v>
      </c>
      <c r="F159" s="85">
        <v>2013</v>
      </c>
      <c r="G159" s="503" t="s">
        <v>352</v>
      </c>
      <c r="H159" s="503" t="s">
        <v>262</v>
      </c>
      <c r="I159" s="95" t="s">
        <v>392</v>
      </c>
      <c r="J159" s="314">
        <v>9604032</v>
      </c>
      <c r="K159" s="505">
        <f t="shared" si="2"/>
        <v>9604032</v>
      </c>
    </row>
    <row r="160" spans="1:11" ht="30.6" x14ac:dyDescent="0.25">
      <c r="A160" s="78" t="s">
        <v>386</v>
      </c>
      <c r="B160" s="67" t="s">
        <v>387</v>
      </c>
      <c r="C160" s="14">
        <v>947</v>
      </c>
      <c r="D160" s="78" t="s">
        <v>429</v>
      </c>
      <c r="E160" s="85" t="s">
        <v>750</v>
      </c>
      <c r="F160" s="85">
        <v>2013</v>
      </c>
      <c r="G160" s="503" t="s">
        <v>352</v>
      </c>
      <c r="H160" s="503" t="s">
        <v>263</v>
      </c>
      <c r="I160" s="95" t="s">
        <v>392</v>
      </c>
      <c r="J160" s="314">
        <v>2632635</v>
      </c>
      <c r="K160" s="505">
        <f t="shared" si="2"/>
        <v>2632635</v>
      </c>
    </row>
    <row r="161" spans="1:11" ht="30.6" x14ac:dyDescent="0.25">
      <c r="A161" s="78" t="s">
        <v>386</v>
      </c>
      <c r="B161" s="67" t="s">
        <v>387</v>
      </c>
      <c r="C161" s="63">
        <v>951</v>
      </c>
      <c r="D161" s="78" t="s">
        <v>429</v>
      </c>
      <c r="E161" s="86" t="s">
        <v>748</v>
      </c>
      <c r="F161" s="86" t="s">
        <v>964</v>
      </c>
      <c r="G161" s="503" t="s">
        <v>352</v>
      </c>
      <c r="H161" s="503" t="s">
        <v>266</v>
      </c>
      <c r="I161" s="95" t="s">
        <v>392</v>
      </c>
      <c r="J161" s="314">
        <v>7455440</v>
      </c>
      <c r="K161" s="505">
        <f t="shared" si="2"/>
        <v>7455440</v>
      </c>
    </row>
    <row r="162" spans="1:11" ht="30.6" x14ac:dyDescent="0.25">
      <c r="A162" s="78" t="s">
        <v>386</v>
      </c>
      <c r="B162" s="60" t="s">
        <v>387</v>
      </c>
      <c r="C162" s="63">
        <v>687</v>
      </c>
      <c r="D162" s="78" t="s">
        <v>451</v>
      </c>
      <c r="E162" s="85" t="s">
        <v>684</v>
      </c>
      <c r="F162" s="85">
        <v>2013</v>
      </c>
      <c r="G162" s="111" t="s">
        <v>48</v>
      </c>
      <c r="H162" s="503" t="s">
        <v>614</v>
      </c>
      <c r="I162" s="95" t="s">
        <v>392</v>
      </c>
      <c r="J162" s="314">
        <v>714000000</v>
      </c>
      <c r="K162" s="534">
        <f t="shared" si="2"/>
        <v>714000000</v>
      </c>
    </row>
    <row r="163" spans="1:11" ht="30.6" x14ac:dyDescent="0.25">
      <c r="A163" s="64" t="s">
        <v>386</v>
      </c>
      <c r="B163" s="60" t="s">
        <v>387</v>
      </c>
      <c r="C163" s="150">
        <v>826</v>
      </c>
      <c r="D163" s="64" t="s">
        <v>451</v>
      </c>
      <c r="E163" s="85" t="s">
        <v>684</v>
      </c>
      <c r="F163" s="85">
        <v>2013</v>
      </c>
      <c r="G163" s="26" t="s">
        <v>48</v>
      </c>
      <c r="H163" s="26" t="s">
        <v>615</v>
      </c>
      <c r="I163" s="98" t="s">
        <v>392</v>
      </c>
      <c r="J163" s="107" t="s">
        <v>548</v>
      </c>
      <c r="K163" s="534" t="str">
        <f t="shared" si="2"/>
        <v>Part of NEEWS (Greater Springfield Reliability Project)</v>
      </c>
    </row>
    <row r="164" spans="1:11" ht="30.6" x14ac:dyDescent="0.25">
      <c r="A164" s="78" t="s">
        <v>386</v>
      </c>
      <c r="B164" s="525" t="s">
        <v>387</v>
      </c>
      <c r="C164" s="63">
        <v>196</v>
      </c>
      <c r="D164" s="78" t="s">
        <v>451</v>
      </c>
      <c r="E164" s="87" t="s">
        <v>684</v>
      </c>
      <c r="F164" s="87">
        <v>2013</v>
      </c>
      <c r="G164" s="503" t="s">
        <v>48</v>
      </c>
      <c r="H164" s="111" t="s">
        <v>616</v>
      </c>
      <c r="I164" s="96" t="s">
        <v>392</v>
      </c>
      <c r="J164" s="315" t="s">
        <v>548</v>
      </c>
      <c r="K164" s="534" t="str">
        <f t="shared" si="2"/>
        <v>Part of NEEWS (Greater Springfield Reliability Project)</v>
      </c>
    </row>
    <row r="165" spans="1:11" ht="30.6" x14ac:dyDescent="0.25">
      <c r="A165" s="78" t="s">
        <v>386</v>
      </c>
      <c r="B165" s="525" t="s">
        <v>387</v>
      </c>
      <c r="C165" s="63">
        <v>818</v>
      </c>
      <c r="D165" s="78" t="s">
        <v>451</v>
      </c>
      <c r="E165" s="85" t="s">
        <v>684</v>
      </c>
      <c r="F165" s="85">
        <v>2013</v>
      </c>
      <c r="G165" s="503" t="s">
        <v>48</v>
      </c>
      <c r="H165" s="111" t="s">
        <v>696</v>
      </c>
      <c r="I165" s="96" t="s">
        <v>392</v>
      </c>
      <c r="J165" s="141" t="s">
        <v>548</v>
      </c>
      <c r="K165" s="534" t="str">
        <f t="shared" si="2"/>
        <v>Part of NEEWS (Greater Springfield Reliability Project)</v>
      </c>
    </row>
    <row r="166" spans="1:11" ht="30.6" x14ac:dyDescent="0.25">
      <c r="A166" s="78" t="s">
        <v>386</v>
      </c>
      <c r="B166" s="525" t="s">
        <v>387</v>
      </c>
      <c r="C166" s="63">
        <v>819</v>
      </c>
      <c r="D166" s="78" t="s">
        <v>451</v>
      </c>
      <c r="E166" s="85" t="s">
        <v>684</v>
      </c>
      <c r="F166" s="85">
        <v>2013</v>
      </c>
      <c r="G166" s="503" t="s">
        <v>48</v>
      </c>
      <c r="H166" s="111" t="s">
        <v>669</v>
      </c>
      <c r="I166" s="96" t="s">
        <v>392</v>
      </c>
      <c r="J166" s="141" t="s">
        <v>548</v>
      </c>
      <c r="K166" s="534" t="str">
        <f t="shared" si="2"/>
        <v>Part of NEEWS (Greater Springfield Reliability Project)</v>
      </c>
    </row>
    <row r="167" spans="1:11" ht="30.6" x14ac:dyDescent="0.25">
      <c r="A167" s="64" t="s">
        <v>386</v>
      </c>
      <c r="B167" s="60" t="s">
        <v>387</v>
      </c>
      <c r="C167" s="150">
        <v>820</v>
      </c>
      <c r="D167" s="64" t="s">
        <v>451</v>
      </c>
      <c r="E167" s="85" t="s">
        <v>684</v>
      </c>
      <c r="F167" s="284">
        <v>2013</v>
      </c>
      <c r="G167" s="26" t="s">
        <v>48</v>
      </c>
      <c r="H167" s="18" t="s">
        <v>673</v>
      </c>
      <c r="I167" s="96" t="s">
        <v>392</v>
      </c>
      <c r="J167" s="107" t="s">
        <v>548</v>
      </c>
      <c r="K167" s="534" t="str">
        <f t="shared" si="2"/>
        <v>Part of NEEWS (Greater Springfield Reliability Project)</v>
      </c>
    </row>
    <row r="168" spans="1:11" ht="30.6" x14ac:dyDescent="0.25">
      <c r="A168" s="386" t="s">
        <v>386</v>
      </c>
      <c r="B168" s="535" t="s">
        <v>387</v>
      </c>
      <c r="C168" s="30">
        <v>823</v>
      </c>
      <c r="D168" s="386" t="s">
        <v>451</v>
      </c>
      <c r="E168" s="87" t="s">
        <v>684</v>
      </c>
      <c r="F168" s="87">
        <v>2013</v>
      </c>
      <c r="G168" s="518" t="s">
        <v>48</v>
      </c>
      <c r="H168" s="110" t="s">
        <v>675</v>
      </c>
      <c r="I168" s="97" t="s">
        <v>392</v>
      </c>
      <c r="J168" s="384" t="s">
        <v>548</v>
      </c>
      <c r="K168" s="534" t="str">
        <f t="shared" si="2"/>
        <v>Part of NEEWS (Greater Springfield Reliability Project)</v>
      </c>
    </row>
    <row r="169" spans="1:11" ht="30.6" x14ac:dyDescent="0.25">
      <c r="A169" s="78" t="s">
        <v>386</v>
      </c>
      <c r="B169" s="525" t="s">
        <v>387</v>
      </c>
      <c r="C169" s="63">
        <v>828</v>
      </c>
      <c r="D169" s="78" t="s">
        <v>451</v>
      </c>
      <c r="E169" s="85" t="s">
        <v>684</v>
      </c>
      <c r="F169" s="85">
        <v>2013</v>
      </c>
      <c r="G169" s="111" t="s">
        <v>48</v>
      </c>
      <c r="H169" s="503" t="s">
        <v>617</v>
      </c>
      <c r="I169" s="96" t="s">
        <v>392</v>
      </c>
      <c r="J169" s="315" t="s">
        <v>548</v>
      </c>
      <c r="K169" s="534" t="str">
        <f t="shared" ref="K169:K230" si="3">J169</f>
        <v>Part of NEEWS (Greater Springfield Reliability Project)</v>
      </c>
    </row>
    <row r="170" spans="1:11" ht="30.6" x14ac:dyDescent="0.25">
      <c r="A170" s="78" t="s">
        <v>386</v>
      </c>
      <c r="B170" s="525" t="s">
        <v>387</v>
      </c>
      <c r="C170" s="63">
        <v>829</v>
      </c>
      <c r="D170" s="78" t="s">
        <v>451</v>
      </c>
      <c r="E170" s="85" t="s">
        <v>684</v>
      </c>
      <c r="F170" s="85">
        <v>2013</v>
      </c>
      <c r="G170" s="111" t="s">
        <v>48</v>
      </c>
      <c r="H170" s="503" t="s">
        <v>618</v>
      </c>
      <c r="I170" s="96" t="s">
        <v>392</v>
      </c>
      <c r="J170" s="315" t="s">
        <v>548</v>
      </c>
      <c r="K170" s="534" t="str">
        <f t="shared" si="3"/>
        <v>Part of NEEWS (Greater Springfield Reliability Project)</v>
      </c>
    </row>
    <row r="171" spans="1:11" ht="30.6" x14ac:dyDescent="0.25">
      <c r="A171" s="78" t="s">
        <v>386</v>
      </c>
      <c r="B171" s="525" t="s">
        <v>387</v>
      </c>
      <c r="C171" s="63">
        <v>1010</v>
      </c>
      <c r="D171" s="78" t="s">
        <v>451</v>
      </c>
      <c r="E171" s="85" t="s">
        <v>684</v>
      </c>
      <c r="F171" s="85">
        <v>2013</v>
      </c>
      <c r="G171" s="111" t="s">
        <v>48</v>
      </c>
      <c r="H171" s="503" t="s">
        <v>619</v>
      </c>
      <c r="I171" s="96" t="s">
        <v>392</v>
      </c>
      <c r="J171" s="315" t="s">
        <v>548</v>
      </c>
      <c r="K171" s="534" t="str">
        <f t="shared" si="3"/>
        <v>Part of NEEWS (Greater Springfield Reliability Project)</v>
      </c>
    </row>
    <row r="172" spans="1:11" ht="30.6" x14ac:dyDescent="0.25">
      <c r="A172" s="78" t="s">
        <v>386</v>
      </c>
      <c r="B172" s="525" t="s">
        <v>387</v>
      </c>
      <c r="C172" s="63">
        <v>259</v>
      </c>
      <c r="D172" s="78" t="s">
        <v>451</v>
      </c>
      <c r="E172" s="85" t="s">
        <v>684</v>
      </c>
      <c r="F172" s="85">
        <v>2013</v>
      </c>
      <c r="G172" s="111" t="s">
        <v>48</v>
      </c>
      <c r="H172" s="111" t="s">
        <v>670</v>
      </c>
      <c r="I172" s="96" t="s">
        <v>392</v>
      </c>
      <c r="J172" s="315" t="s">
        <v>548</v>
      </c>
      <c r="K172" s="534" t="str">
        <f t="shared" si="3"/>
        <v>Part of NEEWS (Greater Springfield Reliability Project)</v>
      </c>
    </row>
    <row r="173" spans="1:11" ht="30.6" x14ac:dyDescent="0.25">
      <c r="A173" s="78" t="s">
        <v>386</v>
      </c>
      <c r="B173" s="525" t="s">
        <v>387</v>
      </c>
      <c r="C173" s="63">
        <v>688</v>
      </c>
      <c r="D173" s="78" t="s">
        <v>451</v>
      </c>
      <c r="E173" s="85" t="s">
        <v>684</v>
      </c>
      <c r="F173" s="85">
        <v>2013</v>
      </c>
      <c r="G173" s="111" t="s">
        <v>48</v>
      </c>
      <c r="H173" s="503" t="s">
        <v>620</v>
      </c>
      <c r="I173" s="96" t="s">
        <v>392</v>
      </c>
      <c r="J173" s="315" t="s">
        <v>548</v>
      </c>
      <c r="K173" s="534" t="str">
        <f t="shared" si="3"/>
        <v>Part of NEEWS (Greater Springfield Reliability Project)</v>
      </c>
    </row>
    <row r="174" spans="1:11" ht="30.6" x14ac:dyDescent="0.25">
      <c r="A174" s="78" t="s">
        <v>386</v>
      </c>
      <c r="B174" s="525" t="s">
        <v>387</v>
      </c>
      <c r="C174" s="114">
        <v>1100</v>
      </c>
      <c r="D174" s="78" t="s">
        <v>451</v>
      </c>
      <c r="E174" s="88" t="s">
        <v>684</v>
      </c>
      <c r="F174" s="88">
        <v>2013</v>
      </c>
      <c r="G174" s="111" t="s">
        <v>48</v>
      </c>
      <c r="H174" s="111" t="s">
        <v>625</v>
      </c>
      <c r="I174" s="96" t="s">
        <v>392</v>
      </c>
      <c r="J174" s="489" t="s">
        <v>548</v>
      </c>
      <c r="K174" s="534" t="str">
        <f t="shared" si="3"/>
        <v>Part of NEEWS (Greater Springfield Reliability Project)</v>
      </c>
    </row>
    <row r="175" spans="1:11" ht="30.6" x14ac:dyDescent="0.25">
      <c r="A175" s="78" t="s">
        <v>386</v>
      </c>
      <c r="B175" s="525" t="s">
        <v>387</v>
      </c>
      <c r="C175" s="114">
        <v>1101</v>
      </c>
      <c r="D175" s="78" t="s">
        <v>451</v>
      </c>
      <c r="E175" s="85" t="s">
        <v>684</v>
      </c>
      <c r="F175" s="85">
        <v>2013</v>
      </c>
      <c r="G175" s="111" t="s">
        <v>48</v>
      </c>
      <c r="H175" s="111" t="s">
        <v>626</v>
      </c>
      <c r="I175" s="96" t="s">
        <v>392</v>
      </c>
      <c r="J175" s="489" t="s">
        <v>548</v>
      </c>
      <c r="K175" s="534" t="str">
        <f t="shared" si="3"/>
        <v>Part of NEEWS (Greater Springfield Reliability Project)</v>
      </c>
    </row>
    <row r="176" spans="1:11" ht="30.6" x14ac:dyDescent="0.25">
      <c r="A176" s="78" t="s">
        <v>386</v>
      </c>
      <c r="B176" s="525" t="s">
        <v>387</v>
      </c>
      <c r="C176" s="114">
        <v>1102</v>
      </c>
      <c r="D176" s="78" t="s">
        <v>451</v>
      </c>
      <c r="E176" s="85" t="s">
        <v>684</v>
      </c>
      <c r="F176" s="85">
        <v>2013</v>
      </c>
      <c r="G176" s="111" t="s">
        <v>48</v>
      </c>
      <c r="H176" s="111" t="s">
        <v>627</v>
      </c>
      <c r="I176" s="96" t="s">
        <v>392</v>
      </c>
      <c r="J176" s="489" t="s">
        <v>548</v>
      </c>
      <c r="K176" s="534" t="str">
        <f t="shared" si="3"/>
        <v>Part of NEEWS (Greater Springfield Reliability Project)</v>
      </c>
    </row>
    <row r="177" spans="1:11" ht="30.6" x14ac:dyDescent="0.25">
      <c r="A177" s="78" t="s">
        <v>386</v>
      </c>
      <c r="B177" s="535" t="s">
        <v>387</v>
      </c>
      <c r="C177" s="114">
        <v>1103</v>
      </c>
      <c r="D177" s="78" t="s">
        <v>451</v>
      </c>
      <c r="E177" s="85" t="s">
        <v>684</v>
      </c>
      <c r="F177" s="85">
        <v>2013</v>
      </c>
      <c r="G177" s="111" t="s">
        <v>48</v>
      </c>
      <c r="H177" s="111" t="s">
        <v>628</v>
      </c>
      <c r="I177" s="96" t="s">
        <v>392</v>
      </c>
      <c r="J177" s="549" t="s">
        <v>548</v>
      </c>
      <c r="K177" s="534" t="str">
        <f t="shared" si="3"/>
        <v>Part of NEEWS (Greater Springfield Reliability Project)</v>
      </c>
    </row>
    <row r="178" spans="1:11" ht="30.6" x14ac:dyDescent="0.25">
      <c r="A178" s="78" t="s">
        <v>386</v>
      </c>
      <c r="B178" s="525" t="s">
        <v>387</v>
      </c>
      <c r="C178" s="114">
        <v>1104</v>
      </c>
      <c r="D178" s="78" t="s">
        <v>451</v>
      </c>
      <c r="E178" s="85" t="s">
        <v>684</v>
      </c>
      <c r="F178" s="85">
        <v>2013</v>
      </c>
      <c r="G178" s="111" t="s">
        <v>48</v>
      </c>
      <c r="H178" s="111" t="s">
        <v>629</v>
      </c>
      <c r="I178" s="96" t="s">
        <v>392</v>
      </c>
      <c r="J178" s="489" t="s">
        <v>548</v>
      </c>
      <c r="K178" s="534" t="str">
        <f t="shared" si="3"/>
        <v>Part of NEEWS (Greater Springfield Reliability Project)</v>
      </c>
    </row>
    <row r="179" spans="1:11" ht="30.6" x14ac:dyDescent="0.25">
      <c r="A179" s="78" t="s">
        <v>386</v>
      </c>
      <c r="B179" s="525" t="s">
        <v>387</v>
      </c>
      <c r="C179" s="114">
        <v>1105</v>
      </c>
      <c r="D179" s="78" t="s">
        <v>451</v>
      </c>
      <c r="E179" s="85" t="s">
        <v>684</v>
      </c>
      <c r="F179" s="85">
        <v>2013</v>
      </c>
      <c r="G179" s="111" t="s">
        <v>48</v>
      </c>
      <c r="H179" s="111" t="s">
        <v>630</v>
      </c>
      <c r="I179" s="96" t="s">
        <v>392</v>
      </c>
      <c r="J179" s="489" t="s">
        <v>548</v>
      </c>
      <c r="K179" s="534" t="str">
        <f t="shared" si="3"/>
        <v>Part of NEEWS (Greater Springfield Reliability Project)</v>
      </c>
    </row>
    <row r="180" spans="1:11" ht="30.6" x14ac:dyDescent="0.25">
      <c r="A180" s="36" t="s">
        <v>386</v>
      </c>
      <c r="B180" s="424" t="s">
        <v>387</v>
      </c>
      <c r="C180" s="464">
        <v>1070</v>
      </c>
      <c r="D180" s="36" t="s">
        <v>451</v>
      </c>
      <c r="E180" s="85" t="s">
        <v>684</v>
      </c>
      <c r="F180" s="88">
        <v>2013</v>
      </c>
      <c r="G180" s="151" t="s">
        <v>48</v>
      </c>
      <c r="H180" s="151" t="s">
        <v>631</v>
      </c>
      <c r="I180" s="95" t="s">
        <v>392</v>
      </c>
      <c r="J180" s="549" t="s">
        <v>548</v>
      </c>
      <c r="K180" s="534" t="str">
        <f t="shared" si="3"/>
        <v>Part of NEEWS (Greater Springfield Reliability Project)</v>
      </c>
    </row>
    <row r="181" spans="1:11" ht="30.6" x14ac:dyDescent="0.25">
      <c r="A181" s="36" t="s">
        <v>386</v>
      </c>
      <c r="B181" s="424" t="s">
        <v>387</v>
      </c>
      <c r="C181" s="464">
        <v>1071</v>
      </c>
      <c r="D181" s="36" t="s">
        <v>451</v>
      </c>
      <c r="E181" s="85" t="s">
        <v>684</v>
      </c>
      <c r="F181" s="88">
        <v>2013</v>
      </c>
      <c r="G181" s="151" t="s">
        <v>48</v>
      </c>
      <c r="H181" s="151" t="s">
        <v>632</v>
      </c>
      <c r="I181" s="95" t="s">
        <v>392</v>
      </c>
      <c r="J181" s="387" t="s">
        <v>548</v>
      </c>
      <c r="K181" s="534" t="str">
        <f t="shared" si="3"/>
        <v>Part of NEEWS (Greater Springfield Reliability Project)</v>
      </c>
    </row>
    <row r="182" spans="1:11" ht="30.6" x14ac:dyDescent="0.25">
      <c r="A182" s="36" t="s">
        <v>386</v>
      </c>
      <c r="B182" s="424" t="s">
        <v>387</v>
      </c>
      <c r="C182" s="464">
        <v>1072</v>
      </c>
      <c r="D182" s="36" t="s">
        <v>451</v>
      </c>
      <c r="E182" s="85" t="s">
        <v>684</v>
      </c>
      <c r="F182" s="88">
        <v>2013</v>
      </c>
      <c r="G182" s="151" t="s">
        <v>48</v>
      </c>
      <c r="H182" s="151" t="s">
        <v>633</v>
      </c>
      <c r="I182" s="95" t="s">
        <v>392</v>
      </c>
      <c r="J182" s="387" t="s">
        <v>548</v>
      </c>
      <c r="K182" s="534" t="str">
        <f t="shared" si="3"/>
        <v>Part of NEEWS (Greater Springfield Reliability Project)</v>
      </c>
    </row>
    <row r="183" spans="1:11" ht="30.6" x14ac:dyDescent="0.25">
      <c r="A183" s="36" t="s">
        <v>386</v>
      </c>
      <c r="B183" s="424" t="s">
        <v>387</v>
      </c>
      <c r="C183" s="464">
        <v>1073</v>
      </c>
      <c r="D183" s="36" t="s">
        <v>451</v>
      </c>
      <c r="E183" s="85" t="s">
        <v>684</v>
      </c>
      <c r="F183" s="88">
        <v>2013</v>
      </c>
      <c r="G183" s="151" t="s">
        <v>48</v>
      </c>
      <c r="H183" s="151" t="s">
        <v>634</v>
      </c>
      <c r="I183" s="95" t="s">
        <v>392</v>
      </c>
      <c r="J183" s="549" t="s">
        <v>548</v>
      </c>
      <c r="K183" s="534" t="str">
        <f t="shared" si="3"/>
        <v>Part of NEEWS (Greater Springfield Reliability Project)</v>
      </c>
    </row>
    <row r="184" spans="1:11" ht="30.6" x14ac:dyDescent="0.25">
      <c r="A184" s="36" t="s">
        <v>386</v>
      </c>
      <c r="B184" s="424" t="s">
        <v>387</v>
      </c>
      <c r="C184" s="464">
        <v>1074</v>
      </c>
      <c r="D184" s="36" t="s">
        <v>451</v>
      </c>
      <c r="E184" s="88" t="s">
        <v>684</v>
      </c>
      <c r="F184" s="88">
        <v>2013</v>
      </c>
      <c r="G184" s="151" t="s">
        <v>48</v>
      </c>
      <c r="H184" s="151" t="s">
        <v>635</v>
      </c>
      <c r="I184" s="95" t="s">
        <v>392</v>
      </c>
      <c r="J184" s="549" t="s">
        <v>548</v>
      </c>
      <c r="K184" s="534" t="str">
        <f t="shared" si="3"/>
        <v>Part of NEEWS (Greater Springfield Reliability Project)</v>
      </c>
    </row>
    <row r="185" spans="1:11" ht="30.6" x14ac:dyDescent="0.25">
      <c r="A185" s="36" t="s">
        <v>386</v>
      </c>
      <c r="B185" s="424" t="s">
        <v>387</v>
      </c>
      <c r="C185" s="464">
        <v>1075</v>
      </c>
      <c r="D185" s="36" t="s">
        <v>451</v>
      </c>
      <c r="E185" s="88" t="s">
        <v>684</v>
      </c>
      <c r="F185" s="88">
        <v>2013</v>
      </c>
      <c r="G185" s="151" t="s">
        <v>48</v>
      </c>
      <c r="H185" s="151" t="s">
        <v>636</v>
      </c>
      <c r="I185" s="95" t="s">
        <v>392</v>
      </c>
      <c r="J185" s="387" t="s">
        <v>548</v>
      </c>
      <c r="K185" s="534" t="str">
        <f t="shared" si="3"/>
        <v>Part of NEEWS (Greater Springfield Reliability Project)</v>
      </c>
    </row>
    <row r="186" spans="1:11" ht="30.6" x14ac:dyDescent="0.25">
      <c r="A186" s="386" t="s">
        <v>386</v>
      </c>
      <c r="B186" s="535" t="s">
        <v>387</v>
      </c>
      <c r="C186" s="536">
        <v>1078</v>
      </c>
      <c r="D186" s="386" t="s">
        <v>451</v>
      </c>
      <c r="E186" s="87" t="s">
        <v>684</v>
      </c>
      <c r="F186" s="88">
        <v>2013</v>
      </c>
      <c r="G186" s="110" t="s">
        <v>48</v>
      </c>
      <c r="H186" s="110" t="s">
        <v>639</v>
      </c>
      <c r="I186" s="97" t="s">
        <v>392</v>
      </c>
      <c r="J186" s="550" t="s">
        <v>548</v>
      </c>
      <c r="K186" s="534" t="str">
        <f t="shared" si="3"/>
        <v>Part of NEEWS (Greater Springfield Reliability Project)</v>
      </c>
    </row>
    <row r="187" spans="1:11" ht="30.6" x14ac:dyDescent="0.25">
      <c r="A187" s="78" t="s">
        <v>386</v>
      </c>
      <c r="B187" s="525" t="s">
        <v>387</v>
      </c>
      <c r="C187" s="526">
        <v>1079</v>
      </c>
      <c r="D187" s="78" t="s">
        <v>451</v>
      </c>
      <c r="E187" s="85" t="s">
        <v>684</v>
      </c>
      <c r="F187" s="88">
        <v>2013</v>
      </c>
      <c r="G187" s="111" t="s">
        <v>48</v>
      </c>
      <c r="H187" s="111" t="s">
        <v>640</v>
      </c>
      <c r="I187" s="96" t="s">
        <v>392</v>
      </c>
      <c r="J187" s="489" t="s">
        <v>548</v>
      </c>
      <c r="K187" s="551" t="str">
        <f t="shared" si="3"/>
        <v>Part of NEEWS (Greater Springfield Reliability Project)</v>
      </c>
    </row>
    <row r="188" spans="1:11" ht="30.6" x14ac:dyDescent="0.25">
      <c r="A188" s="78" t="s">
        <v>386</v>
      </c>
      <c r="B188" s="525" t="s">
        <v>387</v>
      </c>
      <c r="C188" s="526">
        <v>1080</v>
      </c>
      <c r="D188" s="78" t="s">
        <v>451</v>
      </c>
      <c r="E188" s="85" t="s">
        <v>684</v>
      </c>
      <c r="F188" s="88">
        <v>2013</v>
      </c>
      <c r="G188" s="111" t="s">
        <v>48</v>
      </c>
      <c r="H188" s="111" t="s">
        <v>641</v>
      </c>
      <c r="I188" s="96" t="s">
        <v>392</v>
      </c>
      <c r="J188" s="489" t="s">
        <v>548</v>
      </c>
      <c r="K188" s="551" t="str">
        <f t="shared" si="3"/>
        <v>Part of NEEWS (Greater Springfield Reliability Project)</v>
      </c>
    </row>
    <row r="189" spans="1:11" ht="20.399999999999999" x14ac:dyDescent="0.25">
      <c r="A189" s="78" t="s">
        <v>386</v>
      </c>
      <c r="B189" s="546" t="s">
        <v>387</v>
      </c>
      <c r="C189" s="63">
        <v>190</v>
      </c>
      <c r="D189" s="78" t="s">
        <v>429</v>
      </c>
      <c r="E189" s="85" t="s">
        <v>684</v>
      </c>
      <c r="F189" s="85">
        <v>2013</v>
      </c>
      <c r="G189" s="503" t="s">
        <v>91</v>
      </c>
      <c r="H189" s="111" t="s">
        <v>676</v>
      </c>
      <c r="I189" s="96" t="s">
        <v>392</v>
      </c>
      <c r="J189" s="314">
        <v>69600000</v>
      </c>
      <c r="K189" s="534">
        <f t="shared" si="3"/>
        <v>69600000</v>
      </c>
    </row>
    <row r="190" spans="1:11" ht="20.399999999999999" x14ac:dyDescent="0.25">
      <c r="A190" s="524" t="s">
        <v>386</v>
      </c>
      <c r="B190" s="546" t="s">
        <v>387</v>
      </c>
      <c r="C190" s="526">
        <v>1094</v>
      </c>
      <c r="D190" s="524" t="s">
        <v>429</v>
      </c>
      <c r="E190" s="462" t="s">
        <v>684</v>
      </c>
      <c r="F190" s="462">
        <v>2013</v>
      </c>
      <c r="G190" s="111" t="s">
        <v>91</v>
      </c>
      <c r="H190" s="111" t="s">
        <v>648</v>
      </c>
      <c r="I190" s="96" t="s">
        <v>392</v>
      </c>
      <c r="J190" s="491">
        <v>25000000</v>
      </c>
      <c r="K190" s="534">
        <f t="shared" si="3"/>
        <v>25000000</v>
      </c>
    </row>
    <row r="191" spans="1:11" ht="20.399999999999999" x14ac:dyDescent="0.25">
      <c r="A191" s="524" t="s">
        <v>386</v>
      </c>
      <c r="B191" s="546" t="s">
        <v>387</v>
      </c>
      <c r="C191" s="526">
        <v>794</v>
      </c>
      <c r="D191" s="524" t="s">
        <v>429</v>
      </c>
      <c r="E191" s="85" t="s">
        <v>684</v>
      </c>
      <c r="F191" s="85">
        <v>2013</v>
      </c>
      <c r="G191" s="503" t="s">
        <v>91</v>
      </c>
      <c r="H191" s="111" t="s">
        <v>677</v>
      </c>
      <c r="I191" s="96" t="s">
        <v>392</v>
      </c>
      <c r="J191" s="15">
        <v>55800000</v>
      </c>
      <c r="K191" s="534">
        <f t="shared" si="3"/>
        <v>55800000</v>
      </c>
    </row>
    <row r="192" spans="1:11" ht="20.399999999999999" x14ac:dyDescent="0.25">
      <c r="A192" s="524" t="s">
        <v>386</v>
      </c>
      <c r="B192" s="546" t="s">
        <v>387</v>
      </c>
      <c r="C192" s="526">
        <v>796</v>
      </c>
      <c r="D192" s="524" t="s">
        <v>429</v>
      </c>
      <c r="E192" s="462" t="s">
        <v>684</v>
      </c>
      <c r="F192" s="462">
        <v>2013</v>
      </c>
      <c r="G192" s="111" t="s">
        <v>91</v>
      </c>
      <c r="H192" s="503" t="s">
        <v>319</v>
      </c>
      <c r="I192" s="96" t="s">
        <v>392</v>
      </c>
      <c r="J192" s="314">
        <v>16400000</v>
      </c>
      <c r="K192" s="534">
        <f t="shared" si="3"/>
        <v>16400000</v>
      </c>
    </row>
    <row r="193" spans="1:11" ht="30.6" x14ac:dyDescent="0.25">
      <c r="A193" s="78" t="s">
        <v>386</v>
      </c>
      <c r="B193" s="525" t="s">
        <v>387</v>
      </c>
      <c r="C193" s="63">
        <v>816</v>
      </c>
      <c r="D193" s="78" t="s">
        <v>451</v>
      </c>
      <c r="E193" s="85" t="s">
        <v>684</v>
      </c>
      <c r="F193" s="85">
        <v>2013</v>
      </c>
      <c r="G193" s="503" t="s">
        <v>48</v>
      </c>
      <c r="H193" s="111" t="s">
        <v>674</v>
      </c>
      <c r="I193" s="96" t="s">
        <v>392</v>
      </c>
      <c r="J193" s="141" t="s">
        <v>548</v>
      </c>
      <c r="K193" s="534" t="str">
        <f t="shared" si="3"/>
        <v>Part of NEEWS (Greater Springfield Reliability Project)</v>
      </c>
    </row>
    <row r="194" spans="1:11" ht="30.6" x14ac:dyDescent="0.25">
      <c r="A194" s="78" t="s">
        <v>386</v>
      </c>
      <c r="B194" s="85" t="s">
        <v>387</v>
      </c>
      <c r="C194" s="539">
        <v>1054</v>
      </c>
      <c r="D194" s="78" t="s">
        <v>451</v>
      </c>
      <c r="E194" s="85" t="s">
        <v>684</v>
      </c>
      <c r="F194" s="85">
        <v>2013</v>
      </c>
      <c r="G194" s="111" t="s">
        <v>657</v>
      </c>
      <c r="H194" s="503" t="s">
        <v>623</v>
      </c>
      <c r="I194" s="96" t="s">
        <v>392</v>
      </c>
      <c r="J194" s="314">
        <v>14000000</v>
      </c>
      <c r="K194" s="534">
        <f t="shared" si="3"/>
        <v>14000000</v>
      </c>
    </row>
    <row r="195" spans="1:11" ht="30.6" x14ac:dyDescent="0.25">
      <c r="A195" s="96" t="s">
        <v>386</v>
      </c>
      <c r="B195" s="85" t="s">
        <v>387</v>
      </c>
      <c r="C195" s="526">
        <v>576</v>
      </c>
      <c r="D195" s="96" t="s">
        <v>451</v>
      </c>
      <c r="E195" s="85" t="s">
        <v>684</v>
      </c>
      <c r="F195" s="85">
        <v>2013</v>
      </c>
      <c r="G195" s="503" t="s">
        <v>349</v>
      </c>
      <c r="H195" s="111" t="s">
        <v>698</v>
      </c>
      <c r="I195" s="96" t="s">
        <v>392</v>
      </c>
      <c r="J195" s="314">
        <v>313000000</v>
      </c>
      <c r="K195" s="534">
        <f t="shared" si="3"/>
        <v>313000000</v>
      </c>
    </row>
    <row r="196" spans="1:11" ht="30.6" x14ac:dyDescent="0.25">
      <c r="A196" s="96" t="s">
        <v>386</v>
      </c>
      <c r="B196" s="85" t="s">
        <v>387</v>
      </c>
      <c r="C196" s="114">
        <v>1114</v>
      </c>
      <c r="D196" s="96" t="s">
        <v>451</v>
      </c>
      <c r="E196" s="85" t="s">
        <v>684</v>
      </c>
      <c r="F196" s="85">
        <v>2013</v>
      </c>
      <c r="G196" s="111" t="s">
        <v>349</v>
      </c>
      <c r="H196" s="111" t="s">
        <v>700</v>
      </c>
      <c r="I196" s="96" t="s">
        <v>392</v>
      </c>
      <c r="J196" s="315" t="s">
        <v>699</v>
      </c>
      <c r="K196" s="534" t="str">
        <f t="shared" si="3"/>
        <v>Part of NEEWS (Central Connecticut Reliability Project)</v>
      </c>
    </row>
    <row r="197" spans="1:11" ht="30.6" x14ac:dyDescent="0.25">
      <c r="A197" s="524" t="s">
        <v>386</v>
      </c>
      <c r="B197" s="85" t="s">
        <v>387</v>
      </c>
      <c r="C197" s="526">
        <v>814</v>
      </c>
      <c r="D197" s="524" t="s">
        <v>451</v>
      </c>
      <c r="E197" s="85" t="s">
        <v>684</v>
      </c>
      <c r="F197" s="85">
        <v>2013</v>
      </c>
      <c r="G197" s="111" t="s">
        <v>622</v>
      </c>
      <c r="H197" s="111" t="s">
        <v>47</v>
      </c>
      <c r="I197" s="96" t="s">
        <v>392</v>
      </c>
      <c r="J197" s="314">
        <v>9000000</v>
      </c>
      <c r="K197" s="534">
        <f t="shared" si="3"/>
        <v>9000000</v>
      </c>
    </row>
    <row r="198" spans="1:11" ht="20.399999999999999" x14ac:dyDescent="0.25">
      <c r="A198" s="96" t="s">
        <v>386</v>
      </c>
      <c r="B198" s="85" t="s">
        <v>387</v>
      </c>
      <c r="C198" s="63">
        <v>802</v>
      </c>
      <c r="D198" s="96" t="s">
        <v>451</v>
      </c>
      <c r="E198" s="88" t="s">
        <v>684</v>
      </c>
      <c r="F198" s="88">
        <v>2013</v>
      </c>
      <c r="G198" s="503" t="s">
        <v>91</v>
      </c>
      <c r="H198" s="503" t="s">
        <v>621</v>
      </c>
      <c r="I198" s="96" t="s">
        <v>392</v>
      </c>
      <c r="J198" s="314">
        <v>251000000</v>
      </c>
      <c r="K198" s="534">
        <f t="shared" si="3"/>
        <v>251000000</v>
      </c>
    </row>
    <row r="199" spans="1:11" ht="30.6" x14ac:dyDescent="0.25">
      <c r="A199" s="96" t="s">
        <v>386</v>
      </c>
      <c r="B199" s="85" t="s">
        <v>387</v>
      </c>
      <c r="C199" s="526">
        <v>1084</v>
      </c>
      <c r="D199" s="96" t="s">
        <v>451</v>
      </c>
      <c r="E199" s="88" t="s">
        <v>684</v>
      </c>
      <c r="F199" s="88">
        <v>2013</v>
      </c>
      <c r="G199" s="503" t="s">
        <v>91</v>
      </c>
      <c r="H199" s="111" t="s">
        <v>682</v>
      </c>
      <c r="I199" s="96" t="s">
        <v>392</v>
      </c>
      <c r="J199" s="315" t="s">
        <v>552</v>
      </c>
      <c r="K199" s="534" t="str">
        <f t="shared" si="3"/>
        <v>Part of NEEWS (Interstate Reliability Project)</v>
      </c>
    </row>
    <row r="200" spans="1:11" ht="30.6" x14ac:dyDescent="0.25">
      <c r="A200" s="96" t="s">
        <v>386</v>
      </c>
      <c r="B200" s="85" t="s">
        <v>387</v>
      </c>
      <c r="C200" s="526">
        <v>1085</v>
      </c>
      <c r="D200" s="96" t="s">
        <v>451</v>
      </c>
      <c r="E200" s="85" t="s">
        <v>684</v>
      </c>
      <c r="F200" s="85">
        <v>2013</v>
      </c>
      <c r="G200" s="503" t="s">
        <v>91</v>
      </c>
      <c r="H200" s="111" t="s">
        <v>643</v>
      </c>
      <c r="I200" s="96" t="s">
        <v>392</v>
      </c>
      <c r="J200" s="315" t="s">
        <v>552</v>
      </c>
      <c r="K200" s="534" t="str">
        <f t="shared" si="3"/>
        <v>Part of NEEWS (Interstate Reliability Project)</v>
      </c>
    </row>
    <row r="201" spans="1:11" ht="30.6" x14ac:dyDescent="0.25">
      <c r="A201" s="96" t="s">
        <v>386</v>
      </c>
      <c r="B201" s="85" t="s">
        <v>387</v>
      </c>
      <c r="C201" s="526">
        <v>1086</v>
      </c>
      <c r="D201" s="96" t="s">
        <v>451</v>
      </c>
      <c r="E201" s="85" t="s">
        <v>684</v>
      </c>
      <c r="F201" s="85">
        <v>2013</v>
      </c>
      <c r="G201" s="503" t="s">
        <v>91</v>
      </c>
      <c r="H201" s="111" t="s">
        <v>701</v>
      </c>
      <c r="I201" s="96" t="s">
        <v>392</v>
      </c>
      <c r="J201" s="315" t="s">
        <v>552</v>
      </c>
      <c r="K201" s="534" t="str">
        <f t="shared" si="3"/>
        <v>Part of NEEWS (Interstate Reliability Project)</v>
      </c>
    </row>
    <row r="202" spans="1:11" ht="30.6" x14ac:dyDescent="0.25">
      <c r="A202" s="96" t="s">
        <v>386</v>
      </c>
      <c r="B202" s="85" t="s">
        <v>387</v>
      </c>
      <c r="C202" s="526">
        <v>1087</v>
      </c>
      <c r="D202" s="96" t="s">
        <v>451</v>
      </c>
      <c r="E202" s="85" t="s">
        <v>684</v>
      </c>
      <c r="F202" s="85">
        <v>2013</v>
      </c>
      <c r="G202" s="503" t="s">
        <v>91</v>
      </c>
      <c r="H202" s="111" t="s">
        <v>702</v>
      </c>
      <c r="I202" s="96" t="s">
        <v>392</v>
      </c>
      <c r="J202" s="315" t="s">
        <v>552</v>
      </c>
      <c r="K202" s="534" t="str">
        <f t="shared" si="3"/>
        <v>Part of NEEWS (Interstate Reliability Project)</v>
      </c>
    </row>
    <row r="203" spans="1:11" ht="30.6" x14ac:dyDescent="0.25">
      <c r="A203" s="96" t="s">
        <v>386</v>
      </c>
      <c r="B203" s="85" t="s">
        <v>387</v>
      </c>
      <c r="C203" s="526">
        <v>1088</v>
      </c>
      <c r="D203" s="96" t="s">
        <v>451</v>
      </c>
      <c r="E203" s="85" t="s">
        <v>684</v>
      </c>
      <c r="F203" s="85">
        <v>2013</v>
      </c>
      <c r="G203" s="503" t="s">
        <v>91</v>
      </c>
      <c r="H203" s="111" t="s">
        <v>703</v>
      </c>
      <c r="I203" s="96" t="s">
        <v>392</v>
      </c>
      <c r="J203" s="315" t="s">
        <v>552</v>
      </c>
      <c r="K203" s="534" t="str">
        <f t="shared" si="3"/>
        <v>Part of NEEWS (Interstate Reliability Project)</v>
      </c>
    </row>
    <row r="204" spans="1:11" ht="30.6" x14ac:dyDescent="0.25">
      <c r="A204" s="96" t="s">
        <v>386</v>
      </c>
      <c r="B204" s="85" t="s">
        <v>387</v>
      </c>
      <c r="C204" s="526">
        <v>1089</v>
      </c>
      <c r="D204" s="96" t="s">
        <v>451</v>
      </c>
      <c r="E204" s="85" t="s">
        <v>684</v>
      </c>
      <c r="F204" s="85">
        <v>2013</v>
      </c>
      <c r="G204" s="503" t="s">
        <v>91</v>
      </c>
      <c r="H204" s="111" t="s">
        <v>646</v>
      </c>
      <c r="I204" s="96" t="s">
        <v>392</v>
      </c>
      <c r="J204" s="315" t="s">
        <v>552</v>
      </c>
      <c r="K204" s="534" t="str">
        <f t="shared" si="3"/>
        <v>Part of NEEWS (Interstate Reliability Project)</v>
      </c>
    </row>
    <row r="205" spans="1:11" ht="30.6" x14ac:dyDescent="0.25">
      <c r="A205" s="96" t="s">
        <v>386</v>
      </c>
      <c r="B205" s="85" t="s">
        <v>387</v>
      </c>
      <c r="C205" s="526">
        <v>1090</v>
      </c>
      <c r="D205" s="96" t="s">
        <v>451</v>
      </c>
      <c r="E205" s="85" t="s">
        <v>684</v>
      </c>
      <c r="F205" s="85">
        <v>2013</v>
      </c>
      <c r="G205" s="503" t="s">
        <v>91</v>
      </c>
      <c r="H205" s="111" t="s">
        <v>645</v>
      </c>
      <c r="I205" s="96" t="s">
        <v>392</v>
      </c>
      <c r="J205" s="315" t="s">
        <v>552</v>
      </c>
      <c r="K205" s="534" t="str">
        <f t="shared" si="3"/>
        <v>Part of NEEWS (Interstate Reliability Project)</v>
      </c>
    </row>
    <row r="206" spans="1:11" ht="30.6" x14ac:dyDescent="0.25">
      <c r="A206" s="96" t="s">
        <v>386</v>
      </c>
      <c r="B206" s="85" t="s">
        <v>387</v>
      </c>
      <c r="C206" s="526">
        <v>1091</v>
      </c>
      <c r="D206" s="96" t="s">
        <v>451</v>
      </c>
      <c r="E206" s="90" t="s">
        <v>684</v>
      </c>
      <c r="F206" s="284">
        <v>2013</v>
      </c>
      <c r="G206" s="503" t="s">
        <v>91</v>
      </c>
      <c r="H206" s="111" t="s">
        <v>644</v>
      </c>
      <c r="I206" s="96" t="s">
        <v>392</v>
      </c>
      <c r="J206" s="141" t="s">
        <v>552</v>
      </c>
      <c r="K206" s="534" t="str">
        <f t="shared" si="3"/>
        <v>Part of NEEWS (Interstate Reliability Project)</v>
      </c>
    </row>
    <row r="207" spans="1:11" ht="30.6" x14ac:dyDescent="0.25">
      <c r="A207" s="78" t="s">
        <v>386</v>
      </c>
      <c r="B207" s="85" t="s">
        <v>387</v>
      </c>
      <c r="C207" s="63">
        <v>810</v>
      </c>
      <c r="D207" s="78" t="s">
        <v>451</v>
      </c>
      <c r="E207" s="85" t="s">
        <v>684</v>
      </c>
      <c r="F207" s="85">
        <v>2013</v>
      </c>
      <c r="G207" s="503" t="s">
        <v>91</v>
      </c>
      <c r="H207" s="111" t="s">
        <v>704</v>
      </c>
      <c r="I207" s="96" t="s">
        <v>392</v>
      </c>
      <c r="J207" s="315" t="s">
        <v>552</v>
      </c>
      <c r="K207" s="534" t="str">
        <f t="shared" si="3"/>
        <v>Part of NEEWS (Interstate Reliability Project)</v>
      </c>
    </row>
    <row r="208" spans="1:11" ht="30.6" x14ac:dyDescent="0.25">
      <c r="A208" s="78" t="s">
        <v>386</v>
      </c>
      <c r="B208" s="85" t="s">
        <v>387</v>
      </c>
      <c r="C208" s="63">
        <v>191</v>
      </c>
      <c r="D208" s="78" t="s">
        <v>451</v>
      </c>
      <c r="E208" s="85" t="s">
        <v>684</v>
      </c>
      <c r="F208" s="85">
        <v>2013</v>
      </c>
      <c r="G208" s="503" t="s">
        <v>91</v>
      </c>
      <c r="H208" s="111" t="s">
        <v>683</v>
      </c>
      <c r="I208" s="96" t="s">
        <v>392</v>
      </c>
      <c r="J208" s="315" t="s">
        <v>552</v>
      </c>
      <c r="K208" s="534" t="str">
        <f t="shared" si="3"/>
        <v>Part of NEEWS (Interstate Reliability Project)</v>
      </c>
    </row>
    <row r="209" spans="1:11" ht="30.6" x14ac:dyDescent="0.25">
      <c r="A209" s="78" t="s">
        <v>386</v>
      </c>
      <c r="B209" s="85" t="s">
        <v>387</v>
      </c>
      <c r="C209" s="63">
        <v>807</v>
      </c>
      <c r="D209" s="78" t="s">
        <v>451</v>
      </c>
      <c r="E209" s="85" t="s">
        <v>684</v>
      </c>
      <c r="F209" s="85">
        <v>2013</v>
      </c>
      <c r="G209" s="111" t="s">
        <v>706</v>
      </c>
      <c r="H209" s="111" t="s">
        <v>705</v>
      </c>
      <c r="I209" s="96" t="s">
        <v>392</v>
      </c>
      <c r="J209" s="314">
        <v>33000000</v>
      </c>
      <c r="K209" s="534">
        <f t="shared" si="3"/>
        <v>33000000</v>
      </c>
    </row>
    <row r="210" spans="1:11" ht="30.6" x14ac:dyDescent="0.25">
      <c r="A210" s="524" t="s">
        <v>386</v>
      </c>
      <c r="B210" s="525" t="s">
        <v>387</v>
      </c>
      <c r="C210" s="526">
        <v>1092</v>
      </c>
      <c r="D210" s="524" t="s">
        <v>451</v>
      </c>
      <c r="E210" s="85" t="s">
        <v>684</v>
      </c>
      <c r="F210" s="85">
        <v>2013</v>
      </c>
      <c r="G210" s="111" t="s">
        <v>711</v>
      </c>
      <c r="H210" s="111" t="s">
        <v>689</v>
      </c>
      <c r="I210" s="96" t="s">
        <v>392</v>
      </c>
      <c r="J210" s="314">
        <v>37000000</v>
      </c>
      <c r="K210" s="534">
        <f t="shared" si="3"/>
        <v>37000000</v>
      </c>
    </row>
    <row r="211" spans="1:11" ht="30.6" x14ac:dyDescent="0.25">
      <c r="A211" s="96" t="s">
        <v>386</v>
      </c>
      <c r="B211" s="85" t="s">
        <v>509</v>
      </c>
      <c r="C211" s="114">
        <v>721</v>
      </c>
      <c r="D211" s="96" t="s">
        <v>468</v>
      </c>
      <c r="E211" s="85" t="s">
        <v>159</v>
      </c>
      <c r="F211" s="85">
        <v>2013</v>
      </c>
      <c r="G211" s="111"/>
      <c r="H211" s="111" t="s">
        <v>573</v>
      </c>
      <c r="I211" s="96" t="s">
        <v>396</v>
      </c>
      <c r="J211" s="133">
        <v>11300000</v>
      </c>
      <c r="K211" s="505">
        <f t="shared" si="3"/>
        <v>11300000</v>
      </c>
    </row>
    <row r="212" spans="1:11" ht="31.8" x14ac:dyDescent="0.25">
      <c r="A212" s="78" t="s">
        <v>386</v>
      </c>
      <c r="B212" s="79" t="s">
        <v>387</v>
      </c>
      <c r="C212" s="63">
        <v>791</v>
      </c>
      <c r="D212" s="78" t="s">
        <v>429</v>
      </c>
      <c r="E212" s="462" t="s">
        <v>759</v>
      </c>
      <c r="F212" s="462">
        <v>2014</v>
      </c>
      <c r="G212" s="503" t="s">
        <v>668</v>
      </c>
      <c r="H212" s="503" t="s">
        <v>660</v>
      </c>
      <c r="I212" s="524" t="s">
        <v>392</v>
      </c>
      <c r="J212" s="133">
        <v>11560000</v>
      </c>
      <c r="K212" s="520">
        <f t="shared" si="3"/>
        <v>11560000</v>
      </c>
    </row>
    <row r="213" spans="1:11" ht="31.8" x14ac:dyDescent="0.25">
      <c r="A213" s="386" t="s">
        <v>386</v>
      </c>
      <c r="B213" s="62" t="s">
        <v>387</v>
      </c>
      <c r="C213" s="30">
        <v>913</v>
      </c>
      <c r="D213" s="386" t="s">
        <v>429</v>
      </c>
      <c r="E213" s="462" t="s">
        <v>759</v>
      </c>
      <c r="F213" s="514">
        <v>2014</v>
      </c>
      <c r="G213" s="518" t="s">
        <v>668</v>
      </c>
      <c r="H213" s="518" t="s">
        <v>236</v>
      </c>
      <c r="I213" s="544" t="s">
        <v>392</v>
      </c>
      <c r="J213" s="318">
        <v>3250000</v>
      </c>
      <c r="K213" s="520">
        <f t="shared" si="3"/>
        <v>3250000</v>
      </c>
    </row>
    <row r="214" spans="1:11" ht="31.8" x14ac:dyDescent="0.25">
      <c r="A214" s="78" t="s">
        <v>386</v>
      </c>
      <c r="B214" s="79" t="s">
        <v>387</v>
      </c>
      <c r="C214" s="63">
        <v>914</v>
      </c>
      <c r="D214" s="78" t="s">
        <v>429</v>
      </c>
      <c r="E214" s="462" t="s">
        <v>759</v>
      </c>
      <c r="F214" s="462">
        <v>2014</v>
      </c>
      <c r="G214" s="503" t="s">
        <v>668</v>
      </c>
      <c r="H214" s="503" t="s">
        <v>18</v>
      </c>
      <c r="I214" s="524" t="s">
        <v>392</v>
      </c>
      <c r="J214" s="133">
        <v>28150000</v>
      </c>
      <c r="K214" s="520">
        <f t="shared" si="3"/>
        <v>28150000</v>
      </c>
    </row>
    <row r="215" spans="1:11" ht="31.8" x14ac:dyDescent="0.25">
      <c r="A215" s="78" t="s">
        <v>386</v>
      </c>
      <c r="B215" s="79" t="s">
        <v>387</v>
      </c>
      <c r="C215" s="63">
        <v>915</v>
      </c>
      <c r="D215" s="78" t="s">
        <v>429</v>
      </c>
      <c r="E215" s="462" t="s">
        <v>759</v>
      </c>
      <c r="F215" s="462">
        <v>2014</v>
      </c>
      <c r="G215" s="503" t="s">
        <v>668</v>
      </c>
      <c r="H215" s="503" t="s">
        <v>237</v>
      </c>
      <c r="I215" s="524" t="s">
        <v>392</v>
      </c>
      <c r="J215" s="314">
        <v>19450000</v>
      </c>
      <c r="K215" s="520">
        <f t="shared" si="3"/>
        <v>19450000</v>
      </c>
    </row>
    <row r="216" spans="1:11" ht="31.8" x14ac:dyDescent="0.25">
      <c r="A216" s="78" t="s">
        <v>386</v>
      </c>
      <c r="B216" s="79" t="s">
        <v>387</v>
      </c>
      <c r="C216" s="63">
        <v>916</v>
      </c>
      <c r="D216" s="78" t="s">
        <v>429</v>
      </c>
      <c r="E216" s="462" t="s">
        <v>759</v>
      </c>
      <c r="F216" s="462">
        <v>2014</v>
      </c>
      <c r="G216" s="503" t="s">
        <v>668</v>
      </c>
      <c r="H216" s="503" t="s">
        <v>21</v>
      </c>
      <c r="I216" s="524" t="s">
        <v>392</v>
      </c>
      <c r="J216" s="314">
        <v>11800000</v>
      </c>
      <c r="K216" s="520">
        <f t="shared" si="3"/>
        <v>11800000</v>
      </c>
    </row>
    <row r="217" spans="1:11" ht="31.8" x14ac:dyDescent="0.25">
      <c r="A217" s="78" t="s">
        <v>386</v>
      </c>
      <c r="B217" s="79" t="s">
        <v>387</v>
      </c>
      <c r="C217" s="63">
        <v>917</v>
      </c>
      <c r="D217" s="78" t="s">
        <v>429</v>
      </c>
      <c r="E217" s="462" t="s">
        <v>759</v>
      </c>
      <c r="F217" s="462">
        <v>2014</v>
      </c>
      <c r="G217" s="503" t="s">
        <v>668</v>
      </c>
      <c r="H217" s="503" t="s">
        <v>20</v>
      </c>
      <c r="I217" s="524" t="s">
        <v>392</v>
      </c>
      <c r="J217" s="314">
        <v>7000000</v>
      </c>
      <c r="K217" s="520">
        <f t="shared" si="3"/>
        <v>7000000</v>
      </c>
    </row>
    <row r="218" spans="1:11" ht="31.8" x14ac:dyDescent="0.25">
      <c r="A218" s="78" t="s">
        <v>386</v>
      </c>
      <c r="B218" s="79" t="s">
        <v>387</v>
      </c>
      <c r="C218" s="63">
        <v>918</v>
      </c>
      <c r="D218" s="78" t="s">
        <v>429</v>
      </c>
      <c r="E218" s="462" t="s">
        <v>759</v>
      </c>
      <c r="F218" s="462">
        <v>2014</v>
      </c>
      <c r="G218" s="503" t="s">
        <v>668</v>
      </c>
      <c r="H218" s="503" t="s">
        <v>19</v>
      </c>
      <c r="I218" s="524" t="s">
        <v>392</v>
      </c>
      <c r="J218" s="314">
        <v>3180000</v>
      </c>
      <c r="K218" s="520">
        <f t="shared" si="3"/>
        <v>3180000</v>
      </c>
    </row>
    <row r="219" spans="1:11" ht="31.8" x14ac:dyDescent="0.25">
      <c r="A219" s="78" t="s">
        <v>386</v>
      </c>
      <c r="B219" s="79" t="s">
        <v>387</v>
      </c>
      <c r="C219" s="63">
        <v>792</v>
      </c>
      <c r="D219" s="78" t="s">
        <v>429</v>
      </c>
      <c r="E219" s="462" t="s">
        <v>759</v>
      </c>
      <c r="F219" s="514">
        <v>2014</v>
      </c>
      <c r="G219" s="518" t="s">
        <v>668</v>
      </c>
      <c r="H219" s="503" t="s">
        <v>323</v>
      </c>
      <c r="I219" s="524" t="s">
        <v>392</v>
      </c>
      <c r="J219" s="314">
        <v>39200000</v>
      </c>
      <c r="K219" s="520">
        <f t="shared" si="3"/>
        <v>39200000</v>
      </c>
    </row>
    <row r="220" spans="1:11" ht="31.8" x14ac:dyDescent="0.25">
      <c r="A220" s="36" t="s">
        <v>386</v>
      </c>
      <c r="B220" s="37" t="s">
        <v>387</v>
      </c>
      <c r="C220" s="38">
        <v>793</v>
      </c>
      <c r="D220" s="36" t="s">
        <v>429</v>
      </c>
      <c r="E220" s="462" t="s">
        <v>759</v>
      </c>
      <c r="F220" s="463">
        <v>2014</v>
      </c>
      <c r="G220" s="398" t="s">
        <v>668</v>
      </c>
      <c r="H220" s="398" t="s">
        <v>322</v>
      </c>
      <c r="I220" s="423" t="s">
        <v>392</v>
      </c>
      <c r="J220" s="317">
        <v>6400000</v>
      </c>
      <c r="K220" s="520">
        <f t="shared" si="3"/>
        <v>6400000</v>
      </c>
    </row>
    <row r="221" spans="1:11" ht="20.399999999999999" x14ac:dyDescent="0.25">
      <c r="A221" s="386" t="s">
        <v>386</v>
      </c>
      <c r="B221" s="62" t="s">
        <v>509</v>
      </c>
      <c r="C221" s="30">
        <v>785</v>
      </c>
      <c r="D221" s="386" t="s">
        <v>429</v>
      </c>
      <c r="E221" s="87" t="s">
        <v>35</v>
      </c>
      <c r="F221" s="87">
        <v>2017</v>
      </c>
      <c r="G221" s="110" t="s">
        <v>734</v>
      </c>
      <c r="H221" s="518" t="s">
        <v>321</v>
      </c>
      <c r="I221" s="97" t="s">
        <v>510</v>
      </c>
      <c r="J221" s="318">
        <v>1330000</v>
      </c>
      <c r="K221" s="509">
        <f t="shared" si="3"/>
        <v>1330000</v>
      </c>
    </row>
    <row r="222" spans="1:11" ht="20.399999999999999" x14ac:dyDescent="0.25">
      <c r="A222" s="64" t="s">
        <v>386</v>
      </c>
      <c r="B222" s="67" t="s">
        <v>509</v>
      </c>
      <c r="C222" s="150">
        <v>969</v>
      </c>
      <c r="D222" s="64" t="s">
        <v>402</v>
      </c>
      <c r="E222" s="89" t="s">
        <v>899</v>
      </c>
      <c r="F222" s="89">
        <v>2018</v>
      </c>
      <c r="G222" s="26" t="s">
        <v>404</v>
      </c>
      <c r="H222" s="26" t="s">
        <v>274</v>
      </c>
      <c r="I222" s="98" t="s">
        <v>510</v>
      </c>
      <c r="J222" s="103">
        <v>1200000</v>
      </c>
      <c r="K222" s="505">
        <f t="shared" si="3"/>
        <v>1200000</v>
      </c>
    </row>
    <row r="223" spans="1:11" ht="20.399999999999999" x14ac:dyDescent="0.25">
      <c r="A223" s="78" t="s">
        <v>386</v>
      </c>
      <c r="B223" s="79" t="s">
        <v>509</v>
      </c>
      <c r="C223" s="14">
        <v>275</v>
      </c>
      <c r="D223" s="78" t="s">
        <v>451</v>
      </c>
      <c r="E223" s="85" t="s">
        <v>92</v>
      </c>
      <c r="F223" s="85" t="s">
        <v>965</v>
      </c>
      <c r="G223" s="80"/>
      <c r="H223" s="80" t="s">
        <v>125</v>
      </c>
      <c r="I223" s="96" t="s">
        <v>510</v>
      </c>
      <c r="J223" s="314" t="s">
        <v>92</v>
      </c>
      <c r="K223" s="531" t="str">
        <f t="shared" si="3"/>
        <v>TBD</v>
      </c>
    </row>
    <row r="224" spans="1:11" ht="20.399999999999999" x14ac:dyDescent="0.25">
      <c r="A224" s="78" t="s">
        <v>386</v>
      </c>
      <c r="B224" s="79" t="s">
        <v>509</v>
      </c>
      <c r="C224" s="63">
        <v>824</v>
      </c>
      <c r="D224" s="78" t="s">
        <v>451</v>
      </c>
      <c r="E224" s="85" t="s">
        <v>92</v>
      </c>
      <c r="F224" s="85" t="s">
        <v>965</v>
      </c>
      <c r="G224" s="111" t="s">
        <v>550</v>
      </c>
      <c r="H224" s="503" t="s">
        <v>310</v>
      </c>
      <c r="I224" s="96" t="s">
        <v>510</v>
      </c>
      <c r="J224" s="314" t="s">
        <v>92</v>
      </c>
      <c r="K224" s="531" t="str">
        <f t="shared" si="3"/>
        <v>TBD</v>
      </c>
    </row>
    <row r="225" spans="1:11" ht="20.399999999999999" x14ac:dyDescent="0.25">
      <c r="A225" s="78" t="s">
        <v>386</v>
      </c>
      <c r="B225" s="79" t="s">
        <v>509</v>
      </c>
      <c r="C225" s="63">
        <v>825</v>
      </c>
      <c r="D225" s="78" t="s">
        <v>451</v>
      </c>
      <c r="E225" s="85" t="s">
        <v>92</v>
      </c>
      <c r="F225" s="85" t="s">
        <v>965</v>
      </c>
      <c r="G225" s="111" t="s">
        <v>550</v>
      </c>
      <c r="H225" s="503" t="s">
        <v>309</v>
      </c>
      <c r="I225" s="96" t="s">
        <v>510</v>
      </c>
      <c r="J225" s="314" t="s">
        <v>92</v>
      </c>
      <c r="K225" s="531" t="str">
        <f t="shared" si="3"/>
        <v>TBD</v>
      </c>
    </row>
    <row r="226" spans="1:11" ht="20.399999999999999" x14ac:dyDescent="0.25">
      <c r="A226" s="78" t="s">
        <v>386</v>
      </c>
      <c r="B226" s="79" t="s">
        <v>509</v>
      </c>
      <c r="C226" s="63">
        <v>801</v>
      </c>
      <c r="D226" s="78" t="s">
        <v>451</v>
      </c>
      <c r="E226" s="85" t="s">
        <v>92</v>
      </c>
      <c r="F226" s="85" t="s">
        <v>965</v>
      </c>
      <c r="G226" s="111"/>
      <c r="H226" s="111" t="s">
        <v>591</v>
      </c>
      <c r="I226" s="96" t="s">
        <v>510</v>
      </c>
      <c r="J226" s="314" t="s">
        <v>92</v>
      </c>
      <c r="K226" s="531" t="str">
        <f t="shared" si="3"/>
        <v>TBD</v>
      </c>
    </row>
    <row r="227" spans="1:11" ht="20.399999999999999" x14ac:dyDescent="0.25">
      <c r="A227" s="78" t="s">
        <v>386</v>
      </c>
      <c r="B227" s="79" t="s">
        <v>509</v>
      </c>
      <c r="C227" s="14">
        <v>85</v>
      </c>
      <c r="D227" s="78" t="s">
        <v>451</v>
      </c>
      <c r="E227" s="85" t="s">
        <v>92</v>
      </c>
      <c r="F227" s="85" t="s">
        <v>965</v>
      </c>
      <c r="G227" s="6"/>
      <c r="H227" s="80" t="s">
        <v>211</v>
      </c>
      <c r="I227" s="96" t="s">
        <v>510</v>
      </c>
      <c r="J227" s="314" t="s">
        <v>92</v>
      </c>
      <c r="K227" s="531" t="str">
        <f t="shared" si="3"/>
        <v>TBD</v>
      </c>
    </row>
    <row r="228" spans="1:11" ht="20.399999999999999" x14ac:dyDescent="0.25">
      <c r="A228" s="78" t="s">
        <v>386</v>
      </c>
      <c r="B228" s="79" t="s">
        <v>387</v>
      </c>
      <c r="C228" s="63">
        <v>879</v>
      </c>
      <c r="D228" s="78"/>
      <c r="E228" s="85" t="s">
        <v>92</v>
      </c>
      <c r="F228" s="85" t="s">
        <v>965</v>
      </c>
      <c r="G228" s="6" t="s">
        <v>507</v>
      </c>
      <c r="H228" s="80" t="s">
        <v>290</v>
      </c>
      <c r="I228" s="96" t="s">
        <v>392</v>
      </c>
      <c r="J228" s="314">
        <v>420000</v>
      </c>
      <c r="K228" s="505">
        <f t="shared" si="3"/>
        <v>420000</v>
      </c>
    </row>
    <row r="229" spans="1:11" ht="20.399999999999999" x14ac:dyDescent="0.25">
      <c r="A229" s="11" t="s">
        <v>386</v>
      </c>
      <c r="B229" s="10" t="s">
        <v>509</v>
      </c>
      <c r="C229" s="14">
        <v>1135</v>
      </c>
      <c r="D229" s="11" t="s">
        <v>393</v>
      </c>
      <c r="E229" s="85" t="s">
        <v>92</v>
      </c>
      <c r="F229" s="85" t="s">
        <v>965</v>
      </c>
      <c r="G229" s="6" t="s">
        <v>915</v>
      </c>
      <c r="H229" s="6" t="s">
        <v>894</v>
      </c>
      <c r="I229" s="96" t="s">
        <v>396</v>
      </c>
      <c r="J229" s="314">
        <v>1500000</v>
      </c>
      <c r="K229" s="354">
        <f t="shared" si="3"/>
        <v>1500000</v>
      </c>
    </row>
    <row r="230" spans="1:11" ht="20.399999999999999" x14ac:dyDescent="0.25">
      <c r="A230" s="11" t="s">
        <v>386</v>
      </c>
      <c r="B230" s="10" t="s">
        <v>509</v>
      </c>
      <c r="C230" s="14">
        <v>1143</v>
      </c>
      <c r="D230" s="11" t="s">
        <v>451</v>
      </c>
      <c r="E230" s="85" t="s">
        <v>92</v>
      </c>
      <c r="F230" s="85" t="s">
        <v>965</v>
      </c>
      <c r="G230" s="31"/>
      <c r="H230" s="6" t="s">
        <v>924</v>
      </c>
      <c r="I230" s="96" t="s">
        <v>396</v>
      </c>
      <c r="J230" s="318">
        <v>5338000</v>
      </c>
      <c r="K230" s="354">
        <f t="shared" si="3"/>
        <v>5338000</v>
      </c>
    </row>
    <row r="232" spans="1:11" x14ac:dyDescent="0.25">
      <c r="K232" s="552">
        <v>5255330774</v>
      </c>
    </row>
  </sheetData>
  <mergeCells count="1">
    <mergeCell ref="A1:I1"/>
  </mergeCells>
  <pageMargins left="0" right="0" top="0.75" bottom="0.75" header="0.3" footer="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144"/>
  <sheetViews>
    <sheetView workbookViewId="0"/>
  </sheetViews>
  <sheetFormatPr defaultRowHeight="13.2" x14ac:dyDescent="0.25"/>
  <sheetData>
    <row r="1" spans="1:2" x14ac:dyDescent="0.25">
      <c r="A1" t="s">
        <v>358</v>
      </c>
      <c r="B1" t="s">
        <v>375</v>
      </c>
    </row>
    <row r="8" spans="1:2" x14ac:dyDescent="0.25">
      <c r="A8" t="s">
        <v>359</v>
      </c>
    </row>
    <row r="15" spans="1:2" x14ac:dyDescent="0.25">
      <c r="A15" t="s">
        <v>360</v>
      </c>
    </row>
    <row r="22" spans="1:1" x14ac:dyDescent="0.25">
      <c r="A22" t="s">
        <v>361</v>
      </c>
    </row>
    <row r="29" spans="1:1" x14ac:dyDescent="0.25">
      <c r="A29" t="s">
        <v>362</v>
      </c>
    </row>
    <row r="36" spans="1:1" x14ac:dyDescent="0.25">
      <c r="A36" t="s">
        <v>363</v>
      </c>
    </row>
    <row r="43" spans="1:1" x14ac:dyDescent="0.25">
      <c r="A43" t="s">
        <v>364</v>
      </c>
    </row>
    <row r="50" spans="1:1" x14ac:dyDescent="0.25">
      <c r="A50" t="s">
        <v>365</v>
      </c>
    </row>
    <row r="88" spans="1:1" x14ac:dyDescent="0.25">
      <c r="A88" t="s">
        <v>366</v>
      </c>
    </row>
    <row r="95" spans="1:1" x14ac:dyDescent="0.25">
      <c r="A95" t="s">
        <v>367</v>
      </c>
    </row>
    <row r="102" spans="1:1" x14ac:dyDescent="0.25">
      <c r="A102" t="s">
        <v>368</v>
      </c>
    </row>
    <row r="109" spans="1:1" x14ac:dyDescent="0.25">
      <c r="A109" t="s">
        <v>369</v>
      </c>
    </row>
    <row r="116" spans="1:1" x14ac:dyDescent="0.25">
      <c r="A116" t="s">
        <v>370</v>
      </c>
    </row>
    <row r="123" spans="1:1" x14ac:dyDescent="0.25">
      <c r="A123" t="s">
        <v>371</v>
      </c>
    </row>
    <row r="130" spans="1:1" x14ac:dyDescent="0.25">
      <c r="A130" t="s">
        <v>372</v>
      </c>
    </row>
    <row r="137" spans="1:1" x14ac:dyDescent="0.25">
      <c r="A137" t="s">
        <v>373</v>
      </c>
    </row>
    <row r="144" spans="1:1" x14ac:dyDescent="0.25">
      <c r="A144" t="s">
        <v>374</v>
      </c>
    </row>
  </sheetData>
  <phoneticPr fontId="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BG260"/>
  <sheetViews>
    <sheetView view="pageBreakPreview" topLeftCell="G1" zoomScale="80" zoomScaleNormal="90" zoomScaleSheetLayoutView="80" workbookViewId="0">
      <pane ySplit="2" topLeftCell="A153" activePane="bottomLeft" state="frozen"/>
      <selection pane="bottomLeft" activeCell="R171" sqref="R171"/>
    </sheetView>
  </sheetViews>
  <sheetFormatPr defaultRowHeight="13.2" x14ac:dyDescent="0.25"/>
  <cols>
    <col min="1" max="1" width="14.44140625" customWidth="1"/>
    <col min="2" max="2" width="5.88671875" customWidth="1"/>
    <col min="3" max="3" width="11.33203125" customWidth="1"/>
    <col min="4" max="4" width="8.44140625" customWidth="1"/>
    <col min="5" max="6" width="13.33203125" customWidth="1"/>
    <col min="7" max="7" width="13.44140625" style="93" customWidth="1"/>
    <col min="8" max="8" width="17.33203125" style="7" customWidth="1"/>
    <col min="9" max="9" width="40.44140625" customWidth="1"/>
    <col min="10" max="10" width="12.5546875" style="93" customWidth="1"/>
    <col min="11" max="11" width="17" style="301" customWidth="1"/>
    <col min="12" max="12" width="46.109375" style="751" customWidth="1"/>
  </cols>
  <sheetData>
    <row r="1" spans="1:39" ht="29.25" customHeight="1" x14ac:dyDescent="0.4">
      <c r="A1" s="1248" t="s">
        <v>1210</v>
      </c>
      <c r="B1" s="1249"/>
      <c r="C1" s="1249"/>
      <c r="D1" s="1249"/>
      <c r="E1" s="1249"/>
      <c r="F1" s="1249"/>
      <c r="G1" s="1249"/>
      <c r="H1" s="1249"/>
      <c r="I1" s="1249"/>
      <c r="J1" s="1249"/>
      <c r="K1" s="1250"/>
      <c r="L1" s="768"/>
    </row>
    <row r="2" spans="1:39" ht="45" customHeight="1" x14ac:dyDescent="0.4">
      <c r="A2" s="57" t="s">
        <v>376</v>
      </c>
      <c r="B2" s="57" t="s">
        <v>377</v>
      </c>
      <c r="C2" s="58" t="s">
        <v>378</v>
      </c>
      <c r="D2" s="57" t="s">
        <v>1145</v>
      </c>
      <c r="E2" s="59" t="s">
        <v>379</v>
      </c>
      <c r="F2" s="59"/>
      <c r="G2" s="764" t="s">
        <v>566</v>
      </c>
      <c r="H2" s="57" t="s">
        <v>382</v>
      </c>
      <c r="I2" s="57" t="s">
        <v>383</v>
      </c>
      <c r="J2" s="59" t="s">
        <v>1212</v>
      </c>
      <c r="K2" s="143" t="s">
        <v>1211</v>
      </c>
      <c r="L2" s="768"/>
    </row>
    <row r="3" spans="1:39" s="77" customFormat="1" ht="20.399999999999999" x14ac:dyDescent="0.25">
      <c r="A3" s="263" t="s">
        <v>386</v>
      </c>
      <c r="B3" s="272" t="s">
        <v>387</v>
      </c>
      <c r="C3" s="68">
        <v>1197</v>
      </c>
      <c r="D3" s="272" t="s">
        <v>1118</v>
      </c>
      <c r="E3" s="263" t="s">
        <v>388</v>
      </c>
      <c r="F3" s="809"/>
      <c r="G3" s="815" t="s">
        <v>684</v>
      </c>
      <c r="H3" s="18" t="s">
        <v>712</v>
      </c>
      <c r="I3" s="18" t="s">
        <v>1146</v>
      </c>
      <c r="J3" s="98" t="s">
        <v>392</v>
      </c>
      <c r="K3" s="107">
        <v>1761250</v>
      </c>
      <c r="L3" s="770">
        <f t="shared" ref="L3:L11" si="0">K3</f>
        <v>1761250</v>
      </c>
      <c r="M3" s="7"/>
      <c r="N3" s="7"/>
      <c r="O3" s="7"/>
      <c r="P3" s="7"/>
      <c r="Q3" s="7"/>
      <c r="R3" s="7"/>
      <c r="S3" s="7"/>
      <c r="T3" s="7"/>
      <c r="U3" s="7"/>
      <c r="V3" s="7"/>
      <c r="W3" s="7"/>
      <c r="X3" s="7"/>
      <c r="Y3" s="7"/>
      <c r="Z3" s="7"/>
      <c r="AA3" s="7"/>
      <c r="AB3" s="7"/>
      <c r="AC3" s="7"/>
      <c r="AD3" s="7"/>
      <c r="AE3" s="7"/>
      <c r="AF3" s="7"/>
      <c r="AG3" s="7"/>
      <c r="AH3" s="7"/>
      <c r="AI3" s="7"/>
      <c r="AJ3" s="7"/>
      <c r="AK3" s="7"/>
      <c r="AL3" s="7"/>
      <c r="AM3" s="7"/>
    </row>
    <row r="4" spans="1:39" s="77" customFormat="1" ht="20.399999999999999" x14ac:dyDescent="0.25">
      <c r="A4" s="263" t="s">
        <v>386</v>
      </c>
      <c r="B4" s="272" t="s">
        <v>387</v>
      </c>
      <c r="C4" s="68">
        <v>1116</v>
      </c>
      <c r="D4" s="67" t="s">
        <v>1118</v>
      </c>
      <c r="E4" s="263" t="s">
        <v>388</v>
      </c>
      <c r="F4" s="263"/>
      <c r="G4" s="89" t="s">
        <v>1</v>
      </c>
      <c r="H4" s="18" t="s">
        <v>544</v>
      </c>
      <c r="I4" s="18" t="s">
        <v>713</v>
      </c>
      <c r="J4" s="98" t="s">
        <v>406</v>
      </c>
      <c r="K4" s="828">
        <v>37626000</v>
      </c>
      <c r="L4" s="772">
        <f t="shared" si="0"/>
        <v>37626000</v>
      </c>
      <c r="M4" s="7"/>
      <c r="N4" s="7"/>
      <c r="O4" s="7"/>
      <c r="P4" s="7"/>
      <c r="Q4" s="7"/>
      <c r="R4" s="7"/>
      <c r="S4" s="7"/>
      <c r="T4" s="7"/>
      <c r="U4" s="7"/>
      <c r="V4" s="7"/>
      <c r="W4" s="7"/>
      <c r="X4" s="7"/>
      <c r="Y4" s="7"/>
      <c r="Z4" s="7"/>
      <c r="AA4" s="7"/>
      <c r="AB4" s="7"/>
      <c r="AC4" s="7"/>
      <c r="AD4" s="7"/>
      <c r="AE4" s="7"/>
      <c r="AF4" s="7"/>
      <c r="AG4" s="7"/>
      <c r="AH4" s="7"/>
      <c r="AI4" s="7"/>
      <c r="AJ4" s="7"/>
      <c r="AK4" s="7"/>
      <c r="AL4" s="7"/>
      <c r="AM4" s="7"/>
    </row>
    <row r="5" spans="1:39" ht="20.399999999999999" x14ac:dyDescent="0.25">
      <c r="A5" s="263" t="s">
        <v>386</v>
      </c>
      <c r="B5" s="272" t="s">
        <v>387</v>
      </c>
      <c r="C5" s="68">
        <v>1156</v>
      </c>
      <c r="D5" s="67" t="s">
        <v>1118</v>
      </c>
      <c r="E5" s="263" t="s">
        <v>388</v>
      </c>
      <c r="F5" s="263"/>
      <c r="G5" s="89" t="s">
        <v>1</v>
      </c>
      <c r="H5" s="18" t="s">
        <v>544</v>
      </c>
      <c r="I5" s="18" t="s">
        <v>1006</v>
      </c>
      <c r="J5" s="98" t="s">
        <v>406</v>
      </c>
      <c r="K5" s="107">
        <v>2260262</v>
      </c>
      <c r="L5" s="772">
        <f t="shared" si="0"/>
        <v>2260262</v>
      </c>
      <c r="M5" s="7"/>
      <c r="N5" s="7"/>
      <c r="O5" s="7"/>
      <c r="P5" s="7"/>
      <c r="Q5" s="7"/>
      <c r="R5" s="7"/>
      <c r="S5" s="7"/>
      <c r="T5" s="7"/>
      <c r="U5" s="7"/>
      <c r="V5" s="7"/>
      <c r="W5" s="7"/>
      <c r="X5" s="7"/>
      <c r="Y5" s="7"/>
      <c r="Z5" s="7"/>
      <c r="AA5" s="7"/>
      <c r="AB5" s="7"/>
      <c r="AC5" s="7"/>
      <c r="AD5" s="7"/>
      <c r="AE5" s="7"/>
      <c r="AF5" s="7"/>
      <c r="AG5" s="7"/>
      <c r="AH5" s="7"/>
      <c r="AI5" s="7"/>
      <c r="AJ5" s="7"/>
      <c r="AK5" s="7"/>
    </row>
    <row r="6" spans="1:39" ht="49.5" customHeight="1" x14ac:dyDescent="0.25">
      <c r="A6" s="64" t="s">
        <v>386</v>
      </c>
      <c r="B6" s="67" t="s">
        <v>387</v>
      </c>
      <c r="C6" s="150">
        <v>905</v>
      </c>
      <c r="D6" s="67" t="s">
        <v>1118</v>
      </c>
      <c r="E6" s="64" t="s">
        <v>393</v>
      </c>
      <c r="F6" s="64"/>
      <c r="G6" s="780">
        <v>41853</v>
      </c>
      <c r="H6" s="18" t="s">
        <v>544</v>
      </c>
      <c r="I6" s="65" t="s">
        <v>849</v>
      </c>
      <c r="J6" s="98" t="s">
        <v>406</v>
      </c>
      <c r="K6" s="822">
        <v>1364108000</v>
      </c>
      <c r="L6" s="772">
        <f t="shared" si="0"/>
        <v>1364108000</v>
      </c>
    </row>
    <row r="7" spans="1:39" ht="60" customHeight="1" x14ac:dyDescent="0.25">
      <c r="A7" s="64" t="s">
        <v>386</v>
      </c>
      <c r="B7" s="67" t="s">
        <v>387</v>
      </c>
      <c r="C7" s="150">
        <v>906</v>
      </c>
      <c r="D7" s="67" t="s">
        <v>1118</v>
      </c>
      <c r="E7" s="64" t="s">
        <v>393</v>
      </c>
      <c r="F7" s="64"/>
      <c r="G7" s="89" t="s">
        <v>753</v>
      </c>
      <c r="H7" s="18" t="s">
        <v>544</v>
      </c>
      <c r="I7" s="65" t="s">
        <v>1067</v>
      </c>
      <c r="J7" s="98" t="s">
        <v>406</v>
      </c>
      <c r="K7" s="107" t="s">
        <v>541</v>
      </c>
      <c r="L7" s="772" t="str">
        <f t="shared" si="0"/>
        <v>Part of Maine Power Reliability Program</v>
      </c>
    </row>
    <row r="8" spans="1:39" ht="66.75" customHeight="1" x14ac:dyDescent="0.25">
      <c r="A8" s="64" t="s">
        <v>386</v>
      </c>
      <c r="B8" s="67" t="s">
        <v>387</v>
      </c>
      <c r="C8" s="150">
        <v>907</v>
      </c>
      <c r="D8" s="67" t="s">
        <v>1118</v>
      </c>
      <c r="E8" s="64" t="s">
        <v>393</v>
      </c>
      <c r="F8" s="188"/>
      <c r="G8" s="85" t="s">
        <v>753</v>
      </c>
      <c r="H8" s="18" t="s">
        <v>544</v>
      </c>
      <c r="I8" s="65" t="s">
        <v>1049</v>
      </c>
      <c r="J8" s="98" t="s">
        <v>392</v>
      </c>
      <c r="K8" s="107" t="s">
        <v>541</v>
      </c>
      <c r="L8" s="772" t="str">
        <f t="shared" si="0"/>
        <v>Part of Maine Power Reliability Program</v>
      </c>
    </row>
    <row r="9" spans="1:39" ht="39" customHeight="1" x14ac:dyDescent="0.25">
      <c r="A9" s="64" t="s">
        <v>386</v>
      </c>
      <c r="B9" s="67" t="s">
        <v>387</v>
      </c>
      <c r="C9" s="150">
        <v>908</v>
      </c>
      <c r="D9" s="67" t="s">
        <v>1118</v>
      </c>
      <c r="E9" s="64" t="s">
        <v>393</v>
      </c>
      <c r="F9" s="188"/>
      <c r="G9" s="85" t="s">
        <v>754</v>
      </c>
      <c r="H9" s="18" t="s">
        <v>544</v>
      </c>
      <c r="I9" s="65" t="s">
        <v>1171</v>
      </c>
      <c r="J9" s="98" t="s">
        <v>406</v>
      </c>
      <c r="K9" s="107" t="s">
        <v>541</v>
      </c>
      <c r="L9" s="772" t="str">
        <f t="shared" si="0"/>
        <v>Part of Maine Power Reliability Program</v>
      </c>
    </row>
    <row r="10" spans="1:39" ht="36" customHeight="1" x14ac:dyDescent="0.25">
      <c r="A10" s="64" t="s">
        <v>386</v>
      </c>
      <c r="B10" s="67" t="s">
        <v>387</v>
      </c>
      <c r="C10" s="150">
        <v>909</v>
      </c>
      <c r="D10" s="67" t="s">
        <v>1118</v>
      </c>
      <c r="E10" s="64" t="s">
        <v>393</v>
      </c>
      <c r="F10" s="188"/>
      <c r="G10" s="170">
        <v>41853</v>
      </c>
      <c r="H10" s="18" t="s">
        <v>544</v>
      </c>
      <c r="I10" s="65" t="s">
        <v>1050</v>
      </c>
      <c r="J10" s="98" t="s">
        <v>392</v>
      </c>
      <c r="K10" s="107" t="s">
        <v>541</v>
      </c>
      <c r="L10" s="772" t="str">
        <f t="shared" si="0"/>
        <v>Part of Maine Power Reliability Program</v>
      </c>
    </row>
    <row r="11" spans="1:39" ht="53.25" customHeight="1" x14ac:dyDescent="0.25">
      <c r="A11" s="64" t="s">
        <v>386</v>
      </c>
      <c r="B11" s="67" t="s">
        <v>387</v>
      </c>
      <c r="C11" s="150">
        <v>1025</v>
      </c>
      <c r="D11" s="67" t="s">
        <v>1118</v>
      </c>
      <c r="E11" s="64" t="s">
        <v>393</v>
      </c>
      <c r="F11" s="188"/>
      <c r="G11" s="85" t="s">
        <v>753</v>
      </c>
      <c r="H11" s="18" t="s">
        <v>544</v>
      </c>
      <c r="I11" s="18" t="s">
        <v>1051</v>
      </c>
      <c r="J11" s="98" t="s">
        <v>392</v>
      </c>
      <c r="K11" s="107" t="s">
        <v>541</v>
      </c>
      <c r="L11" s="772" t="str">
        <f t="shared" si="0"/>
        <v>Part of Maine Power Reliability Program</v>
      </c>
    </row>
    <row r="12" spans="1:39" ht="51.75" customHeight="1" x14ac:dyDescent="0.25">
      <c r="A12" s="64" t="s">
        <v>386</v>
      </c>
      <c r="B12" s="67" t="s">
        <v>387</v>
      </c>
      <c r="C12" s="150">
        <v>1026</v>
      </c>
      <c r="D12" s="67" t="s">
        <v>1118</v>
      </c>
      <c r="E12" s="64" t="s">
        <v>393</v>
      </c>
      <c r="F12" s="64"/>
      <c r="G12" s="89" t="s">
        <v>684</v>
      </c>
      <c r="H12" s="18" t="s">
        <v>544</v>
      </c>
      <c r="I12" s="18" t="s">
        <v>1080</v>
      </c>
      <c r="J12" s="98" t="s">
        <v>392</v>
      </c>
      <c r="K12" s="828" t="s">
        <v>1247</v>
      </c>
      <c r="L12" s="772">
        <v>36000000</v>
      </c>
    </row>
    <row r="13" spans="1:39" ht="51" customHeight="1" x14ac:dyDescent="0.25">
      <c r="A13" s="64" t="s">
        <v>386</v>
      </c>
      <c r="B13" s="67" t="s">
        <v>387</v>
      </c>
      <c r="C13" s="150">
        <v>1028</v>
      </c>
      <c r="D13" s="67" t="s">
        <v>1118</v>
      </c>
      <c r="E13" s="64" t="s">
        <v>393</v>
      </c>
      <c r="F13" s="64"/>
      <c r="G13" s="89" t="s">
        <v>684</v>
      </c>
      <c r="H13" s="18" t="s">
        <v>544</v>
      </c>
      <c r="I13" s="18" t="s">
        <v>865</v>
      </c>
      <c r="J13" s="98" t="s">
        <v>392</v>
      </c>
      <c r="K13" s="828" t="s">
        <v>1247</v>
      </c>
      <c r="L13" s="772" t="str">
        <f t="shared" ref="L13:L37" si="1">K13</f>
        <v>Portion of CMP $1.364 (billion) and portion of NU is $36.0M</v>
      </c>
    </row>
    <row r="14" spans="1:39" ht="37.5" customHeight="1" x14ac:dyDescent="0.25">
      <c r="A14" s="263" t="s">
        <v>386</v>
      </c>
      <c r="B14" s="272" t="s">
        <v>387</v>
      </c>
      <c r="C14" s="68">
        <v>1158</v>
      </c>
      <c r="D14" s="67" t="s">
        <v>1118</v>
      </c>
      <c r="E14" s="263" t="s">
        <v>393</v>
      </c>
      <c r="F14" s="263"/>
      <c r="G14" s="89" t="s">
        <v>754</v>
      </c>
      <c r="H14" s="18" t="s">
        <v>544</v>
      </c>
      <c r="I14" s="18" t="s">
        <v>1009</v>
      </c>
      <c r="J14" s="98" t="s">
        <v>406</v>
      </c>
      <c r="K14" s="107" t="s">
        <v>541</v>
      </c>
      <c r="L14" s="772" t="str">
        <f t="shared" si="1"/>
        <v>Part of Maine Power Reliability Program</v>
      </c>
    </row>
    <row r="15" spans="1:39" ht="37.5" customHeight="1" x14ac:dyDescent="0.25">
      <c r="A15" s="64" t="s">
        <v>386</v>
      </c>
      <c r="B15" s="67" t="s">
        <v>387</v>
      </c>
      <c r="C15" s="150">
        <v>1030</v>
      </c>
      <c r="D15" s="67" t="s">
        <v>1118</v>
      </c>
      <c r="E15" s="64" t="s">
        <v>393</v>
      </c>
      <c r="F15" s="64"/>
      <c r="G15" s="89" t="s">
        <v>757</v>
      </c>
      <c r="H15" s="18" t="s">
        <v>544</v>
      </c>
      <c r="I15" s="18" t="s">
        <v>1052</v>
      </c>
      <c r="J15" s="98" t="s">
        <v>392</v>
      </c>
      <c r="K15" s="107" t="s">
        <v>541</v>
      </c>
      <c r="L15" s="772" t="str">
        <f t="shared" si="1"/>
        <v>Part of Maine Power Reliability Program</v>
      </c>
    </row>
    <row r="16" spans="1:39" s="77" customFormat="1" ht="43.5" customHeight="1" x14ac:dyDescent="0.25">
      <c r="A16" s="263" t="s">
        <v>386</v>
      </c>
      <c r="B16" s="272" t="s">
        <v>387</v>
      </c>
      <c r="C16" s="68">
        <v>1132</v>
      </c>
      <c r="D16" s="272" t="s">
        <v>1118</v>
      </c>
      <c r="E16" s="263" t="s">
        <v>393</v>
      </c>
      <c r="F16" s="809"/>
      <c r="G16" s="170">
        <v>41853</v>
      </c>
      <c r="H16" s="65" t="s">
        <v>544</v>
      </c>
      <c r="I16" s="65" t="s">
        <v>1172</v>
      </c>
      <c r="J16" s="98" t="s">
        <v>392</v>
      </c>
      <c r="K16" s="107" t="s">
        <v>541</v>
      </c>
      <c r="L16" s="772" t="str">
        <f t="shared" si="1"/>
        <v>Part of Maine Power Reliability Program</v>
      </c>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row>
    <row r="17" spans="1:59" s="159" customFormat="1" ht="40.799999999999997" x14ac:dyDescent="0.25">
      <c r="A17" s="148" t="s">
        <v>386</v>
      </c>
      <c r="B17" s="60" t="s">
        <v>387</v>
      </c>
      <c r="C17" s="155">
        <v>143</v>
      </c>
      <c r="D17" s="67" t="s">
        <v>1118</v>
      </c>
      <c r="E17" s="148" t="s">
        <v>388</v>
      </c>
      <c r="F17" s="148"/>
      <c r="G17" s="89" t="s">
        <v>389</v>
      </c>
      <c r="H17" s="26" t="s">
        <v>390</v>
      </c>
      <c r="I17" s="824" t="s">
        <v>1230</v>
      </c>
      <c r="J17" s="98" t="s">
        <v>406</v>
      </c>
      <c r="K17" s="103">
        <v>66100000</v>
      </c>
      <c r="L17" s="770">
        <f t="shared" si="1"/>
        <v>66100000</v>
      </c>
    </row>
    <row r="18" spans="1:59" s="300" customFormat="1" ht="37.5" customHeight="1" x14ac:dyDescent="0.25">
      <c r="A18" s="263" t="s">
        <v>386</v>
      </c>
      <c r="B18" s="272" t="s">
        <v>387</v>
      </c>
      <c r="C18" s="68">
        <v>1129</v>
      </c>
      <c r="D18" s="67" t="s">
        <v>1118</v>
      </c>
      <c r="E18" s="263" t="s">
        <v>393</v>
      </c>
      <c r="F18" s="263"/>
      <c r="G18" s="89" t="s">
        <v>732</v>
      </c>
      <c r="H18" s="65"/>
      <c r="I18" s="65" t="s">
        <v>1173</v>
      </c>
      <c r="J18" s="98" t="s">
        <v>392</v>
      </c>
      <c r="K18" s="103">
        <v>32800000</v>
      </c>
      <c r="L18" s="769">
        <f t="shared" si="1"/>
        <v>32800000</v>
      </c>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row>
    <row r="19" spans="1:59" s="77" customFormat="1" ht="39.75" customHeight="1" x14ac:dyDescent="0.25">
      <c r="A19" s="263" t="s">
        <v>386</v>
      </c>
      <c r="B19" s="272" t="s">
        <v>387</v>
      </c>
      <c r="C19" s="68">
        <v>1131</v>
      </c>
      <c r="D19" s="272" t="s">
        <v>1118</v>
      </c>
      <c r="E19" s="263" t="s">
        <v>393</v>
      </c>
      <c r="F19" s="809"/>
      <c r="G19" s="819" t="s">
        <v>603</v>
      </c>
      <c r="H19" s="65" t="s">
        <v>780</v>
      </c>
      <c r="I19" s="65" t="s">
        <v>781</v>
      </c>
      <c r="J19" s="820" t="s">
        <v>406</v>
      </c>
      <c r="K19" s="103">
        <v>600000</v>
      </c>
      <c r="L19" s="769">
        <f t="shared" si="1"/>
        <v>600000</v>
      </c>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1:59" s="300" customFormat="1" ht="20.399999999999999" x14ac:dyDescent="0.25">
      <c r="A20" s="263" t="s">
        <v>386</v>
      </c>
      <c r="B20" s="272" t="s">
        <v>387</v>
      </c>
      <c r="C20" s="68">
        <v>1135</v>
      </c>
      <c r="D20" s="67" t="s">
        <v>1118</v>
      </c>
      <c r="E20" s="263" t="s">
        <v>393</v>
      </c>
      <c r="F20" s="809"/>
      <c r="G20" s="818" t="s">
        <v>739</v>
      </c>
      <c r="H20" s="65" t="s">
        <v>915</v>
      </c>
      <c r="I20" s="65" t="s">
        <v>894</v>
      </c>
      <c r="J20" s="98" t="s">
        <v>392</v>
      </c>
      <c r="K20" s="103">
        <v>1500000</v>
      </c>
      <c r="L20" s="769">
        <f t="shared" si="1"/>
        <v>1500000</v>
      </c>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row>
    <row r="21" spans="1:59" s="77" customFormat="1" ht="30.6" x14ac:dyDescent="0.25">
      <c r="A21" s="263" t="s">
        <v>386</v>
      </c>
      <c r="B21" s="272" t="s">
        <v>387</v>
      </c>
      <c r="C21" s="68">
        <v>1196</v>
      </c>
      <c r="D21" s="272" t="s">
        <v>1118</v>
      </c>
      <c r="E21" s="263" t="s">
        <v>388</v>
      </c>
      <c r="F21" s="809"/>
      <c r="G21" s="815" t="s">
        <v>519</v>
      </c>
      <c r="H21" s="18" t="s">
        <v>1088</v>
      </c>
      <c r="I21" s="18" t="s">
        <v>1089</v>
      </c>
      <c r="J21" s="98" t="s">
        <v>406</v>
      </c>
      <c r="K21" s="107">
        <v>3500000</v>
      </c>
      <c r="L21" s="769">
        <f t="shared" si="1"/>
        <v>3500000</v>
      </c>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59" s="77" customFormat="1" ht="30.6" x14ac:dyDescent="0.25">
      <c r="A22" s="263" t="s">
        <v>386</v>
      </c>
      <c r="B22" s="272" t="s">
        <v>387</v>
      </c>
      <c r="C22" s="68">
        <v>1184</v>
      </c>
      <c r="D22" s="272" t="s">
        <v>1118</v>
      </c>
      <c r="E22" s="263" t="s">
        <v>393</v>
      </c>
      <c r="F22" s="809"/>
      <c r="G22" s="815" t="s">
        <v>732</v>
      </c>
      <c r="H22" s="65" t="s">
        <v>1060</v>
      </c>
      <c r="I22" s="65" t="s">
        <v>1061</v>
      </c>
      <c r="J22" s="98" t="s">
        <v>392</v>
      </c>
      <c r="K22" s="822">
        <v>9750000</v>
      </c>
      <c r="L22" s="769">
        <f t="shared" si="1"/>
        <v>9750000</v>
      </c>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c r="AN22"/>
      <c r="AO22"/>
      <c r="AP22"/>
      <c r="AQ22"/>
      <c r="AR22"/>
      <c r="AS22"/>
      <c r="AT22"/>
      <c r="AU22"/>
      <c r="AV22"/>
      <c r="AW22"/>
      <c r="AX22"/>
      <c r="AY22"/>
      <c r="AZ22"/>
      <c r="BA22"/>
      <c r="BB22"/>
      <c r="BC22"/>
      <c r="BD22"/>
      <c r="BE22"/>
      <c r="BF22"/>
      <c r="BG22"/>
    </row>
    <row r="23" spans="1:59" s="77" customFormat="1" ht="39.75" customHeight="1" x14ac:dyDescent="0.25">
      <c r="A23" s="263" t="s">
        <v>386</v>
      </c>
      <c r="B23" s="272" t="s">
        <v>387</v>
      </c>
      <c r="C23" s="68">
        <v>1251</v>
      </c>
      <c r="D23" s="272" t="s">
        <v>1118</v>
      </c>
      <c r="E23" s="263" t="s">
        <v>393</v>
      </c>
      <c r="F23" s="263"/>
      <c r="G23" s="89" t="s">
        <v>389</v>
      </c>
      <c r="H23" s="65" t="s">
        <v>1198</v>
      </c>
      <c r="I23" s="65" t="s">
        <v>1199</v>
      </c>
      <c r="J23" s="98" t="s">
        <v>392</v>
      </c>
      <c r="K23" s="103">
        <v>13700000</v>
      </c>
      <c r="L23" s="769">
        <f t="shared" si="1"/>
        <v>13700000</v>
      </c>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59" ht="20.399999999999999" x14ac:dyDescent="0.25">
      <c r="A24" s="834" t="s">
        <v>386</v>
      </c>
      <c r="B24" s="835" t="s">
        <v>387</v>
      </c>
      <c r="C24" s="836">
        <v>1219</v>
      </c>
      <c r="D24" s="835" t="s">
        <v>1119</v>
      </c>
      <c r="E24" s="834" t="s">
        <v>451</v>
      </c>
      <c r="F24" s="809"/>
      <c r="G24" s="88" t="s">
        <v>1</v>
      </c>
      <c r="H24" s="837"/>
      <c r="I24" s="837" t="s">
        <v>1201</v>
      </c>
      <c r="J24" s="839" t="s">
        <v>406</v>
      </c>
      <c r="K24" s="841">
        <v>4000000</v>
      </c>
      <c r="L24" s="769">
        <f t="shared" si="1"/>
        <v>4000000</v>
      </c>
    </row>
    <row r="25" spans="1:59" s="159" customFormat="1" ht="20.399999999999999" x14ac:dyDescent="0.25">
      <c r="A25" s="186" t="s">
        <v>386</v>
      </c>
      <c r="B25" s="272" t="s">
        <v>387</v>
      </c>
      <c r="C25" s="68">
        <v>277</v>
      </c>
      <c r="D25" s="272" t="s">
        <v>1119</v>
      </c>
      <c r="E25" s="186" t="s">
        <v>451</v>
      </c>
      <c r="F25" s="860"/>
      <c r="G25" s="87" t="s">
        <v>603</v>
      </c>
      <c r="H25" s="65" t="s">
        <v>906</v>
      </c>
      <c r="I25" s="65" t="s">
        <v>907</v>
      </c>
      <c r="J25" s="98" t="s">
        <v>406</v>
      </c>
      <c r="K25" s="103">
        <v>52000000</v>
      </c>
      <c r="L25" s="769">
        <f t="shared" si="1"/>
        <v>52000000</v>
      </c>
    </row>
    <row r="26" spans="1:59" ht="30.6" x14ac:dyDescent="0.25">
      <c r="A26" s="263" t="s">
        <v>386</v>
      </c>
      <c r="B26" s="272" t="s">
        <v>387</v>
      </c>
      <c r="C26" s="68">
        <v>1140</v>
      </c>
      <c r="D26" s="272" t="s">
        <v>1119</v>
      </c>
      <c r="E26" s="263" t="s">
        <v>451</v>
      </c>
      <c r="F26" s="809"/>
      <c r="G26" s="815" t="s">
        <v>601</v>
      </c>
      <c r="H26" s="65" t="s">
        <v>906</v>
      </c>
      <c r="I26" s="65" t="s">
        <v>913</v>
      </c>
      <c r="J26" s="98" t="s">
        <v>406</v>
      </c>
      <c r="K26" s="107" t="s">
        <v>910</v>
      </c>
      <c r="L26" s="771" t="str">
        <f t="shared" si="1"/>
        <v>Part of 2nd Deerfield 345/115kV Autotransformer Project</v>
      </c>
    </row>
    <row r="27" spans="1:59" ht="30.6" x14ac:dyDescent="0.25">
      <c r="A27" s="263" t="s">
        <v>386</v>
      </c>
      <c r="B27" s="272" t="s">
        <v>387</v>
      </c>
      <c r="C27" s="68">
        <v>1141</v>
      </c>
      <c r="D27" s="272" t="s">
        <v>1119</v>
      </c>
      <c r="E27" s="263" t="s">
        <v>451</v>
      </c>
      <c r="F27" s="263"/>
      <c r="G27" s="89">
        <v>2015</v>
      </c>
      <c r="H27" s="65" t="s">
        <v>906</v>
      </c>
      <c r="I27" s="65" t="s">
        <v>914</v>
      </c>
      <c r="J27" s="98" t="s">
        <v>392</v>
      </c>
      <c r="K27" s="107" t="s">
        <v>910</v>
      </c>
      <c r="L27" s="771" t="str">
        <f t="shared" si="1"/>
        <v>Part of 2nd Deerfield 345/115kV Autotransformer Project</v>
      </c>
    </row>
    <row r="28" spans="1:59" ht="30.6" x14ac:dyDescent="0.25">
      <c r="A28" s="263" t="s">
        <v>386</v>
      </c>
      <c r="B28" s="272" t="s">
        <v>387</v>
      </c>
      <c r="C28" s="68">
        <v>1182</v>
      </c>
      <c r="D28" s="272" t="s">
        <v>1119</v>
      </c>
      <c r="E28" s="263" t="s">
        <v>451</v>
      </c>
      <c r="F28" s="809"/>
      <c r="G28" s="88" t="s">
        <v>128</v>
      </c>
      <c r="H28" s="65" t="s">
        <v>1058</v>
      </c>
      <c r="I28" s="65" t="s">
        <v>1059</v>
      </c>
      <c r="J28" s="820" t="s">
        <v>406</v>
      </c>
      <c r="K28" s="107">
        <v>22800000</v>
      </c>
      <c r="L28" s="769">
        <f t="shared" si="1"/>
        <v>22800000</v>
      </c>
    </row>
    <row r="29" spans="1:59" ht="20.399999999999999" x14ac:dyDescent="0.25">
      <c r="A29" s="64" t="s">
        <v>386</v>
      </c>
      <c r="B29" s="67" t="s">
        <v>387</v>
      </c>
      <c r="C29" s="150">
        <v>680</v>
      </c>
      <c r="D29" s="272" t="s">
        <v>1119</v>
      </c>
      <c r="E29" s="64" t="s">
        <v>429</v>
      </c>
      <c r="F29" s="188"/>
      <c r="G29" s="88" t="s">
        <v>159</v>
      </c>
      <c r="H29" s="26"/>
      <c r="I29" s="26" t="s">
        <v>142</v>
      </c>
      <c r="J29" s="98" t="s">
        <v>392</v>
      </c>
      <c r="K29" s="103">
        <v>7393000</v>
      </c>
      <c r="L29" s="769">
        <f t="shared" si="1"/>
        <v>7393000</v>
      </c>
    </row>
    <row r="30" spans="1:59" ht="20.399999999999999" x14ac:dyDescent="0.25">
      <c r="A30" s="64" t="s">
        <v>386</v>
      </c>
      <c r="B30" s="67" t="s">
        <v>387</v>
      </c>
      <c r="C30" s="150">
        <v>674</v>
      </c>
      <c r="D30" s="272" t="s">
        <v>1119</v>
      </c>
      <c r="E30" s="64" t="s">
        <v>429</v>
      </c>
      <c r="F30" s="64"/>
      <c r="G30" s="89" t="s">
        <v>684</v>
      </c>
      <c r="H30" s="26"/>
      <c r="I30" s="26" t="s">
        <v>305</v>
      </c>
      <c r="J30" s="98" t="s">
        <v>392</v>
      </c>
      <c r="K30" s="103">
        <v>19460000</v>
      </c>
      <c r="L30" s="769">
        <f t="shared" si="1"/>
        <v>19460000</v>
      </c>
    </row>
    <row r="31" spans="1:59" ht="36" customHeight="1" x14ac:dyDescent="0.25">
      <c r="A31" s="263" t="s">
        <v>386</v>
      </c>
      <c r="B31" s="272" t="s">
        <v>387</v>
      </c>
      <c r="C31" s="68">
        <v>1172</v>
      </c>
      <c r="D31" s="272" t="s">
        <v>1120</v>
      </c>
      <c r="E31" s="263" t="s">
        <v>489</v>
      </c>
      <c r="F31" s="809"/>
      <c r="G31" s="817" t="s">
        <v>128</v>
      </c>
      <c r="H31" s="18" t="s">
        <v>1078</v>
      </c>
      <c r="I31" s="18" t="s">
        <v>1124</v>
      </c>
      <c r="J31" s="98" t="s">
        <v>392</v>
      </c>
      <c r="K31" s="103">
        <v>20000000</v>
      </c>
      <c r="L31" s="769">
        <f t="shared" si="1"/>
        <v>20000000</v>
      </c>
    </row>
    <row r="32" spans="1:59" ht="36" customHeight="1" x14ac:dyDescent="0.25">
      <c r="A32" s="64" t="s">
        <v>386</v>
      </c>
      <c r="B32" s="272" t="s">
        <v>387</v>
      </c>
      <c r="C32" s="68">
        <v>318</v>
      </c>
      <c r="D32" s="272" t="s">
        <v>1120</v>
      </c>
      <c r="E32" s="64" t="s">
        <v>489</v>
      </c>
      <c r="F32" s="64"/>
      <c r="G32" s="89" t="s">
        <v>389</v>
      </c>
      <c r="H32" s="18" t="s">
        <v>1045</v>
      </c>
      <c r="I32" s="18" t="s">
        <v>1056</v>
      </c>
      <c r="J32" s="98" t="s">
        <v>392</v>
      </c>
      <c r="K32" s="103">
        <v>16000000</v>
      </c>
      <c r="L32" s="769">
        <f t="shared" si="1"/>
        <v>16000000</v>
      </c>
    </row>
    <row r="33" spans="1:39" ht="48.75" customHeight="1" x14ac:dyDescent="0.25">
      <c r="A33" s="263" t="s">
        <v>386</v>
      </c>
      <c r="B33" s="272" t="s">
        <v>387</v>
      </c>
      <c r="C33" s="68">
        <v>1169</v>
      </c>
      <c r="D33" s="272" t="s">
        <v>1120</v>
      </c>
      <c r="E33" s="263" t="s">
        <v>489</v>
      </c>
      <c r="F33" s="263"/>
      <c r="G33" s="89" t="s">
        <v>389</v>
      </c>
      <c r="H33" s="18" t="s">
        <v>1042</v>
      </c>
      <c r="I33" s="18" t="s">
        <v>1072</v>
      </c>
      <c r="J33" s="98" t="s">
        <v>392</v>
      </c>
      <c r="K33" s="103">
        <v>14500000</v>
      </c>
      <c r="L33" s="769">
        <f t="shared" si="1"/>
        <v>14500000</v>
      </c>
    </row>
    <row r="34" spans="1:39" ht="45.75" customHeight="1" x14ac:dyDescent="0.25">
      <c r="A34" s="263" t="s">
        <v>386</v>
      </c>
      <c r="B34" s="272" t="s">
        <v>387</v>
      </c>
      <c r="C34" s="68">
        <v>1170</v>
      </c>
      <c r="D34" s="272" t="s">
        <v>1120</v>
      </c>
      <c r="E34" s="263" t="s">
        <v>489</v>
      </c>
      <c r="F34" s="809"/>
      <c r="G34" s="817" t="s">
        <v>159</v>
      </c>
      <c r="H34" s="18" t="s">
        <v>1043</v>
      </c>
      <c r="I34" s="18" t="s">
        <v>1057</v>
      </c>
      <c r="J34" s="98" t="s">
        <v>392</v>
      </c>
      <c r="K34" s="822">
        <v>28000000</v>
      </c>
      <c r="L34" s="769">
        <f t="shared" si="1"/>
        <v>28000000</v>
      </c>
    </row>
    <row r="35" spans="1:39" ht="36" customHeight="1" x14ac:dyDescent="0.25">
      <c r="A35" s="263" t="s">
        <v>386</v>
      </c>
      <c r="B35" s="272" t="s">
        <v>387</v>
      </c>
      <c r="C35" s="68">
        <v>1171</v>
      </c>
      <c r="D35" s="272" t="s">
        <v>1120</v>
      </c>
      <c r="E35" s="263" t="s">
        <v>489</v>
      </c>
      <c r="F35" s="809"/>
      <c r="G35" s="815" t="s">
        <v>1</v>
      </c>
      <c r="H35" s="18" t="s">
        <v>1044</v>
      </c>
      <c r="I35" s="18" t="s">
        <v>1046</v>
      </c>
      <c r="J35" s="98" t="s">
        <v>392</v>
      </c>
      <c r="K35" s="103">
        <v>2400000</v>
      </c>
      <c r="L35" s="769">
        <f t="shared" si="1"/>
        <v>2400000</v>
      </c>
    </row>
    <row r="36" spans="1:39" ht="36" customHeight="1" x14ac:dyDescent="0.25">
      <c r="A36" s="263" t="s">
        <v>386</v>
      </c>
      <c r="B36" s="272" t="s">
        <v>387</v>
      </c>
      <c r="C36" s="68">
        <v>1194</v>
      </c>
      <c r="D36" s="272" t="s">
        <v>1120</v>
      </c>
      <c r="E36" s="263" t="s">
        <v>489</v>
      </c>
      <c r="F36" s="809"/>
      <c r="G36" s="85" t="s">
        <v>389</v>
      </c>
      <c r="H36" s="18" t="s">
        <v>1140</v>
      </c>
      <c r="I36" s="18" t="s">
        <v>1091</v>
      </c>
      <c r="J36" s="98" t="s">
        <v>392</v>
      </c>
      <c r="K36" s="103">
        <v>6500000</v>
      </c>
      <c r="L36" s="769">
        <f t="shared" si="1"/>
        <v>6500000</v>
      </c>
    </row>
    <row r="37" spans="1:39" ht="36" customHeight="1" x14ac:dyDescent="0.25">
      <c r="A37" s="263" t="s">
        <v>386</v>
      </c>
      <c r="B37" s="272" t="s">
        <v>387</v>
      </c>
      <c r="C37" s="68">
        <v>1195</v>
      </c>
      <c r="D37" s="272" t="s">
        <v>1120</v>
      </c>
      <c r="E37" s="263" t="s">
        <v>489</v>
      </c>
      <c r="F37" s="809"/>
      <c r="G37" s="85" t="s">
        <v>749</v>
      </c>
      <c r="H37" s="18" t="s">
        <v>1090</v>
      </c>
      <c r="I37" s="18" t="s">
        <v>1092</v>
      </c>
      <c r="J37" s="98" t="s">
        <v>392</v>
      </c>
      <c r="K37" s="103">
        <v>35600000</v>
      </c>
      <c r="L37" s="769">
        <f t="shared" si="1"/>
        <v>35600000</v>
      </c>
    </row>
    <row r="38" spans="1:39" s="119" customFormat="1" ht="47.25" customHeight="1" x14ac:dyDescent="0.25">
      <c r="A38" s="64" t="s">
        <v>386</v>
      </c>
      <c r="B38" s="67" t="s">
        <v>387</v>
      </c>
      <c r="C38" s="150">
        <v>887</v>
      </c>
      <c r="D38" s="67" t="s">
        <v>1121</v>
      </c>
      <c r="E38" s="64" t="s">
        <v>429</v>
      </c>
      <c r="F38" s="188"/>
      <c r="G38" s="817" t="s">
        <v>159</v>
      </c>
      <c r="H38" s="18" t="s">
        <v>733</v>
      </c>
      <c r="I38" s="26" t="s">
        <v>8</v>
      </c>
      <c r="J38" s="98" t="s">
        <v>406</v>
      </c>
      <c r="K38" s="822">
        <v>58000000</v>
      </c>
      <c r="L38" s="789">
        <f>K38</f>
        <v>58000000</v>
      </c>
    </row>
    <row r="39" spans="1:39" s="119" customFormat="1" ht="39" customHeight="1" x14ac:dyDescent="0.25">
      <c r="A39" s="64" t="s">
        <v>386</v>
      </c>
      <c r="B39" s="67" t="s">
        <v>387</v>
      </c>
      <c r="C39" s="150">
        <v>921</v>
      </c>
      <c r="D39" s="67" t="s">
        <v>1121</v>
      </c>
      <c r="E39" s="64" t="s">
        <v>429</v>
      </c>
      <c r="F39" s="64"/>
      <c r="G39" s="89" t="s">
        <v>389</v>
      </c>
      <c r="H39" s="18" t="s">
        <v>733</v>
      </c>
      <c r="I39" s="26" t="s">
        <v>240</v>
      </c>
      <c r="J39" s="98" t="s">
        <v>392</v>
      </c>
      <c r="K39" s="103">
        <v>40000000</v>
      </c>
      <c r="L39" s="789">
        <f>K39</f>
        <v>40000000</v>
      </c>
    </row>
    <row r="40" spans="1:39" s="119" customFormat="1" ht="45.75" customHeight="1" x14ac:dyDescent="0.25">
      <c r="A40" s="64" t="s">
        <v>386</v>
      </c>
      <c r="B40" s="67" t="s">
        <v>387</v>
      </c>
      <c r="C40" s="150">
        <v>919</v>
      </c>
      <c r="D40" s="67" t="s">
        <v>1121</v>
      </c>
      <c r="E40" s="64" t="s">
        <v>429</v>
      </c>
      <c r="F40" s="188"/>
      <c r="G40" s="815" t="s">
        <v>751</v>
      </c>
      <c r="H40" s="18" t="s">
        <v>7</v>
      </c>
      <c r="I40" s="26" t="s">
        <v>238</v>
      </c>
      <c r="J40" s="98" t="s">
        <v>392</v>
      </c>
      <c r="K40" s="822">
        <v>13600000</v>
      </c>
      <c r="L40" s="789">
        <f>K40</f>
        <v>13600000</v>
      </c>
    </row>
    <row r="41" spans="1:39" ht="39" customHeight="1" x14ac:dyDescent="0.25">
      <c r="A41" s="64" t="s">
        <v>386</v>
      </c>
      <c r="B41" s="67" t="s">
        <v>387</v>
      </c>
      <c r="C41" s="150">
        <v>59</v>
      </c>
      <c r="D41" s="67" t="s">
        <v>1121</v>
      </c>
      <c r="E41" s="64" t="s">
        <v>429</v>
      </c>
      <c r="F41" s="188"/>
      <c r="G41" s="815" t="s">
        <v>389</v>
      </c>
      <c r="H41" s="18" t="s">
        <v>735</v>
      </c>
      <c r="I41" s="18" t="s">
        <v>736</v>
      </c>
      <c r="J41" s="98" t="s">
        <v>392</v>
      </c>
      <c r="K41" s="103" t="s">
        <v>995</v>
      </c>
      <c r="L41" s="769" t="str">
        <f>K41</f>
        <v>Part of RSP 921</v>
      </c>
    </row>
    <row r="42" spans="1:39" s="119" customFormat="1" ht="39.75" customHeight="1" x14ac:dyDescent="0.25">
      <c r="A42" s="64" t="s">
        <v>386</v>
      </c>
      <c r="B42" s="272" t="s">
        <v>387</v>
      </c>
      <c r="C42" s="150">
        <v>840</v>
      </c>
      <c r="D42" s="67" t="s">
        <v>1121</v>
      </c>
      <c r="E42" s="64" t="s">
        <v>402</v>
      </c>
      <c r="F42" s="64"/>
      <c r="G42" s="89" t="s">
        <v>389</v>
      </c>
      <c r="H42" s="26" t="s">
        <v>734</v>
      </c>
      <c r="I42" s="18" t="s">
        <v>720</v>
      </c>
      <c r="J42" s="98" t="s">
        <v>392</v>
      </c>
      <c r="K42" s="103">
        <v>5900000</v>
      </c>
      <c r="L42" s="769">
        <f t="shared" ref="L42:L74" si="2">K42</f>
        <v>5900000</v>
      </c>
    </row>
    <row r="43" spans="1:39" s="119" customFormat="1" ht="44.25" customHeight="1" x14ac:dyDescent="0.25">
      <c r="A43" s="64" t="s">
        <v>386</v>
      </c>
      <c r="B43" s="67" t="s">
        <v>387</v>
      </c>
      <c r="C43" s="150">
        <v>776</v>
      </c>
      <c r="D43" s="67" t="s">
        <v>1121</v>
      </c>
      <c r="E43" s="64" t="s">
        <v>429</v>
      </c>
      <c r="F43" s="188"/>
      <c r="G43" s="819" t="s">
        <v>741</v>
      </c>
      <c r="H43" s="18" t="s">
        <v>734</v>
      </c>
      <c r="I43" s="26" t="s">
        <v>530</v>
      </c>
      <c r="J43" s="98" t="s">
        <v>392</v>
      </c>
      <c r="K43" s="103">
        <v>3125000</v>
      </c>
      <c r="L43" s="769">
        <f t="shared" si="2"/>
        <v>3125000</v>
      </c>
    </row>
    <row r="44" spans="1:39" s="119" customFormat="1" ht="44.25" customHeight="1" x14ac:dyDescent="0.25">
      <c r="A44" s="64" t="s">
        <v>386</v>
      </c>
      <c r="B44" s="67" t="s">
        <v>387</v>
      </c>
      <c r="C44" s="150">
        <v>782</v>
      </c>
      <c r="D44" s="67" t="s">
        <v>1121</v>
      </c>
      <c r="E44" s="64" t="s">
        <v>429</v>
      </c>
      <c r="F44" s="188"/>
      <c r="G44" s="815" t="s">
        <v>986</v>
      </c>
      <c r="H44" s="18" t="s">
        <v>734</v>
      </c>
      <c r="I44" s="18" t="s">
        <v>1181</v>
      </c>
      <c r="J44" s="98" t="s">
        <v>392</v>
      </c>
      <c r="K44" s="103">
        <v>43912000</v>
      </c>
      <c r="L44" s="769">
        <f t="shared" si="2"/>
        <v>43912000</v>
      </c>
    </row>
    <row r="45" spans="1:39" ht="38.25" customHeight="1" x14ac:dyDescent="0.25">
      <c r="A45" s="263" t="s">
        <v>386</v>
      </c>
      <c r="B45" s="272" t="s">
        <v>387</v>
      </c>
      <c r="C45" s="68">
        <v>1165</v>
      </c>
      <c r="D45" s="67" t="s">
        <v>1121</v>
      </c>
      <c r="E45" s="263" t="s">
        <v>402</v>
      </c>
      <c r="F45" s="263"/>
      <c r="G45" s="89" t="s">
        <v>1</v>
      </c>
      <c r="H45" s="18" t="s">
        <v>353</v>
      </c>
      <c r="I45" s="18" t="s">
        <v>1023</v>
      </c>
      <c r="J45" s="820" t="s">
        <v>406</v>
      </c>
      <c r="K45" s="822">
        <v>2600000</v>
      </c>
      <c r="L45" s="769">
        <f t="shared" si="2"/>
        <v>2600000</v>
      </c>
    </row>
    <row r="46" spans="1:39" ht="82.5" customHeight="1" x14ac:dyDescent="0.25">
      <c r="A46" s="148" t="s">
        <v>386</v>
      </c>
      <c r="B46" s="272" t="s">
        <v>387</v>
      </c>
      <c r="C46" s="155">
        <v>1068</v>
      </c>
      <c r="D46" s="67" t="s">
        <v>1121</v>
      </c>
      <c r="E46" s="148" t="s">
        <v>402</v>
      </c>
      <c r="F46" s="148"/>
      <c r="G46" s="89" t="s">
        <v>389</v>
      </c>
      <c r="H46" s="26" t="s">
        <v>3</v>
      </c>
      <c r="I46" s="18" t="s">
        <v>1038</v>
      </c>
      <c r="J46" s="98" t="s">
        <v>392</v>
      </c>
      <c r="K46" s="778">
        <v>106500000</v>
      </c>
      <c r="L46" s="776">
        <f t="shared" si="2"/>
        <v>106500000</v>
      </c>
    </row>
    <row r="47" spans="1:39" ht="39.75" customHeight="1" x14ac:dyDescent="0.25">
      <c r="A47" s="64" t="s">
        <v>386</v>
      </c>
      <c r="B47" s="272" t="s">
        <v>387</v>
      </c>
      <c r="C47" s="150">
        <v>592</v>
      </c>
      <c r="D47" s="67" t="s">
        <v>1121</v>
      </c>
      <c r="E47" s="64" t="s">
        <v>402</v>
      </c>
      <c r="F47" s="64"/>
      <c r="G47" s="89" t="s">
        <v>389</v>
      </c>
      <c r="H47" s="26" t="s">
        <v>3</v>
      </c>
      <c r="I47" s="18" t="s">
        <v>1126</v>
      </c>
      <c r="J47" s="98" t="s">
        <v>392</v>
      </c>
      <c r="K47" s="107" t="s">
        <v>726</v>
      </c>
      <c r="L47" s="776" t="str">
        <f>K47</f>
        <v>Part of Long Term Lower SEMA</v>
      </c>
    </row>
    <row r="48" spans="1:39" s="77" customFormat="1" ht="20.399999999999999" x14ac:dyDescent="0.25">
      <c r="A48" s="263" t="s">
        <v>386</v>
      </c>
      <c r="B48" s="272" t="s">
        <v>387</v>
      </c>
      <c r="C48" s="68">
        <v>1118</v>
      </c>
      <c r="D48" s="67" t="s">
        <v>1121</v>
      </c>
      <c r="E48" s="263" t="s">
        <v>429</v>
      </c>
      <c r="F48" s="263"/>
      <c r="G48" s="89" t="s">
        <v>389</v>
      </c>
      <c r="H48" s="18" t="s">
        <v>3</v>
      </c>
      <c r="I48" s="18" t="s">
        <v>1127</v>
      </c>
      <c r="J48" s="98" t="s">
        <v>392</v>
      </c>
      <c r="K48" s="107">
        <v>6000000</v>
      </c>
      <c r="L48" s="776">
        <f t="shared" si="2"/>
        <v>6000000</v>
      </c>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row>
    <row r="49" spans="1:12" ht="36" customHeight="1" x14ac:dyDescent="0.25">
      <c r="A49" s="263" t="s">
        <v>386</v>
      </c>
      <c r="B49" s="272" t="s">
        <v>387</v>
      </c>
      <c r="C49" s="68">
        <v>1187</v>
      </c>
      <c r="D49" s="67" t="s">
        <v>1121</v>
      </c>
      <c r="E49" s="263" t="s">
        <v>429</v>
      </c>
      <c r="F49" s="809"/>
      <c r="G49" s="817" t="s">
        <v>575</v>
      </c>
      <c r="H49" s="18" t="s">
        <v>1063</v>
      </c>
      <c r="I49" s="18" t="s">
        <v>1062</v>
      </c>
      <c r="J49" s="98" t="s">
        <v>392</v>
      </c>
      <c r="K49" s="103">
        <v>65000000</v>
      </c>
      <c r="L49" s="770">
        <f t="shared" si="2"/>
        <v>65000000</v>
      </c>
    </row>
    <row r="50" spans="1:12" ht="30.6" x14ac:dyDescent="0.25">
      <c r="A50" s="64" t="s">
        <v>386</v>
      </c>
      <c r="B50" s="67" t="s">
        <v>387</v>
      </c>
      <c r="C50" s="150">
        <v>929</v>
      </c>
      <c r="D50" s="67" t="s">
        <v>1121</v>
      </c>
      <c r="E50" s="64" t="s">
        <v>429</v>
      </c>
      <c r="F50" s="188"/>
      <c r="G50" s="85" t="s">
        <v>755</v>
      </c>
      <c r="H50" s="26" t="s">
        <v>352</v>
      </c>
      <c r="I50" s="18" t="s">
        <v>246</v>
      </c>
      <c r="J50" s="98" t="s">
        <v>392</v>
      </c>
      <c r="K50" s="103">
        <v>2500000</v>
      </c>
      <c r="L50" s="773">
        <f t="shared" si="2"/>
        <v>2500000</v>
      </c>
    </row>
    <row r="51" spans="1:12" ht="30.6" x14ac:dyDescent="0.25">
      <c r="A51" s="64" t="s">
        <v>386</v>
      </c>
      <c r="B51" s="67" t="s">
        <v>387</v>
      </c>
      <c r="C51" s="150">
        <v>931</v>
      </c>
      <c r="D51" s="67" t="s">
        <v>1121</v>
      </c>
      <c r="E51" s="64" t="s">
        <v>429</v>
      </c>
      <c r="F51" s="188"/>
      <c r="G51" s="85" t="s">
        <v>746</v>
      </c>
      <c r="H51" s="26" t="s">
        <v>352</v>
      </c>
      <c r="I51" s="26" t="s">
        <v>37</v>
      </c>
      <c r="J51" s="98" t="s">
        <v>392</v>
      </c>
      <c r="K51" s="103">
        <v>531481</v>
      </c>
      <c r="L51" s="773">
        <f t="shared" si="2"/>
        <v>531481</v>
      </c>
    </row>
    <row r="52" spans="1:12" ht="30.6" x14ac:dyDescent="0.25">
      <c r="A52" s="64" t="s">
        <v>386</v>
      </c>
      <c r="B52" s="67" t="s">
        <v>387</v>
      </c>
      <c r="C52" s="150">
        <v>928</v>
      </c>
      <c r="D52" s="67" t="s">
        <v>1121</v>
      </c>
      <c r="E52" s="64" t="s">
        <v>429</v>
      </c>
      <c r="F52" s="188"/>
      <c r="G52" s="88" t="s">
        <v>159</v>
      </c>
      <c r="H52" s="26" t="s">
        <v>352</v>
      </c>
      <c r="I52" s="26" t="s">
        <v>245</v>
      </c>
      <c r="J52" s="98" t="s">
        <v>392</v>
      </c>
      <c r="K52" s="103">
        <v>3400000</v>
      </c>
      <c r="L52" s="773">
        <f t="shared" si="2"/>
        <v>3400000</v>
      </c>
    </row>
    <row r="53" spans="1:12" ht="30.6" x14ac:dyDescent="0.25">
      <c r="A53" s="64" t="s">
        <v>386</v>
      </c>
      <c r="B53" s="67" t="s">
        <v>387</v>
      </c>
      <c r="C53" s="150">
        <v>934</v>
      </c>
      <c r="D53" s="67" t="s">
        <v>1121</v>
      </c>
      <c r="E53" s="64" t="s">
        <v>429</v>
      </c>
      <c r="F53" s="188"/>
      <c r="G53" s="815" t="s">
        <v>389</v>
      </c>
      <c r="H53" s="26" t="s">
        <v>352</v>
      </c>
      <c r="I53" s="26" t="s">
        <v>250</v>
      </c>
      <c r="J53" s="98" t="s">
        <v>406</v>
      </c>
      <c r="K53" s="103" t="s">
        <v>996</v>
      </c>
      <c r="L53" s="773" t="str">
        <f t="shared" si="2"/>
        <v>Part of RSP 935</v>
      </c>
    </row>
    <row r="54" spans="1:12" ht="30.6" x14ac:dyDescent="0.25">
      <c r="A54" s="64" t="s">
        <v>386</v>
      </c>
      <c r="B54" s="67" t="s">
        <v>387</v>
      </c>
      <c r="C54" s="150">
        <v>935</v>
      </c>
      <c r="D54" s="67" t="s">
        <v>1121</v>
      </c>
      <c r="E54" s="64" t="s">
        <v>429</v>
      </c>
      <c r="F54" s="188"/>
      <c r="G54" s="815" t="s">
        <v>389</v>
      </c>
      <c r="H54" s="26" t="s">
        <v>352</v>
      </c>
      <c r="I54" s="26" t="s">
        <v>251</v>
      </c>
      <c r="J54" s="98" t="s">
        <v>406</v>
      </c>
      <c r="K54" s="103">
        <v>10200000</v>
      </c>
      <c r="L54" s="773">
        <f t="shared" si="2"/>
        <v>10200000</v>
      </c>
    </row>
    <row r="55" spans="1:12" ht="30.6" x14ac:dyDescent="0.25">
      <c r="A55" s="64" t="s">
        <v>386</v>
      </c>
      <c r="B55" s="67" t="s">
        <v>387</v>
      </c>
      <c r="C55" s="150">
        <v>938</v>
      </c>
      <c r="D55" s="67" t="s">
        <v>1121</v>
      </c>
      <c r="E55" s="64" t="s">
        <v>429</v>
      </c>
      <c r="F55" s="188"/>
      <c r="G55" s="815" t="s">
        <v>752</v>
      </c>
      <c r="H55" s="26" t="s">
        <v>352</v>
      </c>
      <c r="I55" s="26" t="s">
        <v>254</v>
      </c>
      <c r="J55" s="98" t="s">
        <v>392</v>
      </c>
      <c r="K55" s="103">
        <v>5430000</v>
      </c>
      <c r="L55" s="773">
        <f t="shared" si="2"/>
        <v>5430000</v>
      </c>
    </row>
    <row r="56" spans="1:12" ht="30.6" x14ac:dyDescent="0.25">
      <c r="A56" s="64" t="s">
        <v>386</v>
      </c>
      <c r="B56" s="67" t="s">
        <v>387</v>
      </c>
      <c r="C56" s="150">
        <v>940</v>
      </c>
      <c r="D56" s="67" t="s">
        <v>1121</v>
      </c>
      <c r="E56" s="64" t="s">
        <v>429</v>
      </c>
      <c r="F56" s="188"/>
      <c r="G56" s="817" t="s">
        <v>575</v>
      </c>
      <c r="H56" s="26" t="s">
        <v>352</v>
      </c>
      <c r="I56" s="18" t="s">
        <v>1054</v>
      </c>
      <c r="J56" s="98" t="s">
        <v>392</v>
      </c>
      <c r="K56" s="103">
        <v>18000000</v>
      </c>
      <c r="L56" s="773">
        <f t="shared" si="2"/>
        <v>18000000</v>
      </c>
    </row>
    <row r="57" spans="1:12" ht="30.6" x14ac:dyDescent="0.25">
      <c r="A57" s="64" t="s">
        <v>386</v>
      </c>
      <c r="B57" s="67" t="s">
        <v>387</v>
      </c>
      <c r="C57" s="150">
        <v>942</v>
      </c>
      <c r="D57" s="67" t="s">
        <v>1121</v>
      </c>
      <c r="E57" s="64" t="s">
        <v>429</v>
      </c>
      <c r="F57" s="188"/>
      <c r="G57" s="815" t="s">
        <v>389</v>
      </c>
      <c r="H57" s="26" t="s">
        <v>352</v>
      </c>
      <c r="I57" s="26" t="s">
        <v>258</v>
      </c>
      <c r="J57" s="98" t="s">
        <v>392</v>
      </c>
      <c r="K57" s="103">
        <v>3650000</v>
      </c>
      <c r="L57" s="773">
        <f t="shared" si="2"/>
        <v>3650000</v>
      </c>
    </row>
    <row r="58" spans="1:12" ht="30.6" x14ac:dyDescent="0.25">
      <c r="A58" s="64" t="s">
        <v>386</v>
      </c>
      <c r="B58" s="67" t="s">
        <v>387</v>
      </c>
      <c r="C58" s="150">
        <v>925</v>
      </c>
      <c r="D58" s="67" t="s">
        <v>1121</v>
      </c>
      <c r="E58" s="64" t="s">
        <v>429</v>
      </c>
      <c r="F58" s="64"/>
      <c r="G58" s="89" t="s">
        <v>741</v>
      </c>
      <c r="H58" s="26" t="s">
        <v>352</v>
      </c>
      <c r="I58" s="26" t="s">
        <v>38</v>
      </c>
      <c r="J58" s="98" t="s">
        <v>392</v>
      </c>
      <c r="K58" s="103" t="s">
        <v>1182</v>
      </c>
      <c r="L58" s="773" t="str">
        <f t="shared" si="2"/>
        <v>Part of RSP 926</v>
      </c>
    </row>
    <row r="59" spans="1:12" ht="30.6" x14ac:dyDescent="0.25">
      <c r="A59" s="64" t="s">
        <v>386</v>
      </c>
      <c r="B59" s="67" t="s">
        <v>387</v>
      </c>
      <c r="C59" s="150">
        <v>926</v>
      </c>
      <c r="D59" s="67" t="s">
        <v>1121</v>
      </c>
      <c r="E59" s="64" t="s">
        <v>429</v>
      </c>
      <c r="F59" s="188"/>
      <c r="G59" s="87" t="s">
        <v>741</v>
      </c>
      <c r="H59" s="26" t="s">
        <v>352</v>
      </c>
      <c r="I59" s="26" t="s">
        <v>244</v>
      </c>
      <c r="J59" s="98" t="s">
        <v>392</v>
      </c>
      <c r="K59" s="103">
        <v>14700000</v>
      </c>
      <c r="L59" s="773">
        <f t="shared" si="2"/>
        <v>14700000</v>
      </c>
    </row>
    <row r="60" spans="1:12" ht="30.6" x14ac:dyDescent="0.25">
      <c r="A60" s="64" t="s">
        <v>386</v>
      </c>
      <c r="B60" s="67" t="s">
        <v>387</v>
      </c>
      <c r="C60" s="150">
        <v>932</v>
      </c>
      <c r="D60" s="67" t="s">
        <v>1121</v>
      </c>
      <c r="E60" s="64" t="s">
        <v>429</v>
      </c>
      <c r="F60" s="64"/>
      <c r="G60" s="89" t="s">
        <v>741</v>
      </c>
      <c r="H60" s="26" t="s">
        <v>352</v>
      </c>
      <c r="I60" s="26" t="s">
        <v>248</v>
      </c>
      <c r="J60" s="98" t="s">
        <v>392</v>
      </c>
      <c r="K60" s="103" t="s">
        <v>1182</v>
      </c>
      <c r="L60" s="773" t="str">
        <f t="shared" si="2"/>
        <v>Part of RSP 926</v>
      </c>
    </row>
    <row r="61" spans="1:12" ht="30.6" x14ac:dyDescent="0.25">
      <c r="A61" s="64" t="s">
        <v>386</v>
      </c>
      <c r="B61" s="67" t="s">
        <v>387</v>
      </c>
      <c r="C61" s="150">
        <v>941</v>
      </c>
      <c r="D61" s="67" t="s">
        <v>1121</v>
      </c>
      <c r="E61" s="64" t="s">
        <v>429</v>
      </c>
      <c r="F61" s="188"/>
      <c r="G61" s="816">
        <v>41487</v>
      </c>
      <c r="H61" s="26" t="s">
        <v>352</v>
      </c>
      <c r="I61" s="18" t="s">
        <v>997</v>
      </c>
      <c r="J61" s="98" t="s">
        <v>392</v>
      </c>
      <c r="K61" s="103">
        <v>13748000</v>
      </c>
      <c r="L61" s="773">
        <f t="shared" si="2"/>
        <v>13748000</v>
      </c>
    </row>
    <row r="62" spans="1:12" ht="30.6" x14ac:dyDescent="0.25">
      <c r="A62" s="64" t="s">
        <v>386</v>
      </c>
      <c r="B62" s="67" t="s">
        <v>387</v>
      </c>
      <c r="C62" s="150">
        <v>943</v>
      </c>
      <c r="D62" s="67" t="s">
        <v>1121</v>
      </c>
      <c r="E62" s="64" t="s">
        <v>429</v>
      </c>
      <c r="F62" s="188"/>
      <c r="G62" s="85" t="s">
        <v>389</v>
      </c>
      <c r="H62" s="26" t="s">
        <v>352</v>
      </c>
      <c r="I62" s="26" t="s">
        <v>259</v>
      </c>
      <c r="J62" s="98" t="s">
        <v>392</v>
      </c>
      <c r="K62" s="103">
        <v>4100000</v>
      </c>
      <c r="L62" s="773">
        <f t="shared" si="2"/>
        <v>4100000</v>
      </c>
    </row>
    <row r="63" spans="1:12" ht="30.6" x14ac:dyDescent="0.25">
      <c r="A63" s="64" t="s">
        <v>386</v>
      </c>
      <c r="B63" s="67" t="s">
        <v>387</v>
      </c>
      <c r="C63" s="150">
        <v>944</v>
      </c>
      <c r="D63" s="67" t="s">
        <v>1121</v>
      </c>
      <c r="E63" s="64" t="s">
        <v>429</v>
      </c>
      <c r="F63" s="188"/>
      <c r="G63" s="815" t="s">
        <v>740</v>
      </c>
      <c r="H63" s="26" t="s">
        <v>352</v>
      </c>
      <c r="I63" s="26" t="s">
        <v>260</v>
      </c>
      <c r="J63" s="820" t="s">
        <v>406</v>
      </c>
      <c r="K63" s="822">
        <v>15700000</v>
      </c>
      <c r="L63" s="773">
        <f t="shared" si="2"/>
        <v>15700000</v>
      </c>
    </row>
    <row r="64" spans="1:12" ht="30.6" x14ac:dyDescent="0.25">
      <c r="A64" s="64" t="s">
        <v>386</v>
      </c>
      <c r="B64" s="67" t="s">
        <v>387</v>
      </c>
      <c r="C64" s="150">
        <v>950</v>
      </c>
      <c r="D64" s="67" t="s">
        <v>1121</v>
      </c>
      <c r="E64" s="64" t="s">
        <v>429</v>
      </c>
      <c r="F64" s="188"/>
      <c r="G64" s="86" t="s">
        <v>987</v>
      </c>
      <c r="H64" s="26" t="s">
        <v>352</v>
      </c>
      <c r="I64" s="26" t="s">
        <v>265</v>
      </c>
      <c r="J64" s="98" t="s">
        <v>392</v>
      </c>
      <c r="K64" s="103">
        <v>1016897</v>
      </c>
      <c r="L64" s="773">
        <f t="shared" si="2"/>
        <v>1016897</v>
      </c>
    </row>
    <row r="65" spans="1:12" ht="30.6" x14ac:dyDescent="0.25">
      <c r="A65" s="64" t="s">
        <v>386</v>
      </c>
      <c r="B65" s="67" t="s">
        <v>387</v>
      </c>
      <c r="C65" s="150">
        <v>953</v>
      </c>
      <c r="D65" s="67" t="s">
        <v>1121</v>
      </c>
      <c r="E65" s="64" t="s">
        <v>429</v>
      </c>
      <c r="F65" s="188"/>
      <c r="G65" s="86" t="s">
        <v>987</v>
      </c>
      <c r="H65" s="26" t="s">
        <v>352</v>
      </c>
      <c r="I65" s="26" t="s">
        <v>268</v>
      </c>
      <c r="J65" s="98" t="s">
        <v>392</v>
      </c>
      <c r="K65" s="103">
        <v>10248067</v>
      </c>
      <c r="L65" s="773">
        <f t="shared" si="2"/>
        <v>10248067</v>
      </c>
    </row>
    <row r="66" spans="1:12" ht="30.6" x14ac:dyDescent="0.25">
      <c r="A66" s="64" t="s">
        <v>386</v>
      </c>
      <c r="B66" s="67" t="s">
        <v>387</v>
      </c>
      <c r="C66" s="150">
        <v>954</v>
      </c>
      <c r="D66" s="67" t="s">
        <v>1121</v>
      </c>
      <c r="E66" s="64" t="s">
        <v>429</v>
      </c>
      <c r="F66" s="188"/>
      <c r="G66" s="86" t="s">
        <v>987</v>
      </c>
      <c r="H66" s="26" t="s">
        <v>352</v>
      </c>
      <c r="I66" s="18" t="s">
        <v>1125</v>
      </c>
      <c r="J66" s="98" t="s">
        <v>392</v>
      </c>
      <c r="K66" s="103">
        <v>903909</v>
      </c>
      <c r="L66" s="773">
        <f t="shared" si="2"/>
        <v>903909</v>
      </c>
    </row>
    <row r="67" spans="1:12" ht="30.6" x14ac:dyDescent="0.25">
      <c r="A67" s="64" t="s">
        <v>386</v>
      </c>
      <c r="B67" s="67" t="s">
        <v>387</v>
      </c>
      <c r="C67" s="150">
        <v>945</v>
      </c>
      <c r="D67" s="67" t="s">
        <v>1121</v>
      </c>
      <c r="E67" s="64" t="s">
        <v>429</v>
      </c>
      <c r="F67" s="188"/>
      <c r="G67" s="85" t="s">
        <v>753</v>
      </c>
      <c r="H67" s="26" t="s">
        <v>352</v>
      </c>
      <c r="I67" s="18" t="s">
        <v>1084</v>
      </c>
      <c r="J67" s="98" t="s">
        <v>392</v>
      </c>
      <c r="K67" s="103">
        <v>5000000</v>
      </c>
      <c r="L67" s="773">
        <f t="shared" si="2"/>
        <v>5000000</v>
      </c>
    </row>
    <row r="68" spans="1:12" ht="30.6" x14ac:dyDescent="0.25">
      <c r="A68" s="64" t="s">
        <v>386</v>
      </c>
      <c r="B68" s="67" t="s">
        <v>387</v>
      </c>
      <c r="C68" s="150">
        <v>946</v>
      </c>
      <c r="D68" s="67" t="s">
        <v>1121</v>
      </c>
      <c r="E68" s="64" t="s">
        <v>429</v>
      </c>
      <c r="F68" s="188"/>
      <c r="G68" s="85" t="s">
        <v>988</v>
      </c>
      <c r="H68" s="26" t="s">
        <v>352</v>
      </c>
      <c r="I68" s="18" t="s">
        <v>1183</v>
      </c>
      <c r="J68" s="98" t="s">
        <v>392</v>
      </c>
      <c r="K68" s="103">
        <v>16000000</v>
      </c>
      <c r="L68" s="773">
        <f t="shared" si="2"/>
        <v>16000000</v>
      </c>
    </row>
    <row r="69" spans="1:12" ht="30.6" x14ac:dyDescent="0.25">
      <c r="A69" s="64" t="s">
        <v>386</v>
      </c>
      <c r="B69" s="67" t="s">
        <v>387</v>
      </c>
      <c r="C69" s="150">
        <v>948</v>
      </c>
      <c r="D69" s="67" t="s">
        <v>1121</v>
      </c>
      <c r="E69" s="64" t="s">
        <v>429</v>
      </c>
      <c r="F69" s="188"/>
      <c r="G69" s="815" t="s">
        <v>753</v>
      </c>
      <c r="H69" s="26" t="s">
        <v>352</v>
      </c>
      <c r="I69" s="26" t="s">
        <v>71</v>
      </c>
      <c r="J69" s="98" t="s">
        <v>392</v>
      </c>
      <c r="K69" s="103">
        <v>13400000</v>
      </c>
      <c r="L69" s="773">
        <f t="shared" si="2"/>
        <v>13400000</v>
      </c>
    </row>
    <row r="70" spans="1:12" ht="30.6" x14ac:dyDescent="0.25">
      <c r="A70" s="64" t="s">
        <v>386</v>
      </c>
      <c r="B70" s="67" t="s">
        <v>387</v>
      </c>
      <c r="C70" s="150">
        <v>949</v>
      </c>
      <c r="D70" s="67" t="s">
        <v>1121</v>
      </c>
      <c r="E70" s="64" t="s">
        <v>429</v>
      </c>
      <c r="F70" s="188"/>
      <c r="G70" s="85" t="s">
        <v>988</v>
      </c>
      <c r="H70" s="26" t="s">
        <v>352</v>
      </c>
      <c r="I70" s="26" t="s">
        <v>264</v>
      </c>
      <c r="J70" s="98" t="s">
        <v>392</v>
      </c>
      <c r="K70" s="103">
        <v>1600000</v>
      </c>
      <c r="L70" s="773">
        <f t="shared" si="2"/>
        <v>1600000</v>
      </c>
    </row>
    <row r="71" spans="1:12" ht="30.6" x14ac:dyDescent="0.25">
      <c r="A71" s="64" t="s">
        <v>386</v>
      </c>
      <c r="B71" s="67" t="s">
        <v>387</v>
      </c>
      <c r="C71" s="150">
        <v>937</v>
      </c>
      <c r="D71" s="67" t="s">
        <v>1121</v>
      </c>
      <c r="E71" s="64" t="s">
        <v>429</v>
      </c>
      <c r="F71" s="188"/>
      <c r="G71" s="815" t="s">
        <v>989</v>
      </c>
      <c r="H71" s="26" t="s">
        <v>352</v>
      </c>
      <c r="I71" s="26" t="s">
        <v>253</v>
      </c>
      <c r="J71" s="98" t="s">
        <v>392</v>
      </c>
      <c r="K71" s="103">
        <v>6602875</v>
      </c>
      <c r="L71" s="773">
        <f t="shared" si="2"/>
        <v>6602875</v>
      </c>
    </row>
    <row r="72" spans="1:12" ht="30.6" x14ac:dyDescent="0.25">
      <c r="A72" s="64" t="s">
        <v>386</v>
      </c>
      <c r="B72" s="67" t="s">
        <v>387</v>
      </c>
      <c r="C72" s="150">
        <v>955</v>
      </c>
      <c r="D72" s="67" t="s">
        <v>1121</v>
      </c>
      <c r="E72" s="64" t="s">
        <v>429</v>
      </c>
      <c r="F72" s="64"/>
      <c r="G72" s="89" t="s">
        <v>731</v>
      </c>
      <c r="H72" s="26" t="s">
        <v>352</v>
      </c>
      <c r="I72" s="26" t="s">
        <v>270</v>
      </c>
      <c r="J72" s="98" t="s">
        <v>392</v>
      </c>
      <c r="K72" s="103">
        <v>13800000</v>
      </c>
      <c r="L72" s="773">
        <f t="shared" si="2"/>
        <v>13800000</v>
      </c>
    </row>
    <row r="73" spans="1:12" ht="30.6" x14ac:dyDescent="0.25">
      <c r="A73" s="64" t="s">
        <v>386</v>
      </c>
      <c r="B73" s="67" t="s">
        <v>387</v>
      </c>
      <c r="C73" s="150">
        <v>951</v>
      </c>
      <c r="D73" s="67" t="s">
        <v>1121</v>
      </c>
      <c r="E73" s="64" t="s">
        <v>429</v>
      </c>
      <c r="F73" s="188"/>
      <c r="G73" s="85" t="s">
        <v>747</v>
      </c>
      <c r="H73" s="26" t="s">
        <v>352</v>
      </c>
      <c r="I73" s="18" t="s">
        <v>1098</v>
      </c>
      <c r="J73" s="98" t="s">
        <v>392</v>
      </c>
      <c r="K73" s="103">
        <v>7455440</v>
      </c>
      <c r="L73" s="773">
        <f t="shared" si="2"/>
        <v>7455440</v>
      </c>
    </row>
    <row r="74" spans="1:12" ht="30.6" x14ac:dyDescent="0.25">
      <c r="A74" s="263" t="s">
        <v>386</v>
      </c>
      <c r="B74" s="272" t="s">
        <v>387</v>
      </c>
      <c r="C74" s="68">
        <v>1217</v>
      </c>
      <c r="D74" s="272" t="s">
        <v>1121</v>
      </c>
      <c r="E74" s="263" t="s">
        <v>451</v>
      </c>
      <c r="F74" s="809"/>
      <c r="G74" s="85" t="s">
        <v>389</v>
      </c>
      <c r="H74" s="18" t="s">
        <v>352</v>
      </c>
      <c r="I74" s="18" t="s">
        <v>1147</v>
      </c>
      <c r="J74" s="98" t="s">
        <v>392</v>
      </c>
      <c r="K74" s="103">
        <v>3140000</v>
      </c>
      <c r="L74" s="773">
        <f t="shared" si="2"/>
        <v>3140000</v>
      </c>
    </row>
    <row r="75" spans="1:12" ht="20.399999999999999" x14ac:dyDescent="0.25">
      <c r="A75" s="64" t="s">
        <v>386</v>
      </c>
      <c r="B75" s="60" t="s">
        <v>387</v>
      </c>
      <c r="C75" s="155">
        <v>1076</v>
      </c>
      <c r="D75" s="67" t="s">
        <v>1121</v>
      </c>
      <c r="E75" s="64" t="s">
        <v>451</v>
      </c>
      <c r="F75" s="64"/>
      <c r="G75" s="89" t="s">
        <v>1</v>
      </c>
      <c r="H75" s="18" t="s">
        <v>760</v>
      </c>
      <c r="I75" s="18" t="s">
        <v>637</v>
      </c>
      <c r="J75" s="98" t="s">
        <v>406</v>
      </c>
      <c r="K75" s="107" t="s">
        <v>761</v>
      </c>
      <c r="L75" s="782" t="str">
        <f>K75</f>
        <v>Part of Agawam-West Springfield Project</v>
      </c>
    </row>
    <row r="76" spans="1:12" ht="30.6" x14ac:dyDescent="0.25">
      <c r="A76" s="64" t="s">
        <v>386</v>
      </c>
      <c r="B76" s="60" t="s">
        <v>387</v>
      </c>
      <c r="C76" s="150">
        <v>687</v>
      </c>
      <c r="D76" s="67" t="s">
        <v>1121</v>
      </c>
      <c r="E76" s="64" t="s">
        <v>451</v>
      </c>
      <c r="F76" s="64"/>
      <c r="G76" s="89" t="s">
        <v>684</v>
      </c>
      <c r="H76" s="18" t="s">
        <v>48</v>
      </c>
      <c r="I76" s="26" t="s">
        <v>614</v>
      </c>
      <c r="J76" s="98" t="s">
        <v>392</v>
      </c>
      <c r="K76" s="822">
        <v>718000000</v>
      </c>
      <c r="L76" s="774">
        <f>K76</f>
        <v>718000000</v>
      </c>
    </row>
    <row r="77" spans="1:12" ht="30.6" x14ac:dyDescent="0.25">
      <c r="A77" s="64" t="s">
        <v>386</v>
      </c>
      <c r="B77" s="60" t="s">
        <v>387</v>
      </c>
      <c r="C77" s="150">
        <v>826</v>
      </c>
      <c r="D77" s="67" t="s">
        <v>1121</v>
      </c>
      <c r="E77" s="64" t="s">
        <v>451</v>
      </c>
      <c r="F77" s="64"/>
      <c r="G77" s="89" t="s">
        <v>684</v>
      </c>
      <c r="H77" s="26" t="s">
        <v>48</v>
      </c>
      <c r="I77" s="26" t="s">
        <v>615</v>
      </c>
      <c r="J77" s="98" t="s">
        <v>392</v>
      </c>
      <c r="K77" s="107" t="s">
        <v>548</v>
      </c>
      <c r="L77" s="774" t="str">
        <f>K77</f>
        <v>Part of NEEWS (Greater Springfield Reliability Project)</v>
      </c>
    </row>
    <row r="78" spans="1:12" ht="30.6" x14ac:dyDescent="0.25">
      <c r="A78" s="64" t="s">
        <v>386</v>
      </c>
      <c r="B78" s="60" t="s">
        <v>387</v>
      </c>
      <c r="C78" s="150">
        <v>196</v>
      </c>
      <c r="D78" s="67" t="s">
        <v>1121</v>
      </c>
      <c r="E78" s="64" t="s">
        <v>451</v>
      </c>
      <c r="F78" s="64"/>
      <c r="G78" s="89" t="s">
        <v>684</v>
      </c>
      <c r="H78" s="26" t="s">
        <v>48</v>
      </c>
      <c r="I78" s="18" t="s">
        <v>616</v>
      </c>
      <c r="J78" s="820" t="s">
        <v>406</v>
      </c>
      <c r="K78" s="107" t="s">
        <v>548</v>
      </c>
      <c r="L78" s="774" t="str">
        <f t="shared" ref="L78:L102" si="3">K78</f>
        <v>Part of NEEWS (Greater Springfield Reliability Project)</v>
      </c>
    </row>
    <row r="79" spans="1:12" ht="30.6" x14ac:dyDescent="0.25">
      <c r="A79" s="64" t="s">
        <v>386</v>
      </c>
      <c r="B79" s="60" t="s">
        <v>387</v>
      </c>
      <c r="C79" s="150">
        <v>818</v>
      </c>
      <c r="D79" s="67" t="s">
        <v>1121</v>
      </c>
      <c r="E79" s="64" t="s">
        <v>451</v>
      </c>
      <c r="F79" s="64"/>
      <c r="G79" s="89" t="s">
        <v>684</v>
      </c>
      <c r="H79" s="26" t="s">
        <v>48</v>
      </c>
      <c r="I79" s="18" t="s">
        <v>1048</v>
      </c>
      <c r="J79" s="820" t="s">
        <v>406</v>
      </c>
      <c r="K79" s="107" t="s">
        <v>548</v>
      </c>
      <c r="L79" s="774" t="str">
        <f t="shared" si="3"/>
        <v>Part of NEEWS (Greater Springfield Reliability Project)</v>
      </c>
    </row>
    <row r="80" spans="1:12" ht="30.6" x14ac:dyDescent="0.25">
      <c r="A80" s="64" t="s">
        <v>386</v>
      </c>
      <c r="B80" s="60" t="s">
        <v>387</v>
      </c>
      <c r="C80" s="150">
        <v>819</v>
      </c>
      <c r="D80" s="67" t="s">
        <v>1121</v>
      </c>
      <c r="E80" s="64" t="s">
        <v>451</v>
      </c>
      <c r="F80" s="64"/>
      <c r="G80" s="89" t="s">
        <v>684</v>
      </c>
      <c r="H80" s="26" t="s">
        <v>48</v>
      </c>
      <c r="I80" s="18" t="s">
        <v>669</v>
      </c>
      <c r="J80" s="98" t="s">
        <v>406</v>
      </c>
      <c r="K80" s="107" t="s">
        <v>548</v>
      </c>
      <c r="L80" s="774" t="str">
        <f t="shared" si="3"/>
        <v>Part of NEEWS (Greater Springfield Reliability Project)</v>
      </c>
    </row>
    <row r="81" spans="1:12" ht="30.6" x14ac:dyDescent="0.25">
      <c r="A81" s="64" t="s">
        <v>386</v>
      </c>
      <c r="B81" s="60" t="s">
        <v>387</v>
      </c>
      <c r="C81" s="150">
        <v>820</v>
      </c>
      <c r="D81" s="67" t="s">
        <v>1121</v>
      </c>
      <c r="E81" s="64" t="s">
        <v>451</v>
      </c>
      <c r="F81" s="64"/>
      <c r="G81" s="89" t="s">
        <v>684</v>
      </c>
      <c r="H81" s="26" t="s">
        <v>48</v>
      </c>
      <c r="I81" s="18" t="s">
        <v>673</v>
      </c>
      <c r="J81" s="98" t="s">
        <v>406</v>
      </c>
      <c r="K81" s="107" t="s">
        <v>548</v>
      </c>
      <c r="L81" s="774" t="str">
        <f t="shared" si="3"/>
        <v>Part of NEEWS (Greater Springfield Reliability Project)</v>
      </c>
    </row>
    <row r="82" spans="1:12" ht="30.6" x14ac:dyDescent="0.25">
      <c r="A82" s="64" t="s">
        <v>386</v>
      </c>
      <c r="B82" s="60" t="s">
        <v>387</v>
      </c>
      <c r="C82" s="150">
        <v>823</v>
      </c>
      <c r="D82" s="67" t="s">
        <v>1121</v>
      </c>
      <c r="E82" s="64" t="s">
        <v>451</v>
      </c>
      <c r="F82" s="64"/>
      <c r="G82" s="89" t="s">
        <v>684</v>
      </c>
      <c r="H82" s="26" t="s">
        <v>48</v>
      </c>
      <c r="I82" s="18" t="s">
        <v>1253</v>
      </c>
      <c r="J82" s="98" t="s">
        <v>406</v>
      </c>
      <c r="K82" s="107" t="s">
        <v>548</v>
      </c>
      <c r="L82" s="774" t="str">
        <f t="shared" si="3"/>
        <v>Part of NEEWS (Greater Springfield Reliability Project)</v>
      </c>
    </row>
    <row r="83" spans="1:12" ht="30.6" x14ac:dyDescent="0.25">
      <c r="A83" s="64" t="s">
        <v>386</v>
      </c>
      <c r="B83" s="60" t="s">
        <v>387</v>
      </c>
      <c r="C83" s="150">
        <v>828</v>
      </c>
      <c r="D83" s="67" t="s">
        <v>1121</v>
      </c>
      <c r="E83" s="64" t="s">
        <v>451</v>
      </c>
      <c r="F83" s="64"/>
      <c r="G83" s="89" t="s">
        <v>684</v>
      </c>
      <c r="H83" s="18" t="s">
        <v>48</v>
      </c>
      <c r="I83" s="26" t="s">
        <v>617</v>
      </c>
      <c r="J83" s="98" t="s">
        <v>392</v>
      </c>
      <c r="K83" s="107" t="s">
        <v>548</v>
      </c>
      <c r="L83" s="774" t="str">
        <f t="shared" si="3"/>
        <v>Part of NEEWS (Greater Springfield Reliability Project)</v>
      </c>
    </row>
    <row r="84" spans="1:12" ht="30.6" x14ac:dyDescent="0.25">
      <c r="A84" s="64" t="s">
        <v>386</v>
      </c>
      <c r="B84" s="60" t="s">
        <v>387</v>
      </c>
      <c r="C84" s="150">
        <v>829</v>
      </c>
      <c r="D84" s="67" t="s">
        <v>1121</v>
      </c>
      <c r="E84" s="64" t="s">
        <v>451</v>
      </c>
      <c r="F84" s="64"/>
      <c r="G84" s="89" t="s">
        <v>684</v>
      </c>
      <c r="H84" s="18" t="s">
        <v>48</v>
      </c>
      <c r="I84" s="26" t="s">
        <v>618</v>
      </c>
      <c r="J84" s="98" t="s">
        <v>406</v>
      </c>
      <c r="K84" s="107" t="s">
        <v>548</v>
      </c>
      <c r="L84" s="774" t="str">
        <f t="shared" si="3"/>
        <v>Part of NEEWS (Greater Springfield Reliability Project)</v>
      </c>
    </row>
    <row r="85" spans="1:12" ht="30.6" x14ac:dyDescent="0.25">
      <c r="A85" s="64" t="s">
        <v>386</v>
      </c>
      <c r="B85" s="60" t="s">
        <v>387</v>
      </c>
      <c r="C85" s="150">
        <v>1010</v>
      </c>
      <c r="D85" s="67" t="s">
        <v>1121</v>
      </c>
      <c r="E85" s="64" t="s">
        <v>451</v>
      </c>
      <c r="F85" s="64"/>
      <c r="G85" s="89" t="s">
        <v>684</v>
      </c>
      <c r="H85" s="18" t="s">
        <v>48</v>
      </c>
      <c r="I85" s="26" t="s">
        <v>619</v>
      </c>
      <c r="J85" s="98" t="s">
        <v>406</v>
      </c>
      <c r="K85" s="107" t="s">
        <v>548</v>
      </c>
      <c r="L85" s="774" t="str">
        <f t="shared" si="3"/>
        <v>Part of NEEWS (Greater Springfield Reliability Project)</v>
      </c>
    </row>
    <row r="86" spans="1:12" ht="30.6" x14ac:dyDescent="0.25">
      <c r="A86" s="64" t="s">
        <v>386</v>
      </c>
      <c r="B86" s="60" t="s">
        <v>387</v>
      </c>
      <c r="C86" s="150">
        <v>259</v>
      </c>
      <c r="D86" s="67" t="s">
        <v>1121</v>
      </c>
      <c r="E86" s="64" t="s">
        <v>451</v>
      </c>
      <c r="F86" s="64"/>
      <c r="G86" s="89" t="s">
        <v>684</v>
      </c>
      <c r="H86" s="18" t="s">
        <v>48</v>
      </c>
      <c r="I86" s="18" t="s">
        <v>670</v>
      </c>
      <c r="J86" s="820" t="s">
        <v>406</v>
      </c>
      <c r="K86" s="107" t="s">
        <v>548</v>
      </c>
      <c r="L86" s="774" t="str">
        <f t="shared" si="3"/>
        <v>Part of NEEWS (Greater Springfield Reliability Project)</v>
      </c>
    </row>
    <row r="87" spans="1:12" ht="30.6" x14ac:dyDescent="0.25">
      <c r="A87" s="64" t="s">
        <v>386</v>
      </c>
      <c r="B87" s="60" t="s">
        <v>387</v>
      </c>
      <c r="C87" s="150">
        <v>688</v>
      </c>
      <c r="D87" s="67" t="s">
        <v>1121</v>
      </c>
      <c r="E87" s="64" t="s">
        <v>451</v>
      </c>
      <c r="F87" s="64"/>
      <c r="G87" s="89" t="s">
        <v>684</v>
      </c>
      <c r="H87" s="18" t="s">
        <v>48</v>
      </c>
      <c r="I87" s="26" t="s">
        <v>620</v>
      </c>
      <c r="J87" s="820" t="s">
        <v>406</v>
      </c>
      <c r="K87" s="107" t="s">
        <v>548</v>
      </c>
      <c r="L87" s="774" t="str">
        <f t="shared" si="3"/>
        <v>Part of NEEWS (Greater Springfield Reliability Project)</v>
      </c>
    </row>
    <row r="88" spans="1:12" s="93" customFormat="1" ht="44.25" customHeight="1" x14ac:dyDescent="0.25">
      <c r="A88" s="64" t="s">
        <v>386</v>
      </c>
      <c r="B88" s="60" t="s">
        <v>387</v>
      </c>
      <c r="C88" s="113">
        <v>1100</v>
      </c>
      <c r="D88" s="67" t="s">
        <v>1121</v>
      </c>
      <c r="E88" s="64" t="s">
        <v>451</v>
      </c>
      <c r="F88" s="64"/>
      <c r="G88" s="89" t="s">
        <v>684</v>
      </c>
      <c r="H88" s="18" t="s">
        <v>48</v>
      </c>
      <c r="I88" s="18" t="s">
        <v>625</v>
      </c>
      <c r="J88" s="98" t="s">
        <v>406</v>
      </c>
      <c r="K88" s="27" t="s">
        <v>548</v>
      </c>
      <c r="L88" s="774" t="str">
        <f t="shared" si="3"/>
        <v>Part of NEEWS (Greater Springfield Reliability Project)</v>
      </c>
    </row>
    <row r="89" spans="1:12" s="93" customFormat="1" ht="44.25" customHeight="1" x14ac:dyDescent="0.25">
      <c r="A89" s="64" t="s">
        <v>386</v>
      </c>
      <c r="B89" s="60" t="s">
        <v>387</v>
      </c>
      <c r="C89" s="113">
        <v>1101</v>
      </c>
      <c r="D89" s="67" t="s">
        <v>1121</v>
      </c>
      <c r="E89" s="64" t="s">
        <v>451</v>
      </c>
      <c r="F89" s="64"/>
      <c r="G89" s="89" t="s">
        <v>684</v>
      </c>
      <c r="H89" s="18" t="s">
        <v>48</v>
      </c>
      <c r="I89" s="18" t="s">
        <v>626</v>
      </c>
      <c r="J89" s="820" t="s">
        <v>406</v>
      </c>
      <c r="K89" s="27" t="s">
        <v>548</v>
      </c>
      <c r="L89" s="774" t="str">
        <f t="shared" si="3"/>
        <v>Part of NEEWS (Greater Springfield Reliability Project)</v>
      </c>
    </row>
    <row r="90" spans="1:12" s="93" customFormat="1" ht="44.25" customHeight="1" x14ac:dyDescent="0.25">
      <c r="A90" s="64" t="s">
        <v>386</v>
      </c>
      <c r="B90" s="60" t="s">
        <v>387</v>
      </c>
      <c r="C90" s="113">
        <v>1102</v>
      </c>
      <c r="D90" s="67" t="s">
        <v>1121</v>
      </c>
      <c r="E90" s="64" t="s">
        <v>451</v>
      </c>
      <c r="F90" s="64"/>
      <c r="G90" s="89" t="s">
        <v>684</v>
      </c>
      <c r="H90" s="18" t="s">
        <v>48</v>
      </c>
      <c r="I90" s="18" t="s">
        <v>627</v>
      </c>
      <c r="J90" s="820" t="s">
        <v>406</v>
      </c>
      <c r="K90" s="27" t="s">
        <v>548</v>
      </c>
      <c r="L90" s="774" t="str">
        <f t="shared" si="3"/>
        <v>Part of NEEWS (Greater Springfield Reliability Project)</v>
      </c>
    </row>
    <row r="91" spans="1:12" s="93" customFormat="1" ht="44.25" customHeight="1" x14ac:dyDescent="0.25">
      <c r="A91" s="64" t="s">
        <v>386</v>
      </c>
      <c r="B91" s="60" t="s">
        <v>387</v>
      </c>
      <c r="C91" s="113">
        <v>1103</v>
      </c>
      <c r="D91" s="67" t="s">
        <v>1121</v>
      </c>
      <c r="E91" s="64" t="s">
        <v>451</v>
      </c>
      <c r="F91" s="64"/>
      <c r="G91" s="89" t="s">
        <v>684</v>
      </c>
      <c r="H91" s="18" t="s">
        <v>48</v>
      </c>
      <c r="I91" s="18" t="s">
        <v>628</v>
      </c>
      <c r="J91" s="820" t="s">
        <v>406</v>
      </c>
      <c r="K91" s="27" t="s">
        <v>548</v>
      </c>
      <c r="L91" s="774" t="str">
        <f t="shared" si="3"/>
        <v>Part of NEEWS (Greater Springfield Reliability Project)</v>
      </c>
    </row>
    <row r="92" spans="1:12" s="93" customFormat="1" ht="44.25" customHeight="1" x14ac:dyDescent="0.25">
      <c r="A92" s="64" t="s">
        <v>386</v>
      </c>
      <c r="B92" s="60" t="s">
        <v>387</v>
      </c>
      <c r="C92" s="113">
        <v>1104</v>
      </c>
      <c r="D92" s="67" t="s">
        <v>1121</v>
      </c>
      <c r="E92" s="64" t="s">
        <v>451</v>
      </c>
      <c r="F92" s="64"/>
      <c r="G92" s="89" t="s">
        <v>684</v>
      </c>
      <c r="H92" s="18" t="s">
        <v>48</v>
      </c>
      <c r="I92" s="18" t="s">
        <v>629</v>
      </c>
      <c r="J92" s="820" t="s">
        <v>406</v>
      </c>
      <c r="K92" s="27" t="s">
        <v>548</v>
      </c>
      <c r="L92" s="774" t="str">
        <f t="shared" si="3"/>
        <v>Part of NEEWS (Greater Springfield Reliability Project)</v>
      </c>
    </row>
    <row r="93" spans="1:12" ht="45" customHeight="1" x14ac:dyDescent="0.25">
      <c r="A93" s="64" t="s">
        <v>386</v>
      </c>
      <c r="B93" s="60" t="s">
        <v>387</v>
      </c>
      <c r="C93" s="113">
        <v>1105</v>
      </c>
      <c r="D93" s="67" t="s">
        <v>1121</v>
      </c>
      <c r="E93" s="64" t="s">
        <v>451</v>
      </c>
      <c r="F93" s="64"/>
      <c r="G93" s="89" t="s">
        <v>684</v>
      </c>
      <c r="H93" s="18" t="s">
        <v>48</v>
      </c>
      <c r="I93" s="18" t="s">
        <v>630</v>
      </c>
      <c r="J93" s="820" t="s">
        <v>406</v>
      </c>
      <c r="K93" s="27" t="s">
        <v>548</v>
      </c>
      <c r="L93" s="774" t="str">
        <f t="shared" si="3"/>
        <v>Part of NEEWS (Greater Springfield Reliability Project)</v>
      </c>
    </row>
    <row r="94" spans="1:12" ht="30.6" x14ac:dyDescent="0.25">
      <c r="A94" s="64" t="s">
        <v>386</v>
      </c>
      <c r="B94" s="60" t="s">
        <v>387</v>
      </c>
      <c r="C94" s="155">
        <v>1070</v>
      </c>
      <c r="D94" s="67" t="s">
        <v>1121</v>
      </c>
      <c r="E94" s="64" t="s">
        <v>451</v>
      </c>
      <c r="F94" s="64"/>
      <c r="G94" s="89" t="s">
        <v>684</v>
      </c>
      <c r="H94" s="18" t="s">
        <v>48</v>
      </c>
      <c r="I94" s="18" t="s">
        <v>631</v>
      </c>
      <c r="J94" s="820" t="s">
        <v>406</v>
      </c>
      <c r="K94" s="27" t="s">
        <v>548</v>
      </c>
      <c r="L94" s="774" t="str">
        <f t="shared" si="3"/>
        <v>Part of NEEWS (Greater Springfield Reliability Project)</v>
      </c>
    </row>
    <row r="95" spans="1:12" ht="30.6" x14ac:dyDescent="0.25">
      <c r="A95" s="64" t="s">
        <v>386</v>
      </c>
      <c r="B95" s="60" t="s">
        <v>387</v>
      </c>
      <c r="C95" s="155">
        <v>1071</v>
      </c>
      <c r="D95" s="67" t="s">
        <v>1121</v>
      </c>
      <c r="E95" s="64" t="s">
        <v>451</v>
      </c>
      <c r="F95" s="64"/>
      <c r="G95" s="89" t="s">
        <v>684</v>
      </c>
      <c r="H95" s="18" t="s">
        <v>48</v>
      </c>
      <c r="I95" s="18" t="s">
        <v>632</v>
      </c>
      <c r="J95" s="820" t="s">
        <v>406</v>
      </c>
      <c r="K95" s="27" t="s">
        <v>548</v>
      </c>
      <c r="L95" s="774" t="str">
        <f t="shared" si="3"/>
        <v>Part of NEEWS (Greater Springfield Reliability Project)</v>
      </c>
    </row>
    <row r="96" spans="1:12" ht="44.25" customHeight="1" x14ac:dyDescent="0.25">
      <c r="A96" s="64" t="s">
        <v>386</v>
      </c>
      <c r="B96" s="60" t="s">
        <v>387</v>
      </c>
      <c r="C96" s="155">
        <v>1072</v>
      </c>
      <c r="D96" s="67" t="s">
        <v>1121</v>
      </c>
      <c r="E96" s="64" t="s">
        <v>451</v>
      </c>
      <c r="F96" s="64"/>
      <c r="G96" s="89" t="s">
        <v>684</v>
      </c>
      <c r="H96" s="18" t="s">
        <v>48</v>
      </c>
      <c r="I96" s="18" t="s">
        <v>633</v>
      </c>
      <c r="J96" s="820" t="s">
        <v>406</v>
      </c>
      <c r="K96" s="27" t="s">
        <v>548</v>
      </c>
      <c r="L96" s="774" t="str">
        <f t="shared" si="3"/>
        <v>Part of NEEWS (Greater Springfield Reliability Project)</v>
      </c>
    </row>
    <row r="97" spans="1:12" ht="38.25" customHeight="1" x14ac:dyDescent="0.25">
      <c r="A97" s="64" t="s">
        <v>386</v>
      </c>
      <c r="B97" s="60" t="s">
        <v>387</v>
      </c>
      <c r="C97" s="155">
        <v>1073</v>
      </c>
      <c r="D97" s="67" t="s">
        <v>1121</v>
      </c>
      <c r="E97" s="64" t="s">
        <v>451</v>
      </c>
      <c r="F97" s="64"/>
      <c r="G97" s="89" t="s">
        <v>684</v>
      </c>
      <c r="H97" s="18" t="s">
        <v>48</v>
      </c>
      <c r="I97" s="18" t="s">
        <v>634</v>
      </c>
      <c r="J97" s="820" t="s">
        <v>406</v>
      </c>
      <c r="K97" s="27" t="s">
        <v>548</v>
      </c>
      <c r="L97" s="774" t="str">
        <f t="shared" si="3"/>
        <v>Part of NEEWS (Greater Springfield Reliability Project)</v>
      </c>
    </row>
    <row r="98" spans="1:12" ht="44.25" customHeight="1" x14ac:dyDescent="0.25">
      <c r="A98" s="64" t="s">
        <v>386</v>
      </c>
      <c r="B98" s="60" t="s">
        <v>387</v>
      </c>
      <c r="C98" s="155">
        <v>1074</v>
      </c>
      <c r="D98" s="67" t="s">
        <v>1121</v>
      </c>
      <c r="E98" s="64" t="s">
        <v>451</v>
      </c>
      <c r="F98" s="64"/>
      <c r="G98" s="89" t="s">
        <v>684</v>
      </c>
      <c r="H98" s="18" t="s">
        <v>48</v>
      </c>
      <c r="I98" s="18" t="s">
        <v>635</v>
      </c>
      <c r="J98" s="820" t="s">
        <v>406</v>
      </c>
      <c r="K98" s="27" t="s">
        <v>548</v>
      </c>
      <c r="L98" s="774" t="str">
        <f t="shared" si="3"/>
        <v>Part of NEEWS (Greater Springfield Reliability Project)</v>
      </c>
    </row>
    <row r="99" spans="1:12" ht="49.5" customHeight="1" x14ac:dyDescent="0.25">
      <c r="A99" s="64" t="s">
        <v>386</v>
      </c>
      <c r="B99" s="60" t="s">
        <v>387</v>
      </c>
      <c r="C99" s="155">
        <v>1075</v>
      </c>
      <c r="D99" s="67" t="s">
        <v>1121</v>
      </c>
      <c r="E99" s="64" t="s">
        <v>451</v>
      </c>
      <c r="F99" s="64"/>
      <c r="G99" s="89" t="s">
        <v>684</v>
      </c>
      <c r="H99" s="18" t="s">
        <v>48</v>
      </c>
      <c r="I99" s="18" t="s">
        <v>636</v>
      </c>
      <c r="J99" s="98" t="s">
        <v>392</v>
      </c>
      <c r="K99" s="27" t="s">
        <v>548</v>
      </c>
      <c r="L99" s="774" t="str">
        <f t="shared" si="3"/>
        <v>Part of NEEWS (Greater Springfield Reliability Project)</v>
      </c>
    </row>
    <row r="100" spans="1:12" ht="44.25" customHeight="1" x14ac:dyDescent="0.25">
      <c r="A100" s="64" t="s">
        <v>386</v>
      </c>
      <c r="B100" s="60" t="s">
        <v>387</v>
      </c>
      <c r="C100" s="155">
        <v>1078</v>
      </c>
      <c r="D100" s="67" t="s">
        <v>1121</v>
      </c>
      <c r="E100" s="64" t="s">
        <v>451</v>
      </c>
      <c r="F100" s="64"/>
      <c r="G100" s="89" t="s">
        <v>684</v>
      </c>
      <c r="H100" s="18" t="s">
        <v>48</v>
      </c>
      <c r="I100" s="18" t="s">
        <v>639</v>
      </c>
      <c r="J100" s="98" t="s">
        <v>392</v>
      </c>
      <c r="K100" s="27" t="s">
        <v>548</v>
      </c>
      <c r="L100" s="774" t="str">
        <f t="shared" si="3"/>
        <v>Part of NEEWS (Greater Springfield Reliability Project)</v>
      </c>
    </row>
    <row r="101" spans="1:12" ht="30.6" x14ac:dyDescent="0.25">
      <c r="A101" s="64" t="s">
        <v>386</v>
      </c>
      <c r="B101" s="60" t="s">
        <v>387</v>
      </c>
      <c r="C101" s="155">
        <v>1079</v>
      </c>
      <c r="D101" s="67" t="s">
        <v>1121</v>
      </c>
      <c r="E101" s="64" t="s">
        <v>451</v>
      </c>
      <c r="F101" s="64"/>
      <c r="G101" s="89" t="s">
        <v>684</v>
      </c>
      <c r="H101" s="18" t="s">
        <v>48</v>
      </c>
      <c r="I101" s="18" t="s">
        <v>640</v>
      </c>
      <c r="J101" s="98" t="s">
        <v>392</v>
      </c>
      <c r="K101" s="27" t="s">
        <v>548</v>
      </c>
      <c r="L101" s="774" t="str">
        <f t="shared" si="3"/>
        <v>Part of NEEWS (Greater Springfield Reliability Project)</v>
      </c>
    </row>
    <row r="102" spans="1:12" ht="44.25" customHeight="1" x14ac:dyDescent="0.25">
      <c r="A102" s="64" t="s">
        <v>386</v>
      </c>
      <c r="B102" s="60" t="s">
        <v>387</v>
      </c>
      <c r="C102" s="155">
        <v>1080</v>
      </c>
      <c r="D102" s="67" t="s">
        <v>1121</v>
      </c>
      <c r="E102" s="64" t="s">
        <v>451</v>
      </c>
      <c r="F102" s="64"/>
      <c r="G102" s="89" t="s">
        <v>684</v>
      </c>
      <c r="H102" s="18" t="s">
        <v>48</v>
      </c>
      <c r="I102" s="18" t="s">
        <v>641</v>
      </c>
      <c r="J102" s="98" t="s">
        <v>392</v>
      </c>
      <c r="K102" s="27" t="s">
        <v>548</v>
      </c>
      <c r="L102" s="774" t="str">
        <f t="shared" si="3"/>
        <v>Part of NEEWS (Greater Springfield Reliability Project)</v>
      </c>
    </row>
    <row r="103" spans="1:12" s="159" customFormat="1" ht="35.25" customHeight="1" x14ac:dyDescent="0.25">
      <c r="A103" s="186" t="s">
        <v>386</v>
      </c>
      <c r="B103" s="157" t="s">
        <v>387</v>
      </c>
      <c r="C103" s="113">
        <v>1109</v>
      </c>
      <c r="D103" s="67" t="s">
        <v>1121</v>
      </c>
      <c r="E103" s="186" t="s">
        <v>429</v>
      </c>
      <c r="F103" s="860"/>
      <c r="G103" s="85" t="s">
        <v>1</v>
      </c>
      <c r="H103" s="26" t="s">
        <v>90</v>
      </c>
      <c r="I103" s="18" t="s">
        <v>688</v>
      </c>
      <c r="J103" s="820" t="s">
        <v>406</v>
      </c>
      <c r="K103" s="103">
        <v>1000000</v>
      </c>
      <c r="L103" s="786">
        <f>K103</f>
        <v>1000000</v>
      </c>
    </row>
    <row r="104" spans="1:12" ht="36" customHeight="1" x14ac:dyDescent="0.25">
      <c r="A104" s="148" t="s">
        <v>386</v>
      </c>
      <c r="B104" s="156" t="s">
        <v>387</v>
      </c>
      <c r="C104" s="155">
        <v>1094</v>
      </c>
      <c r="D104" s="272" t="s">
        <v>1121</v>
      </c>
      <c r="E104" s="148" t="s">
        <v>429</v>
      </c>
      <c r="F104" s="861"/>
      <c r="G104" s="85" t="s">
        <v>989</v>
      </c>
      <c r="H104" s="18" t="s">
        <v>91</v>
      </c>
      <c r="I104" s="18" t="s">
        <v>648</v>
      </c>
      <c r="J104" s="98" t="s">
        <v>392</v>
      </c>
      <c r="K104" s="103">
        <v>25000000</v>
      </c>
      <c r="L104" s="791">
        <f>K104</f>
        <v>25000000</v>
      </c>
    </row>
    <row r="105" spans="1:12" ht="46.5" customHeight="1" x14ac:dyDescent="0.25">
      <c r="A105" s="263" t="s">
        <v>386</v>
      </c>
      <c r="B105" s="272" t="s">
        <v>387</v>
      </c>
      <c r="C105" s="68">
        <v>1202</v>
      </c>
      <c r="D105" s="272" t="s">
        <v>1121</v>
      </c>
      <c r="E105" s="263" t="s">
        <v>402</v>
      </c>
      <c r="F105" s="809"/>
      <c r="G105" s="88" t="s">
        <v>159</v>
      </c>
      <c r="H105" s="825" t="s">
        <v>706</v>
      </c>
      <c r="I105" s="18" t="s">
        <v>1168</v>
      </c>
      <c r="J105" s="98" t="s">
        <v>392</v>
      </c>
      <c r="K105" s="103">
        <v>1700000</v>
      </c>
      <c r="L105" s="791">
        <f>K105</f>
        <v>1700000</v>
      </c>
    </row>
    <row r="106" spans="1:12" ht="31.8" x14ac:dyDescent="0.25">
      <c r="A106" s="64" t="s">
        <v>386</v>
      </c>
      <c r="B106" s="67" t="s">
        <v>387</v>
      </c>
      <c r="C106" s="150">
        <v>791</v>
      </c>
      <c r="D106" s="272" t="s">
        <v>1121</v>
      </c>
      <c r="E106" s="64" t="s">
        <v>429</v>
      </c>
      <c r="F106" s="64"/>
      <c r="G106" s="89" t="s">
        <v>759</v>
      </c>
      <c r="H106" s="26" t="s">
        <v>668</v>
      </c>
      <c r="I106" s="26" t="s">
        <v>660</v>
      </c>
      <c r="J106" s="98" t="s">
        <v>392</v>
      </c>
      <c r="K106" s="103">
        <v>11560000</v>
      </c>
      <c r="L106" s="775">
        <f t="shared" ref="L106:L127" si="4">K106</f>
        <v>11560000</v>
      </c>
    </row>
    <row r="107" spans="1:12" ht="31.8" x14ac:dyDescent="0.25">
      <c r="A107" s="64" t="s">
        <v>386</v>
      </c>
      <c r="B107" s="67" t="s">
        <v>387</v>
      </c>
      <c r="C107" s="150">
        <v>913</v>
      </c>
      <c r="D107" s="272" t="s">
        <v>1121</v>
      </c>
      <c r="E107" s="64" t="s">
        <v>429</v>
      </c>
      <c r="F107" s="64"/>
      <c r="G107" s="89" t="s">
        <v>759</v>
      </c>
      <c r="H107" s="26" t="s">
        <v>668</v>
      </c>
      <c r="I107" s="26" t="s">
        <v>236</v>
      </c>
      <c r="J107" s="98" t="s">
        <v>392</v>
      </c>
      <c r="K107" s="103">
        <v>3250000</v>
      </c>
      <c r="L107" s="775">
        <f t="shared" si="4"/>
        <v>3250000</v>
      </c>
    </row>
    <row r="108" spans="1:12" ht="34.5" customHeight="1" x14ac:dyDescent="0.25">
      <c r="A108" s="64" t="s">
        <v>386</v>
      </c>
      <c r="B108" s="67" t="s">
        <v>387</v>
      </c>
      <c r="C108" s="150">
        <v>914</v>
      </c>
      <c r="D108" s="272" t="s">
        <v>1121</v>
      </c>
      <c r="E108" s="64" t="s">
        <v>429</v>
      </c>
      <c r="F108" s="64"/>
      <c r="G108" s="89" t="s">
        <v>759</v>
      </c>
      <c r="H108" s="26" t="s">
        <v>668</v>
      </c>
      <c r="I108" s="26" t="s">
        <v>18</v>
      </c>
      <c r="J108" s="98" t="s">
        <v>392</v>
      </c>
      <c r="K108" s="103">
        <v>28150000</v>
      </c>
      <c r="L108" s="775">
        <f t="shared" si="4"/>
        <v>28150000</v>
      </c>
    </row>
    <row r="109" spans="1:12" ht="39.75" customHeight="1" x14ac:dyDescent="0.25">
      <c r="A109" s="64" t="s">
        <v>386</v>
      </c>
      <c r="B109" s="67" t="s">
        <v>387</v>
      </c>
      <c r="C109" s="150">
        <v>917</v>
      </c>
      <c r="D109" s="272" t="s">
        <v>1121</v>
      </c>
      <c r="E109" s="64" t="s">
        <v>429</v>
      </c>
      <c r="F109" s="64"/>
      <c r="G109" s="89" t="s">
        <v>759</v>
      </c>
      <c r="H109" s="26" t="s">
        <v>668</v>
      </c>
      <c r="I109" s="26" t="s">
        <v>20</v>
      </c>
      <c r="J109" s="98" t="s">
        <v>392</v>
      </c>
      <c r="K109" s="103">
        <v>7000000</v>
      </c>
      <c r="L109" s="775">
        <f t="shared" si="4"/>
        <v>7000000</v>
      </c>
    </row>
    <row r="110" spans="1:12" ht="31.8" x14ac:dyDescent="0.25">
      <c r="A110" s="64" t="s">
        <v>386</v>
      </c>
      <c r="B110" s="67" t="s">
        <v>387</v>
      </c>
      <c r="C110" s="150">
        <v>793</v>
      </c>
      <c r="D110" s="272" t="s">
        <v>1121</v>
      </c>
      <c r="E110" s="64" t="s">
        <v>429</v>
      </c>
      <c r="F110" s="64"/>
      <c r="G110" s="89" t="s">
        <v>759</v>
      </c>
      <c r="H110" s="26" t="s">
        <v>668</v>
      </c>
      <c r="I110" s="26" t="s">
        <v>322</v>
      </c>
      <c r="J110" s="98" t="s">
        <v>392</v>
      </c>
      <c r="K110" s="103">
        <v>6400000</v>
      </c>
      <c r="L110" s="775">
        <f t="shared" si="4"/>
        <v>6400000</v>
      </c>
    </row>
    <row r="111" spans="1:12" ht="57" customHeight="1" x14ac:dyDescent="0.25">
      <c r="A111" s="64" t="s">
        <v>386</v>
      </c>
      <c r="B111" s="67" t="s">
        <v>387</v>
      </c>
      <c r="C111" s="150">
        <v>790</v>
      </c>
      <c r="D111" s="272" t="s">
        <v>1121</v>
      </c>
      <c r="E111" s="64" t="s">
        <v>429</v>
      </c>
      <c r="F111" s="64"/>
      <c r="G111" s="89" t="s">
        <v>1</v>
      </c>
      <c r="H111" s="26" t="s">
        <v>604</v>
      </c>
      <c r="I111" s="26" t="s">
        <v>17</v>
      </c>
      <c r="J111" s="98" t="s">
        <v>406</v>
      </c>
      <c r="K111" s="103">
        <v>52000000</v>
      </c>
      <c r="L111" s="792">
        <f t="shared" si="4"/>
        <v>52000000</v>
      </c>
    </row>
    <row r="112" spans="1:12" ht="57.75" customHeight="1" x14ac:dyDescent="0.25">
      <c r="A112" s="186" t="s">
        <v>386</v>
      </c>
      <c r="B112" s="157" t="s">
        <v>387</v>
      </c>
      <c r="C112" s="255">
        <v>1098</v>
      </c>
      <c r="D112" s="272" t="s">
        <v>1121</v>
      </c>
      <c r="E112" s="186" t="s">
        <v>429</v>
      </c>
      <c r="F112" s="186"/>
      <c r="G112" s="89" t="s">
        <v>1</v>
      </c>
      <c r="H112" s="26" t="s">
        <v>604</v>
      </c>
      <c r="I112" s="18" t="s">
        <v>652</v>
      </c>
      <c r="J112" s="98" t="s">
        <v>406</v>
      </c>
      <c r="K112" s="103">
        <v>22000000</v>
      </c>
      <c r="L112" s="792">
        <f t="shared" si="4"/>
        <v>22000000</v>
      </c>
    </row>
    <row r="113" spans="1:59" s="118" customFormat="1" ht="45.75" customHeight="1" x14ac:dyDescent="0.25">
      <c r="A113" s="148" t="s">
        <v>386</v>
      </c>
      <c r="B113" s="60" t="s">
        <v>387</v>
      </c>
      <c r="C113" s="155">
        <v>1092</v>
      </c>
      <c r="D113" s="67" t="s">
        <v>1121</v>
      </c>
      <c r="E113" s="148" t="s">
        <v>451</v>
      </c>
      <c r="F113" s="148"/>
      <c r="G113" s="89" t="s">
        <v>684</v>
      </c>
      <c r="H113" s="18" t="s">
        <v>1175</v>
      </c>
      <c r="I113" s="18" t="s">
        <v>1081</v>
      </c>
      <c r="J113" s="98" t="s">
        <v>406</v>
      </c>
      <c r="K113" s="822">
        <v>12100000</v>
      </c>
      <c r="L113" s="770">
        <f t="shared" si="4"/>
        <v>12100000</v>
      </c>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row>
    <row r="114" spans="1:59" ht="44.25" customHeight="1" x14ac:dyDescent="0.25">
      <c r="A114" s="263" t="s">
        <v>386</v>
      </c>
      <c r="B114" s="89" t="s">
        <v>387</v>
      </c>
      <c r="C114" s="113">
        <v>1216</v>
      </c>
      <c r="D114" s="272" t="s">
        <v>1121</v>
      </c>
      <c r="E114" s="263" t="s">
        <v>451</v>
      </c>
      <c r="F114" s="809"/>
      <c r="G114" s="85" t="s">
        <v>744</v>
      </c>
      <c r="H114" s="18"/>
      <c r="I114" s="18" t="s">
        <v>1160</v>
      </c>
      <c r="J114" s="98" t="s">
        <v>406</v>
      </c>
      <c r="K114" s="828">
        <v>25100000</v>
      </c>
      <c r="L114" s="770">
        <f t="shared" si="4"/>
        <v>25100000</v>
      </c>
    </row>
    <row r="115" spans="1:59" ht="44.25" customHeight="1" x14ac:dyDescent="0.25">
      <c r="A115" s="829" t="s">
        <v>386</v>
      </c>
      <c r="B115" s="826" t="s">
        <v>387</v>
      </c>
      <c r="C115" s="845">
        <v>1266</v>
      </c>
      <c r="D115" s="823" t="s">
        <v>1121</v>
      </c>
      <c r="E115" s="829" t="s">
        <v>451</v>
      </c>
      <c r="F115" s="862"/>
      <c r="G115" s="815" t="s">
        <v>1</v>
      </c>
      <c r="H115" s="824"/>
      <c r="I115" s="824" t="s">
        <v>1233</v>
      </c>
      <c r="J115" s="820" t="s">
        <v>406</v>
      </c>
      <c r="K115" s="828">
        <v>9960000</v>
      </c>
      <c r="L115" s="770">
        <f t="shared" si="4"/>
        <v>9960000</v>
      </c>
    </row>
    <row r="116" spans="1:59" ht="44.25" customHeight="1" x14ac:dyDescent="0.25">
      <c r="A116" s="829" t="s">
        <v>386</v>
      </c>
      <c r="B116" s="826" t="s">
        <v>387</v>
      </c>
      <c r="C116" s="845">
        <v>1267</v>
      </c>
      <c r="D116" s="823" t="s">
        <v>1121</v>
      </c>
      <c r="E116" s="829" t="s">
        <v>451</v>
      </c>
      <c r="F116" s="862"/>
      <c r="G116" s="815" t="s">
        <v>1</v>
      </c>
      <c r="H116" s="824"/>
      <c r="I116" s="824" t="s">
        <v>1234</v>
      </c>
      <c r="J116" s="820" t="s">
        <v>406</v>
      </c>
      <c r="K116" s="828">
        <v>9600000</v>
      </c>
      <c r="L116" s="770">
        <f>K116</f>
        <v>9600000</v>
      </c>
    </row>
    <row r="117" spans="1:59" ht="34.5" customHeight="1" x14ac:dyDescent="0.25">
      <c r="A117" s="829" t="s">
        <v>386</v>
      </c>
      <c r="B117" s="823" t="s">
        <v>387</v>
      </c>
      <c r="C117" s="842">
        <v>1268</v>
      </c>
      <c r="D117" s="823" t="s">
        <v>1121</v>
      </c>
      <c r="E117" s="829" t="s">
        <v>1105</v>
      </c>
      <c r="F117" s="862"/>
      <c r="G117" s="815" t="s">
        <v>389</v>
      </c>
      <c r="H117" s="824"/>
      <c r="I117" s="824" t="s">
        <v>1235</v>
      </c>
      <c r="J117" s="820" t="s">
        <v>392</v>
      </c>
      <c r="K117" s="828">
        <v>7900000</v>
      </c>
      <c r="L117" s="788">
        <f>K117</f>
        <v>7900000</v>
      </c>
    </row>
    <row r="118" spans="1:59" ht="30.75" customHeight="1" x14ac:dyDescent="0.25">
      <c r="A118" s="64" t="s">
        <v>386</v>
      </c>
      <c r="B118" s="89" t="s">
        <v>387</v>
      </c>
      <c r="C118" s="150">
        <v>673</v>
      </c>
      <c r="D118" s="67" t="s">
        <v>1121</v>
      </c>
      <c r="E118" s="64" t="s">
        <v>429</v>
      </c>
      <c r="F118" s="64"/>
      <c r="G118" s="89" t="s">
        <v>389</v>
      </c>
      <c r="H118" s="26" t="s">
        <v>348</v>
      </c>
      <c r="I118" s="18" t="s">
        <v>918</v>
      </c>
      <c r="J118" s="98" t="s">
        <v>392</v>
      </c>
      <c r="K118" s="103">
        <v>2200000</v>
      </c>
      <c r="L118" s="783">
        <f t="shared" si="4"/>
        <v>2200000</v>
      </c>
    </row>
    <row r="119" spans="1:59" ht="20.399999999999999" x14ac:dyDescent="0.25">
      <c r="A119" s="64" t="s">
        <v>386</v>
      </c>
      <c r="B119" s="89" t="s">
        <v>387</v>
      </c>
      <c r="C119" s="150">
        <v>676</v>
      </c>
      <c r="D119" s="67" t="s">
        <v>1121</v>
      </c>
      <c r="E119" s="64" t="s">
        <v>429</v>
      </c>
      <c r="F119" s="64"/>
      <c r="G119" s="89" t="s">
        <v>389</v>
      </c>
      <c r="H119" s="26" t="s">
        <v>348</v>
      </c>
      <c r="I119" s="18" t="s">
        <v>919</v>
      </c>
      <c r="J119" s="98" t="s">
        <v>392</v>
      </c>
      <c r="K119" s="103">
        <v>30000000</v>
      </c>
      <c r="L119" s="783">
        <f>K119</f>
        <v>30000000</v>
      </c>
    </row>
    <row r="120" spans="1:59" ht="47.25" customHeight="1" x14ac:dyDescent="0.25">
      <c r="A120" s="829" t="s">
        <v>386</v>
      </c>
      <c r="B120" s="826" t="s">
        <v>387</v>
      </c>
      <c r="C120" s="842">
        <v>1257</v>
      </c>
      <c r="D120" s="823" t="s">
        <v>1121</v>
      </c>
      <c r="E120" s="829" t="s">
        <v>429</v>
      </c>
      <c r="F120" s="862"/>
      <c r="G120" s="817" t="s">
        <v>575</v>
      </c>
      <c r="H120" s="824" t="s">
        <v>1246</v>
      </c>
      <c r="I120" s="824" t="s">
        <v>1225</v>
      </c>
      <c r="J120" s="820" t="s">
        <v>392</v>
      </c>
      <c r="K120" s="822">
        <v>29000000</v>
      </c>
      <c r="L120" s="843">
        <f t="shared" si="4"/>
        <v>29000000</v>
      </c>
    </row>
    <row r="121" spans="1:59" ht="47.25" customHeight="1" x14ac:dyDescent="0.25">
      <c r="A121" s="829" t="s">
        <v>386</v>
      </c>
      <c r="B121" s="826" t="s">
        <v>387</v>
      </c>
      <c r="C121" s="842">
        <v>1258</v>
      </c>
      <c r="D121" s="823" t="s">
        <v>1121</v>
      </c>
      <c r="E121" s="829" t="s">
        <v>429</v>
      </c>
      <c r="F121" s="862"/>
      <c r="G121" s="817" t="s">
        <v>575</v>
      </c>
      <c r="H121" s="824" t="s">
        <v>1246</v>
      </c>
      <c r="I121" s="824" t="s">
        <v>1255</v>
      </c>
      <c r="J121" s="820" t="s">
        <v>392</v>
      </c>
      <c r="K121" s="822">
        <v>11500000</v>
      </c>
      <c r="L121" s="843">
        <f t="shared" si="4"/>
        <v>11500000</v>
      </c>
    </row>
    <row r="122" spans="1:59" ht="47.25" customHeight="1" x14ac:dyDescent="0.25">
      <c r="A122" s="829" t="s">
        <v>386</v>
      </c>
      <c r="B122" s="826" t="s">
        <v>387</v>
      </c>
      <c r="C122" s="842">
        <v>1259</v>
      </c>
      <c r="D122" s="823" t="s">
        <v>1121</v>
      </c>
      <c r="E122" s="829" t="s">
        <v>429</v>
      </c>
      <c r="F122" s="862"/>
      <c r="G122" s="817" t="s">
        <v>575</v>
      </c>
      <c r="H122" s="824" t="s">
        <v>1246</v>
      </c>
      <c r="I122" s="824" t="s">
        <v>1256</v>
      </c>
      <c r="J122" s="820" t="s">
        <v>392</v>
      </c>
      <c r="K122" s="822">
        <v>20000000</v>
      </c>
      <c r="L122" s="843">
        <f>K122</f>
        <v>20000000</v>
      </c>
    </row>
    <row r="123" spans="1:59" ht="30.75" customHeight="1" x14ac:dyDescent="0.25">
      <c r="A123" s="64" t="s">
        <v>386</v>
      </c>
      <c r="B123" s="272" t="s">
        <v>387</v>
      </c>
      <c r="C123" s="150">
        <v>969</v>
      </c>
      <c r="D123" s="272" t="s">
        <v>1121</v>
      </c>
      <c r="E123" s="64" t="s">
        <v>402</v>
      </c>
      <c r="F123" s="188"/>
      <c r="G123" s="819" t="s">
        <v>741</v>
      </c>
      <c r="H123" s="18" t="s">
        <v>1131</v>
      </c>
      <c r="I123" s="18" t="s">
        <v>1208</v>
      </c>
      <c r="J123" s="820" t="s">
        <v>406</v>
      </c>
      <c r="K123" s="103">
        <v>1500000</v>
      </c>
      <c r="L123" s="793">
        <f t="shared" si="4"/>
        <v>1500000</v>
      </c>
    </row>
    <row r="124" spans="1:59" ht="42.75" customHeight="1" x14ac:dyDescent="0.25">
      <c r="A124" s="263" t="s">
        <v>386</v>
      </c>
      <c r="B124" s="823" t="s">
        <v>387</v>
      </c>
      <c r="C124" s="68">
        <v>1201</v>
      </c>
      <c r="D124" s="272" t="s">
        <v>1121</v>
      </c>
      <c r="E124" s="263" t="s">
        <v>402</v>
      </c>
      <c r="F124" s="809"/>
      <c r="G124" s="85" t="s">
        <v>389</v>
      </c>
      <c r="H124" s="18" t="s">
        <v>1131</v>
      </c>
      <c r="I124" s="824" t="s">
        <v>1254</v>
      </c>
      <c r="J124" s="820" t="s">
        <v>392</v>
      </c>
      <c r="K124" s="822">
        <v>1500000</v>
      </c>
      <c r="L124" s="785">
        <f>K124</f>
        <v>1500000</v>
      </c>
    </row>
    <row r="125" spans="1:59" ht="35.25" customHeight="1" x14ac:dyDescent="0.25">
      <c r="A125" s="64" t="s">
        <v>386</v>
      </c>
      <c r="B125" s="823" t="s">
        <v>387</v>
      </c>
      <c r="C125" s="150">
        <v>301</v>
      </c>
      <c r="D125" s="272" t="s">
        <v>1121</v>
      </c>
      <c r="E125" s="64" t="s">
        <v>402</v>
      </c>
      <c r="F125" s="188"/>
      <c r="G125" s="815" t="s">
        <v>1</v>
      </c>
      <c r="H125" s="18" t="s">
        <v>1132</v>
      </c>
      <c r="I125" s="18" t="s">
        <v>1133</v>
      </c>
      <c r="J125" s="820" t="s">
        <v>406</v>
      </c>
      <c r="K125" s="822">
        <v>9600000</v>
      </c>
      <c r="L125" s="785">
        <f>K125</f>
        <v>9600000</v>
      </c>
    </row>
    <row r="126" spans="1:59" ht="32.25" customHeight="1" x14ac:dyDescent="0.25">
      <c r="A126" s="98" t="s">
        <v>386</v>
      </c>
      <c r="B126" s="89" t="s">
        <v>387</v>
      </c>
      <c r="C126" s="113">
        <v>1066</v>
      </c>
      <c r="D126" s="67" t="s">
        <v>1121</v>
      </c>
      <c r="E126" s="98" t="s">
        <v>402</v>
      </c>
      <c r="F126" s="163"/>
      <c r="G126" s="815" t="s">
        <v>1</v>
      </c>
      <c r="H126" s="18" t="s">
        <v>609</v>
      </c>
      <c r="I126" s="18" t="s">
        <v>611</v>
      </c>
      <c r="J126" s="98" t="s">
        <v>406</v>
      </c>
      <c r="K126" s="822">
        <v>8000000</v>
      </c>
      <c r="L126" s="770">
        <f t="shared" si="4"/>
        <v>8000000</v>
      </c>
    </row>
    <row r="127" spans="1:59" ht="34.5" customHeight="1" x14ac:dyDescent="0.25">
      <c r="A127" s="98" t="s">
        <v>386</v>
      </c>
      <c r="B127" s="89" t="s">
        <v>387</v>
      </c>
      <c r="C127" s="113">
        <v>1065</v>
      </c>
      <c r="D127" s="67" t="s">
        <v>1121</v>
      </c>
      <c r="E127" s="98" t="s">
        <v>402</v>
      </c>
      <c r="F127" s="98"/>
      <c r="G127" s="89" t="s">
        <v>12</v>
      </c>
      <c r="H127" s="18" t="s">
        <v>609</v>
      </c>
      <c r="I127" s="18" t="s">
        <v>610</v>
      </c>
      <c r="J127" s="98" t="s">
        <v>406</v>
      </c>
      <c r="K127" s="103">
        <v>14700000</v>
      </c>
      <c r="L127" s="770">
        <f t="shared" si="4"/>
        <v>14700000</v>
      </c>
    </row>
    <row r="128" spans="1:59" s="705" customFormat="1" ht="38.25" customHeight="1" x14ac:dyDescent="0.25">
      <c r="A128" s="263" t="s">
        <v>386</v>
      </c>
      <c r="B128" s="823" t="s">
        <v>387</v>
      </c>
      <c r="C128" s="68">
        <v>1168</v>
      </c>
      <c r="D128" s="272" t="s">
        <v>1121</v>
      </c>
      <c r="E128" s="263" t="s">
        <v>1029</v>
      </c>
      <c r="F128" s="809"/>
      <c r="G128" s="815" t="s">
        <v>389</v>
      </c>
      <c r="H128" s="824" t="s">
        <v>1259</v>
      </c>
      <c r="I128" s="824" t="s">
        <v>1260</v>
      </c>
      <c r="J128" s="820" t="s">
        <v>392</v>
      </c>
      <c r="K128" s="103">
        <v>4100000</v>
      </c>
      <c r="L128" s="770">
        <f t="shared" ref="L128:L134" si="5">K128</f>
        <v>4100000</v>
      </c>
      <c r="AM128" s="119"/>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row>
    <row r="129" spans="1:59" s="705" customFormat="1" ht="49.5" customHeight="1" x14ac:dyDescent="0.25">
      <c r="A129" s="829" t="s">
        <v>386</v>
      </c>
      <c r="B129" s="823" t="s">
        <v>387</v>
      </c>
      <c r="C129" s="842">
        <v>1256</v>
      </c>
      <c r="D129" s="823" t="s">
        <v>1121</v>
      </c>
      <c r="E129" s="829" t="s">
        <v>1222</v>
      </c>
      <c r="F129" s="862"/>
      <c r="G129" s="817" t="s">
        <v>159</v>
      </c>
      <c r="H129" s="824" t="s">
        <v>1223</v>
      </c>
      <c r="I129" s="824" t="s">
        <v>1224</v>
      </c>
      <c r="J129" s="820" t="s">
        <v>392</v>
      </c>
      <c r="K129" s="822">
        <v>2750000</v>
      </c>
      <c r="L129" s="770">
        <f t="shared" si="5"/>
        <v>2750000</v>
      </c>
      <c r="AM129" s="119"/>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row>
    <row r="130" spans="1:59" ht="31.8" x14ac:dyDescent="0.25">
      <c r="A130" s="64" t="s">
        <v>386</v>
      </c>
      <c r="B130" s="67" t="s">
        <v>387</v>
      </c>
      <c r="C130" s="68">
        <v>484</v>
      </c>
      <c r="D130" s="67" t="s">
        <v>1122</v>
      </c>
      <c r="E130" s="64" t="s">
        <v>429</v>
      </c>
      <c r="F130" s="188"/>
      <c r="G130" s="819" t="s">
        <v>603</v>
      </c>
      <c r="H130" s="26" t="s">
        <v>668</v>
      </c>
      <c r="I130" s="26" t="s">
        <v>136</v>
      </c>
      <c r="J130" s="820" t="s">
        <v>406</v>
      </c>
      <c r="K130" s="103">
        <v>580000</v>
      </c>
      <c r="L130" s="775">
        <f t="shared" si="5"/>
        <v>580000</v>
      </c>
    </row>
    <row r="131" spans="1:59" ht="31.8" x14ac:dyDescent="0.25">
      <c r="A131" s="64" t="s">
        <v>386</v>
      </c>
      <c r="B131" s="67" t="s">
        <v>387</v>
      </c>
      <c r="C131" s="150">
        <v>915</v>
      </c>
      <c r="D131" s="67" t="s">
        <v>1122</v>
      </c>
      <c r="E131" s="64" t="s">
        <v>429</v>
      </c>
      <c r="F131" s="64"/>
      <c r="G131" s="89" t="s">
        <v>759</v>
      </c>
      <c r="H131" s="26" t="s">
        <v>668</v>
      </c>
      <c r="I131" s="26" t="s">
        <v>237</v>
      </c>
      <c r="J131" s="98" t="s">
        <v>392</v>
      </c>
      <c r="K131" s="103">
        <v>19450000</v>
      </c>
      <c r="L131" s="775">
        <f t="shared" si="5"/>
        <v>19450000</v>
      </c>
    </row>
    <row r="132" spans="1:59" ht="36" customHeight="1" x14ac:dyDescent="0.25">
      <c r="A132" s="64" t="s">
        <v>386</v>
      </c>
      <c r="B132" s="67" t="s">
        <v>387</v>
      </c>
      <c r="C132" s="150">
        <v>916</v>
      </c>
      <c r="D132" s="67" t="s">
        <v>1122</v>
      </c>
      <c r="E132" s="64" t="s">
        <v>429</v>
      </c>
      <c r="F132" s="64"/>
      <c r="G132" s="89" t="s">
        <v>759</v>
      </c>
      <c r="H132" s="26" t="s">
        <v>668</v>
      </c>
      <c r="I132" s="26" t="s">
        <v>21</v>
      </c>
      <c r="J132" s="98" t="s">
        <v>392</v>
      </c>
      <c r="K132" s="103">
        <v>11800000</v>
      </c>
      <c r="L132" s="775">
        <f t="shared" si="5"/>
        <v>11800000</v>
      </c>
    </row>
    <row r="133" spans="1:59" ht="31.8" x14ac:dyDescent="0.25">
      <c r="A133" s="64" t="s">
        <v>386</v>
      </c>
      <c r="B133" s="67" t="s">
        <v>387</v>
      </c>
      <c r="C133" s="150">
        <v>918</v>
      </c>
      <c r="D133" s="67" t="s">
        <v>1122</v>
      </c>
      <c r="E133" s="64" t="s">
        <v>429</v>
      </c>
      <c r="F133" s="64"/>
      <c r="G133" s="89" t="s">
        <v>759</v>
      </c>
      <c r="H133" s="26" t="s">
        <v>668</v>
      </c>
      <c r="I133" s="26" t="s">
        <v>19</v>
      </c>
      <c r="J133" s="98" t="s">
        <v>392</v>
      </c>
      <c r="K133" s="103">
        <v>3180000</v>
      </c>
      <c r="L133" s="775">
        <f t="shared" si="5"/>
        <v>3180000</v>
      </c>
    </row>
    <row r="134" spans="1:59" ht="32.25" customHeight="1" x14ac:dyDescent="0.25">
      <c r="A134" s="64" t="s">
        <v>386</v>
      </c>
      <c r="B134" s="156" t="s">
        <v>387</v>
      </c>
      <c r="C134" s="150">
        <v>190</v>
      </c>
      <c r="D134" s="67" t="s">
        <v>1122</v>
      </c>
      <c r="E134" s="64" t="s">
        <v>429</v>
      </c>
      <c r="F134" s="188"/>
      <c r="G134" s="85" t="s">
        <v>989</v>
      </c>
      <c r="H134" s="26" t="s">
        <v>91</v>
      </c>
      <c r="I134" s="18" t="s">
        <v>676</v>
      </c>
      <c r="J134" s="98" t="s">
        <v>392</v>
      </c>
      <c r="K134" s="103">
        <v>81800000</v>
      </c>
      <c r="L134" s="786">
        <f t="shared" si="5"/>
        <v>81800000</v>
      </c>
    </row>
    <row r="135" spans="1:59" ht="33.75" customHeight="1" x14ac:dyDescent="0.25">
      <c r="A135" s="148" t="s">
        <v>386</v>
      </c>
      <c r="B135" s="156" t="s">
        <v>387</v>
      </c>
      <c r="C135" s="155">
        <v>1095</v>
      </c>
      <c r="D135" s="67" t="s">
        <v>1122</v>
      </c>
      <c r="E135" s="148" t="s">
        <v>429</v>
      </c>
      <c r="F135" s="861"/>
      <c r="G135" s="85" t="s">
        <v>389</v>
      </c>
      <c r="H135" s="18" t="s">
        <v>91</v>
      </c>
      <c r="I135" s="18" t="s">
        <v>649</v>
      </c>
      <c r="J135" s="98" t="s">
        <v>392</v>
      </c>
      <c r="K135" s="103">
        <v>73800000</v>
      </c>
      <c r="L135" s="786">
        <f t="shared" ref="L135:L142" si="6">K135</f>
        <v>73800000</v>
      </c>
    </row>
    <row r="136" spans="1:59" ht="29.25" customHeight="1" x14ac:dyDescent="0.25">
      <c r="A136" s="148" t="s">
        <v>386</v>
      </c>
      <c r="B136" s="156" t="s">
        <v>387</v>
      </c>
      <c r="C136" s="155">
        <v>794</v>
      </c>
      <c r="D136" s="67" t="s">
        <v>1122</v>
      </c>
      <c r="E136" s="148" t="s">
        <v>429</v>
      </c>
      <c r="F136" s="861"/>
      <c r="G136" s="85" t="s">
        <v>989</v>
      </c>
      <c r="H136" s="26" t="s">
        <v>91</v>
      </c>
      <c r="I136" s="18" t="s">
        <v>677</v>
      </c>
      <c r="J136" s="98" t="s">
        <v>392</v>
      </c>
      <c r="K136" s="103">
        <v>71700000</v>
      </c>
      <c r="L136" s="786">
        <f t="shared" si="6"/>
        <v>71700000</v>
      </c>
    </row>
    <row r="137" spans="1:59" ht="30" customHeight="1" x14ac:dyDescent="0.25">
      <c r="A137" s="148" t="s">
        <v>386</v>
      </c>
      <c r="B137" s="156" t="s">
        <v>387</v>
      </c>
      <c r="C137" s="155">
        <v>795</v>
      </c>
      <c r="D137" s="67" t="s">
        <v>1122</v>
      </c>
      <c r="E137" s="148" t="s">
        <v>429</v>
      </c>
      <c r="F137" s="861"/>
      <c r="G137" s="85" t="s">
        <v>750</v>
      </c>
      <c r="H137" s="26" t="s">
        <v>90</v>
      </c>
      <c r="I137" s="18" t="s">
        <v>1085</v>
      </c>
      <c r="J137" s="98" t="s">
        <v>392</v>
      </c>
      <c r="K137" s="103">
        <v>69000000</v>
      </c>
      <c r="L137" s="786">
        <f t="shared" si="6"/>
        <v>69000000</v>
      </c>
    </row>
    <row r="138" spans="1:59" ht="31.5" customHeight="1" x14ac:dyDescent="0.25">
      <c r="A138" s="148" t="s">
        <v>386</v>
      </c>
      <c r="B138" s="156" t="s">
        <v>387</v>
      </c>
      <c r="C138" s="113">
        <v>1106</v>
      </c>
      <c r="D138" s="67" t="s">
        <v>1122</v>
      </c>
      <c r="E138" s="148" t="s">
        <v>429</v>
      </c>
      <c r="F138" s="148"/>
      <c r="G138" s="826" t="s">
        <v>128</v>
      </c>
      <c r="H138" s="26" t="s">
        <v>90</v>
      </c>
      <c r="I138" s="824" t="s">
        <v>1232</v>
      </c>
      <c r="J138" s="98" t="s">
        <v>392</v>
      </c>
      <c r="K138" s="107">
        <v>26000000</v>
      </c>
      <c r="L138" s="786">
        <f t="shared" si="6"/>
        <v>26000000</v>
      </c>
    </row>
    <row r="139" spans="1:59" ht="29.25" customHeight="1" x14ac:dyDescent="0.25">
      <c r="A139" s="148" t="s">
        <v>386</v>
      </c>
      <c r="B139" s="156" t="s">
        <v>387</v>
      </c>
      <c r="C139" s="155">
        <v>798</v>
      </c>
      <c r="D139" s="67" t="s">
        <v>1122</v>
      </c>
      <c r="E139" s="148" t="s">
        <v>429</v>
      </c>
      <c r="F139" s="861"/>
      <c r="G139" s="85" t="s">
        <v>1</v>
      </c>
      <c r="H139" s="26" t="s">
        <v>90</v>
      </c>
      <c r="I139" s="18" t="s">
        <v>902</v>
      </c>
      <c r="J139" s="98" t="s">
        <v>392</v>
      </c>
      <c r="K139" s="822">
        <v>600000</v>
      </c>
      <c r="L139" s="786">
        <f t="shared" si="6"/>
        <v>600000</v>
      </c>
    </row>
    <row r="140" spans="1:59" ht="39.75" customHeight="1" x14ac:dyDescent="0.25">
      <c r="A140" s="148" t="s">
        <v>386</v>
      </c>
      <c r="B140" s="156" t="s">
        <v>387</v>
      </c>
      <c r="C140" s="155">
        <v>1096</v>
      </c>
      <c r="D140" s="67" t="s">
        <v>1122</v>
      </c>
      <c r="E140" s="148" t="s">
        <v>429</v>
      </c>
      <c r="F140" s="148"/>
      <c r="G140" s="89" t="s">
        <v>128</v>
      </c>
      <c r="H140" s="26" t="s">
        <v>90</v>
      </c>
      <c r="I140" s="18" t="s">
        <v>650</v>
      </c>
      <c r="J140" s="98" t="s">
        <v>392</v>
      </c>
      <c r="K140" s="103">
        <v>12000000</v>
      </c>
      <c r="L140" s="786">
        <f t="shared" si="6"/>
        <v>12000000</v>
      </c>
    </row>
    <row r="141" spans="1:59" s="302" customFormat="1" ht="46.5" customHeight="1" x14ac:dyDescent="0.25">
      <c r="A141" s="148" t="s">
        <v>386</v>
      </c>
      <c r="B141" s="156" t="s">
        <v>387</v>
      </c>
      <c r="C141" s="155">
        <v>1097</v>
      </c>
      <c r="D141" s="67" t="s">
        <v>1122</v>
      </c>
      <c r="E141" s="148" t="s">
        <v>429</v>
      </c>
      <c r="F141" s="861"/>
      <c r="G141" s="85" t="s">
        <v>746</v>
      </c>
      <c r="H141" s="26" t="s">
        <v>90</v>
      </c>
      <c r="I141" s="18" t="s">
        <v>1086</v>
      </c>
      <c r="J141" s="98" t="s">
        <v>392</v>
      </c>
      <c r="K141" s="103">
        <v>129800000</v>
      </c>
      <c r="L141" s="786">
        <f t="shared" si="6"/>
        <v>129800000</v>
      </c>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row>
    <row r="142" spans="1:59" s="159" customFormat="1" ht="33.75" customHeight="1" x14ac:dyDescent="0.25">
      <c r="A142" s="186" t="s">
        <v>386</v>
      </c>
      <c r="B142" s="157" t="s">
        <v>387</v>
      </c>
      <c r="C142" s="255">
        <v>1099</v>
      </c>
      <c r="D142" s="67" t="s">
        <v>1122</v>
      </c>
      <c r="E142" s="186" t="s">
        <v>429</v>
      </c>
      <c r="F142" s="186"/>
      <c r="G142" s="89" t="s">
        <v>128</v>
      </c>
      <c r="H142" s="26" t="s">
        <v>90</v>
      </c>
      <c r="I142" s="18" t="s">
        <v>653</v>
      </c>
      <c r="J142" s="98" t="s">
        <v>392</v>
      </c>
      <c r="K142" s="103">
        <v>6000000</v>
      </c>
      <c r="L142" s="786">
        <f t="shared" si="6"/>
        <v>6000000</v>
      </c>
    </row>
    <row r="143" spans="1:59" ht="32.25" customHeight="1" x14ac:dyDescent="0.25">
      <c r="A143" s="263" t="s">
        <v>386</v>
      </c>
      <c r="B143" s="823" t="s">
        <v>387</v>
      </c>
      <c r="C143" s="68">
        <v>1253</v>
      </c>
      <c r="D143" s="823" t="s">
        <v>1122</v>
      </c>
      <c r="E143" s="263" t="s">
        <v>429</v>
      </c>
      <c r="F143" s="809"/>
      <c r="G143" s="815" t="s">
        <v>988</v>
      </c>
      <c r="H143" s="18"/>
      <c r="I143" s="824" t="s">
        <v>1218</v>
      </c>
      <c r="J143" s="820" t="s">
        <v>392</v>
      </c>
      <c r="K143" s="822">
        <v>3000000</v>
      </c>
      <c r="L143" s="770">
        <f>K143</f>
        <v>3000000</v>
      </c>
      <c r="AM143" s="7"/>
      <c r="AN143" s="77"/>
      <c r="AO143" s="77"/>
      <c r="AP143" s="77"/>
      <c r="AQ143" s="77"/>
      <c r="AR143" s="77"/>
      <c r="AS143" s="77"/>
      <c r="AT143" s="77"/>
      <c r="AU143" s="77"/>
      <c r="AV143" s="77"/>
      <c r="AW143" s="77"/>
      <c r="AX143" s="77"/>
      <c r="AY143" s="77"/>
      <c r="AZ143" s="77"/>
      <c r="BA143" s="77"/>
      <c r="BB143" s="77"/>
      <c r="BC143" s="77"/>
      <c r="BD143" s="77"/>
      <c r="BE143" s="77"/>
      <c r="BF143" s="77"/>
      <c r="BG143" s="77"/>
    </row>
    <row r="144" spans="1:59" s="159" customFormat="1" ht="35.25" customHeight="1" x14ac:dyDescent="0.25">
      <c r="A144" s="263" t="s">
        <v>386</v>
      </c>
      <c r="B144" s="272" t="s">
        <v>387</v>
      </c>
      <c r="C144" s="113">
        <v>1241</v>
      </c>
      <c r="D144" s="272" t="s">
        <v>1122</v>
      </c>
      <c r="E144" s="263" t="s">
        <v>429</v>
      </c>
      <c r="F144" s="809"/>
      <c r="G144" s="88" t="s">
        <v>159</v>
      </c>
      <c r="H144" s="18"/>
      <c r="I144" s="18" t="s">
        <v>1144</v>
      </c>
      <c r="J144" s="98" t="s">
        <v>392</v>
      </c>
      <c r="K144" s="103">
        <v>4200000</v>
      </c>
      <c r="L144" s="770">
        <f>K144</f>
        <v>4200000</v>
      </c>
    </row>
    <row r="145" spans="1:59" ht="20.399999999999999" x14ac:dyDescent="0.25">
      <c r="A145" s="98" t="s">
        <v>386</v>
      </c>
      <c r="B145" s="89" t="s">
        <v>387</v>
      </c>
      <c r="C145" s="113">
        <v>1193</v>
      </c>
      <c r="D145" s="89" t="s">
        <v>1123</v>
      </c>
      <c r="E145" s="98" t="s">
        <v>468</v>
      </c>
      <c r="F145" s="163"/>
      <c r="G145" s="85" t="s">
        <v>389</v>
      </c>
      <c r="H145" s="18"/>
      <c r="I145" s="18" t="s">
        <v>1139</v>
      </c>
      <c r="J145" s="98" t="s">
        <v>406</v>
      </c>
      <c r="K145" s="822">
        <v>4900000</v>
      </c>
      <c r="L145" s="770">
        <f t="shared" ref="L145:L169" si="7">K145</f>
        <v>4900000</v>
      </c>
    </row>
    <row r="146" spans="1:59" ht="20.399999999999999" x14ac:dyDescent="0.25">
      <c r="A146" s="148" t="s">
        <v>386</v>
      </c>
      <c r="B146" s="60" t="s">
        <v>387</v>
      </c>
      <c r="C146" s="155">
        <v>974</v>
      </c>
      <c r="D146" s="89" t="s">
        <v>1123</v>
      </c>
      <c r="E146" s="148" t="s">
        <v>468</v>
      </c>
      <c r="F146" s="861"/>
      <c r="G146" s="85" t="s">
        <v>752</v>
      </c>
      <c r="H146" s="26"/>
      <c r="I146" s="26" t="s">
        <v>307</v>
      </c>
      <c r="J146" s="98" t="s">
        <v>406</v>
      </c>
      <c r="K146" s="103">
        <v>16900000</v>
      </c>
      <c r="L146" s="770">
        <f t="shared" si="7"/>
        <v>16900000</v>
      </c>
    </row>
    <row r="147" spans="1:59" ht="45.75" customHeight="1" x14ac:dyDescent="0.25">
      <c r="A147" s="64" t="s">
        <v>386</v>
      </c>
      <c r="B147" s="60" t="s">
        <v>387</v>
      </c>
      <c r="C147" s="150">
        <v>816</v>
      </c>
      <c r="D147" s="89" t="s">
        <v>1123</v>
      </c>
      <c r="E147" s="64" t="s">
        <v>451</v>
      </c>
      <c r="F147" s="64"/>
      <c r="G147" s="89" t="s">
        <v>684</v>
      </c>
      <c r="H147" s="26" t="s">
        <v>48</v>
      </c>
      <c r="I147" s="18" t="s">
        <v>674</v>
      </c>
      <c r="J147" s="820" t="s">
        <v>406</v>
      </c>
      <c r="K147" s="107" t="s">
        <v>548</v>
      </c>
      <c r="L147" s="774" t="str">
        <f t="shared" si="7"/>
        <v>Part of NEEWS (Greater Springfield Reliability Project)</v>
      </c>
    </row>
    <row r="148" spans="1:59" ht="33.75" customHeight="1" x14ac:dyDescent="0.25">
      <c r="A148" s="64" t="s">
        <v>386</v>
      </c>
      <c r="B148" s="89" t="s">
        <v>387</v>
      </c>
      <c r="C148" s="255">
        <v>1054</v>
      </c>
      <c r="D148" s="89" t="s">
        <v>1123</v>
      </c>
      <c r="E148" s="64" t="s">
        <v>451</v>
      </c>
      <c r="F148" s="64"/>
      <c r="G148" s="89" t="s">
        <v>684</v>
      </c>
      <c r="H148" s="18" t="s">
        <v>657</v>
      </c>
      <c r="I148" s="18" t="s">
        <v>1162</v>
      </c>
      <c r="J148" s="98" t="s">
        <v>392</v>
      </c>
      <c r="K148" s="822">
        <v>28800000</v>
      </c>
      <c r="L148" s="774">
        <f t="shared" si="7"/>
        <v>28800000</v>
      </c>
    </row>
    <row r="149" spans="1:59" ht="34.5" customHeight="1" x14ac:dyDescent="0.25">
      <c r="A149" s="98" t="s">
        <v>386</v>
      </c>
      <c r="B149" s="89" t="s">
        <v>387</v>
      </c>
      <c r="C149" s="155">
        <v>576</v>
      </c>
      <c r="D149" s="89" t="s">
        <v>1123</v>
      </c>
      <c r="E149" s="98" t="s">
        <v>451</v>
      </c>
      <c r="F149" s="98"/>
      <c r="G149" s="89">
        <v>2016</v>
      </c>
      <c r="H149" s="26" t="s">
        <v>349</v>
      </c>
      <c r="I149" s="18" t="s">
        <v>698</v>
      </c>
      <c r="J149" s="98" t="s">
        <v>392</v>
      </c>
      <c r="K149" s="822">
        <v>301000000</v>
      </c>
      <c r="L149" s="774">
        <f t="shared" si="7"/>
        <v>301000000</v>
      </c>
    </row>
    <row r="150" spans="1:59" ht="34.5" customHeight="1" x14ac:dyDescent="0.25">
      <c r="A150" s="98" t="s">
        <v>386</v>
      </c>
      <c r="B150" s="89" t="s">
        <v>387</v>
      </c>
      <c r="C150" s="113">
        <v>1114</v>
      </c>
      <c r="D150" s="89" t="s">
        <v>1123</v>
      </c>
      <c r="E150" s="98" t="s">
        <v>451</v>
      </c>
      <c r="F150" s="98"/>
      <c r="G150" s="89">
        <v>2016</v>
      </c>
      <c r="H150" s="18" t="s">
        <v>349</v>
      </c>
      <c r="I150" s="18" t="s">
        <v>700</v>
      </c>
      <c r="J150" s="98" t="s">
        <v>392</v>
      </c>
      <c r="K150" s="107" t="s">
        <v>699</v>
      </c>
      <c r="L150" s="774" t="str">
        <f t="shared" si="7"/>
        <v>Part of NEEWS (Central Connecticut Reliability Project)</v>
      </c>
    </row>
    <row r="151" spans="1:59" ht="27" customHeight="1" x14ac:dyDescent="0.25">
      <c r="A151" s="98" t="s">
        <v>386</v>
      </c>
      <c r="B151" s="89" t="s">
        <v>387</v>
      </c>
      <c r="C151" s="68">
        <v>802</v>
      </c>
      <c r="D151" s="89" t="s">
        <v>1123</v>
      </c>
      <c r="E151" s="98" t="s">
        <v>451</v>
      </c>
      <c r="F151" s="98"/>
      <c r="G151" s="89">
        <v>2015</v>
      </c>
      <c r="H151" s="26" t="s">
        <v>91</v>
      </c>
      <c r="I151" s="18" t="s">
        <v>621</v>
      </c>
      <c r="J151" s="98" t="s">
        <v>392</v>
      </c>
      <c r="K151" s="822">
        <v>218000000</v>
      </c>
      <c r="L151" s="774">
        <f t="shared" si="7"/>
        <v>218000000</v>
      </c>
    </row>
    <row r="152" spans="1:59" ht="30.6" x14ac:dyDescent="0.25">
      <c r="A152" s="98" t="s">
        <v>386</v>
      </c>
      <c r="B152" s="89" t="s">
        <v>387</v>
      </c>
      <c r="C152" s="155">
        <v>1085</v>
      </c>
      <c r="D152" s="89" t="s">
        <v>1123</v>
      </c>
      <c r="E152" s="98" t="s">
        <v>451</v>
      </c>
      <c r="F152" s="98"/>
      <c r="G152" s="89">
        <v>2015</v>
      </c>
      <c r="H152" s="26" t="s">
        <v>91</v>
      </c>
      <c r="I152" s="18" t="s">
        <v>643</v>
      </c>
      <c r="J152" s="98" t="s">
        <v>392</v>
      </c>
      <c r="K152" s="107" t="s">
        <v>552</v>
      </c>
      <c r="L152" s="774" t="str">
        <f t="shared" si="7"/>
        <v>Part of NEEWS (Interstate Reliability Project)</v>
      </c>
    </row>
    <row r="153" spans="1:59" ht="30.6" x14ac:dyDescent="0.25">
      <c r="A153" s="64" t="s">
        <v>386</v>
      </c>
      <c r="B153" s="89" t="s">
        <v>387</v>
      </c>
      <c r="C153" s="150">
        <v>810</v>
      </c>
      <c r="D153" s="89" t="s">
        <v>1123</v>
      </c>
      <c r="E153" s="64" t="s">
        <v>451</v>
      </c>
      <c r="F153" s="64"/>
      <c r="G153" s="89">
        <v>2015</v>
      </c>
      <c r="H153" s="26" t="s">
        <v>91</v>
      </c>
      <c r="I153" s="18" t="s">
        <v>704</v>
      </c>
      <c r="J153" s="98" t="s">
        <v>392</v>
      </c>
      <c r="K153" s="107" t="s">
        <v>552</v>
      </c>
      <c r="L153" s="774" t="str">
        <f t="shared" si="7"/>
        <v>Part of NEEWS (Interstate Reliability Project)</v>
      </c>
    </row>
    <row r="154" spans="1:59" ht="30.6" x14ac:dyDescent="0.25">
      <c r="A154" s="64" t="s">
        <v>386</v>
      </c>
      <c r="B154" s="89" t="s">
        <v>387</v>
      </c>
      <c r="C154" s="150">
        <v>191</v>
      </c>
      <c r="D154" s="89" t="s">
        <v>1123</v>
      </c>
      <c r="E154" s="64" t="s">
        <v>451</v>
      </c>
      <c r="F154" s="64"/>
      <c r="G154" s="89">
        <v>2015</v>
      </c>
      <c r="H154" s="26" t="s">
        <v>91</v>
      </c>
      <c r="I154" s="18" t="s">
        <v>683</v>
      </c>
      <c r="J154" s="98" t="s">
        <v>392</v>
      </c>
      <c r="K154" s="107" t="s">
        <v>552</v>
      </c>
      <c r="L154" s="774" t="str">
        <f t="shared" si="7"/>
        <v>Part of NEEWS (Interstate Reliability Project)</v>
      </c>
    </row>
    <row r="155" spans="1:59" ht="37.5" customHeight="1" x14ac:dyDescent="0.25">
      <c r="A155" s="263" t="s">
        <v>386</v>
      </c>
      <c r="B155" s="823" t="s">
        <v>387</v>
      </c>
      <c r="C155" s="68">
        <v>1235</v>
      </c>
      <c r="D155" s="272" t="s">
        <v>1123</v>
      </c>
      <c r="E155" s="263" t="s">
        <v>451</v>
      </c>
      <c r="F155" s="809"/>
      <c r="G155" s="85" t="s">
        <v>989</v>
      </c>
      <c r="H155" s="825" t="s">
        <v>706</v>
      </c>
      <c r="I155" s="65" t="s">
        <v>1161</v>
      </c>
      <c r="J155" s="820" t="s">
        <v>392</v>
      </c>
      <c r="K155" s="822">
        <v>3000000</v>
      </c>
      <c r="L155" s="770">
        <f>K155</f>
        <v>3000000</v>
      </c>
    </row>
    <row r="156" spans="1:59" ht="46.5" customHeight="1" x14ac:dyDescent="0.25">
      <c r="A156" s="263" t="s">
        <v>386</v>
      </c>
      <c r="B156" s="823" t="s">
        <v>387</v>
      </c>
      <c r="C156" s="68">
        <v>1245</v>
      </c>
      <c r="D156" s="272" t="s">
        <v>1123</v>
      </c>
      <c r="E156" s="263" t="s">
        <v>1184</v>
      </c>
      <c r="F156" s="809"/>
      <c r="G156" s="85" t="s">
        <v>989</v>
      </c>
      <c r="H156" s="825" t="s">
        <v>706</v>
      </c>
      <c r="I156" s="65" t="s">
        <v>1161</v>
      </c>
      <c r="J156" s="820" t="s">
        <v>392</v>
      </c>
      <c r="K156" s="103">
        <v>60000</v>
      </c>
      <c r="L156" s="770">
        <f>K156</f>
        <v>60000</v>
      </c>
    </row>
    <row r="157" spans="1:59" ht="20.399999999999999" x14ac:dyDescent="0.25">
      <c r="A157" s="263" t="s">
        <v>386</v>
      </c>
      <c r="B157" s="823" t="s">
        <v>387</v>
      </c>
      <c r="C157" s="68">
        <v>1227</v>
      </c>
      <c r="D157" s="272" t="s">
        <v>1123</v>
      </c>
      <c r="E157" s="263" t="s">
        <v>451</v>
      </c>
      <c r="F157" s="263"/>
      <c r="G157" s="89">
        <v>2012</v>
      </c>
      <c r="H157" s="65" t="s">
        <v>1112</v>
      </c>
      <c r="I157" s="65" t="s">
        <v>1113</v>
      </c>
      <c r="J157" s="820" t="s">
        <v>392</v>
      </c>
      <c r="K157" s="822">
        <v>6400000</v>
      </c>
      <c r="L157" s="770">
        <f>K157</f>
        <v>6400000</v>
      </c>
    </row>
    <row r="158" spans="1:59" ht="29.25" customHeight="1" x14ac:dyDescent="0.25">
      <c r="A158" s="98" t="s">
        <v>386</v>
      </c>
      <c r="B158" s="89" t="s">
        <v>387</v>
      </c>
      <c r="C158" s="113">
        <v>1056</v>
      </c>
      <c r="D158" s="89" t="s">
        <v>1123</v>
      </c>
      <c r="E158" s="98" t="s">
        <v>451</v>
      </c>
      <c r="F158" s="98"/>
      <c r="G158" s="89" t="s">
        <v>1</v>
      </c>
      <c r="H158" s="18" t="s">
        <v>1055</v>
      </c>
      <c r="I158" s="18" t="s">
        <v>557</v>
      </c>
      <c r="J158" s="98" t="s">
        <v>406</v>
      </c>
      <c r="K158" s="103">
        <v>10969000</v>
      </c>
      <c r="L158" s="770">
        <f t="shared" si="7"/>
        <v>10969000</v>
      </c>
    </row>
    <row r="159" spans="1:59" ht="51" customHeight="1" x14ac:dyDescent="0.25">
      <c r="A159" s="98" t="s">
        <v>386</v>
      </c>
      <c r="B159" s="89" t="s">
        <v>387</v>
      </c>
      <c r="C159" s="113">
        <v>1218</v>
      </c>
      <c r="D159" s="89" t="s">
        <v>1123</v>
      </c>
      <c r="E159" s="98" t="s">
        <v>451</v>
      </c>
      <c r="F159" s="163"/>
      <c r="G159" s="85" t="s">
        <v>684</v>
      </c>
      <c r="H159" s="18" t="s">
        <v>1103</v>
      </c>
      <c r="I159" s="18" t="s">
        <v>1104</v>
      </c>
      <c r="J159" s="98" t="s">
        <v>392</v>
      </c>
      <c r="K159" s="103">
        <v>25600000</v>
      </c>
      <c r="L159" s="770">
        <f t="shared" si="7"/>
        <v>25600000</v>
      </c>
      <c r="AM159" s="18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row>
    <row r="160" spans="1:59" s="165" customFormat="1" ht="20.399999999999999" x14ac:dyDescent="0.25">
      <c r="A160" s="98" t="s">
        <v>386</v>
      </c>
      <c r="B160" s="89" t="s">
        <v>387</v>
      </c>
      <c r="C160" s="113">
        <v>1111</v>
      </c>
      <c r="D160" s="89" t="s">
        <v>1123</v>
      </c>
      <c r="E160" s="98" t="s">
        <v>468</v>
      </c>
      <c r="F160" s="163"/>
      <c r="G160" s="85" t="s">
        <v>519</v>
      </c>
      <c r="H160" s="308"/>
      <c r="I160" s="824" t="s">
        <v>1213</v>
      </c>
      <c r="J160" s="98" t="s">
        <v>406</v>
      </c>
      <c r="K160" s="822">
        <v>13500000</v>
      </c>
      <c r="L160" s="770">
        <f t="shared" si="7"/>
        <v>13500000</v>
      </c>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c r="AN160"/>
      <c r="AO160"/>
      <c r="AP160"/>
      <c r="AQ160"/>
      <c r="AR160"/>
      <c r="AS160"/>
      <c r="AT160"/>
      <c r="AU160"/>
      <c r="AV160"/>
      <c r="AW160"/>
      <c r="AX160"/>
      <c r="AY160"/>
      <c r="AZ160"/>
      <c r="BA160"/>
      <c r="BB160"/>
      <c r="BC160"/>
      <c r="BD160"/>
      <c r="BE160"/>
      <c r="BF160"/>
      <c r="BG160"/>
    </row>
    <row r="161" spans="1:39" ht="40.5" customHeight="1" x14ac:dyDescent="0.25">
      <c r="A161" s="148" t="s">
        <v>386</v>
      </c>
      <c r="B161" s="89" t="s">
        <v>387</v>
      </c>
      <c r="C161" s="155">
        <v>976</v>
      </c>
      <c r="D161" s="89" t="s">
        <v>1123</v>
      </c>
      <c r="E161" s="148" t="s">
        <v>468</v>
      </c>
      <c r="F161" s="148"/>
      <c r="G161" s="89" t="s">
        <v>732</v>
      </c>
      <c r="H161" s="26"/>
      <c r="I161" s="26" t="s">
        <v>278</v>
      </c>
      <c r="J161" s="98" t="s">
        <v>406</v>
      </c>
      <c r="K161" s="103">
        <v>70000000</v>
      </c>
      <c r="L161" s="770">
        <f t="shared" si="7"/>
        <v>70000000</v>
      </c>
    </row>
    <row r="162" spans="1:39" ht="20.399999999999999" x14ac:dyDescent="0.25">
      <c r="A162" s="98" t="s">
        <v>386</v>
      </c>
      <c r="B162" s="89" t="s">
        <v>387</v>
      </c>
      <c r="C162" s="113">
        <v>721</v>
      </c>
      <c r="D162" s="89" t="s">
        <v>1123</v>
      </c>
      <c r="E162" s="98" t="s">
        <v>468</v>
      </c>
      <c r="F162" s="163"/>
      <c r="G162" s="88" t="s">
        <v>796</v>
      </c>
      <c r="H162" s="18"/>
      <c r="I162" s="18" t="s">
        <v>573</v>
      </c>
      <c r="J162" s="98" t="s">
        <v>392</v>
      </c>
      <c r="K162" s="103">
        <v>19500000</v>
      </c>
      <c r="L162" s="770">
        <f t="shared" si="7"/>
        <v>19500000</v>
      </c>
    </row>
    <row r="163" spans="1:39" ht="20.399999999999999" x14ac:dyDescent="0.25">
      <c r="A163" s="64" t="s">
        <v>386</v>
      </c>
      <c r="B163" s="67" t="s">
        <v>387</v>
      </c>
      <c r="C163" s="150">
        <v>879</v>
      </c>
      <c r="D163" s="89" t="s">
        <v>1123</v>
      </c>
      <c r="E163" s="64" t="s">
        <v>388</v>
      </c>
      <c r="F163" s="64"/>
      <c r="G163" s="89" t="s">
        <v>92</v>
      </c>
      <c r="H163" s="65" t="s">
        <v>507</v>
      </c>
      <c r="I163" s="69" t="s">
        <v>290</v>
      </c>
      <c r="J163" s="98" t="s">
        <v>392</v>
      </c>
      <c r="K163" s="103">
        <v>420000</v>
      </c>
      <c r="L163" s="770">
        <f t="shared" si="7"/>
        <v>420000</v>
      </c>
    </row>
    <row r="164" spans="1:39" ht="40.5" customHeight="1" x14ac:dyDescent="0.25">
      <c r="A164" s="148" t="s">
        <v>386</v>
      </c>
      <c r="B164" s="89" t="s">
        <v>387</v>
      </c>
      <c r="C164" s="155">
        <v>1050</v>
      </c>
      <c r="D164" s="89" t="s">
        <v>1123</v>
      </c>
      <c r="E164" s="148" t="s">
        <v>468</v>
      </c>
      <c r="F164" s="148"/>
      <c r="G164" s="89" t="s">
        <v>1</v>
      </c>
      <c r="H164" s="26"/>
      <c r="I164" s="26" t="s">
        <v>44</v>
      </c>
      <c r="J164" s="98" t="s">
        <v>406</v>
      </c>
      <c r="K164" s="103">
        <v>4000000</v>
      </c>
      <c r="L164" s="770">
        <f t="shared" si="7"/>
        <v>4000000</v>
      </c>
    </row>
    <row r="165" spans="1:39" ht="20.399999999999999" x14ac:dyDescent="0.25">
      <c r="A165" s="263" t="s">
        <v>386</v>
      </c>
      <c r="B165" s="272" t="s">
        <v>509</v>
      </c>
      <c r="C165" s="68">
        <v>1031</v>
      </c>
      <c r="D165" s="272" t="s">
        <v>1118</v>
      </c>
      <c r="E165" s="263" t="s">
        <v>388</v>
      </c>
      <c r="F165" s="263"/>
      <c r="G165" s="89" t="s">
        <v>684</v>
      </c>
      <c r="H165" s="18" t="s">
        <v>544</v>
      </c>
      <c r="I165" s="18" t="s">
        <v>980</v>
      </c>
      <c r="J165" s="98" t="s">
        <v>510</v>
      </c>
      <c r="K165" s="107" t="s">
        <v>92</v>
      </c>
      <c r="L165" s="770" t="str">
        <f t="shared" si="7"/>
        <v>TBD</v>
      </c>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row>
    <row r="166" spans="1:39" ht="20.399999999999999" x14ac:dyDescent="0.25">
      <c r="A166" s="263" t="s">
        <v>386</v>
      </c>
      <c r="B166" s="272" t="s">
        <v>509</v>
      </c>
      <c r="C166" s="68">
        <v>1154</v>
      </c>
      <c r="D166" s="272" t="s">
        <v>1118</v>
      </c>
      <c r="E166" s="263" t="s">
        <v>388</v>
      </c>
      <c r="F166" s="263"/>
      <c r="G166" s="89" t="s">
        <v>684</v>
      </c>
      <c r="H166" s="18" t="s">
        <v>544</v>
      </c>
      <c r="I166" s="18" t="s">
        <v>1075</v>
      </c>
      <c r="J166" s="98" t="s">
        <v>510</v>
      </c>
      <c r="K166" s="107" t="s">
        <v>92</v>
      </c>
      <c r="L166" s="770" t="str">
        <f t="shared" si="7"/>
        <v>TBD</v>
      </c>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row>
    <row r="167" spans="1:39" ht="20.399999999999999" x14ac:dyDescent="0.25">
      <c r="A167" s="263" t="s">
        <v>386</v>
      </c>
      <c r="B167" s="272" t="s">
        <v>509</v>
      </c>
      <c r="C167" s="68">
        <v>1155</v>
      </c>
      <c r="D167" s="272" t="s">
        <v>1118</v>
      </c>
      <c r="E167" s="263" t="s">
        <v>388</v>
      </c>
      <c r="F167" s="263"/>
      <c r="G167" s="89" t="s">
        <v>759</v>
      </c>
      <c r="H167" s="18" t="s">
        <v>544</v>
      </c>
      <c r="I167" s="824" t="s">
        <v>1231</v>
      </c>
      <c r="J167" s="98" t="s">
        <v>510</v>
      </c>
      <c r="K167" s="107" t="s">
        <v>92</v>
      </c>
      <c r="L167" s="770" t="str">
        <f t="shared" si="7"/>
        <v>TBD</v>
      </c>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row>
    <row r="168" spans="1:39" s="77" customFormat="1" ht="20.399999999999999" x14ac:dyDescent="0.25">
      <c r="A168" s="263" t="s">
        <v>386</v>
      </c>
      <c r="B168" s="272" t="s">
        <v>509</v>
      </c>
      <c r="C168" s="68">
        <v>1133</v>
      </c>
      <c r="D168" s="272" t="s">
        <v>1118</v>
      </c>
      <c r="E168" s="263" t="s">
        <v>393</v>
      </c>
      <c r="F168" s="263"/>
      <c r="G168" s="89" t="s">
        <v>1</v>
      </c>
      <c r="H168" s="65" t="s">
        <v>784</v>
      </c>
      <c r="I168" s="65" t="s">
        <v>1209</v>
      </c>
      <c r="J168" s="98" t="s">
        <v>396</v>
      </c>
      <c r="K168" s="103">
        <v>300000</v>
      </c>
      <c r="L168" s="770">
        <f t="shared" si="7"/>
        <v>300000</v>
      </c>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row>
    <row r="169" spans="1:39" s="77" customFormat="1" ht="30.6" x14ac:dyDescent="0.25">
      <c r="A169" s="829" t="s">
        <v>386</v>
      </c>
      <c r="B169" s="823" t="s">
        <v>509</v>
      </c>
      <c r="C169" s="842">
        <v>1279</v>
      </c>
      <c r="D169" s="823" t="s">
        <v>1118</v>
      </c>
      <c r="E169" s="829" t="s">
        <v>393</v>
      </c>
      <c r="F169" s="862"/>
      <c r="G169" s="815" t="s">
        <v>759</v>
      </c>
      <c r="H169" s="825"/>
      <c r="I169" s="825" t="s">
        <v>1251</v>
      </c>
      <c r="J169" s="820" t="s">
        <v>396</v>
      </c>
      <c r="K169" s="822">
        <v>26126000</v>
      </c>
      <c r="L169" s="770">
        <f t="shared" si="7"/>
        <v>26126000</v>
      </c>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row>
    <row r="170" spans="1:39" s="77" customFormat="1" ht="33" customHeight="1" x14ac:dyDescent="0.25">
      <c r="A170" s="829" t="s">
        <v>386</v>
      </c>
      <c r="B170" s="823" t="s">
        <v>509</v>
      </c>
      <c r="C170" s="842">
        <v>1280</v>
      </c>
      <c r="D170" s="823" t="s">
        <v>1118</v>
      </c>
      <c r="E170" s="829" t="s">
        <v>393</v>
      </c>
      <c r="F170" s="862"/>
      <c r="G170" s="815" t="s">
        <v>759</v>
      </c>
      <c r="H170" s="825"/>
      <c r="I170" s="825" t="s">
        <v>1252</v>
      </c>
      <c r="J170" s="820" t="s">
        <v>396</v>
      </c>
      <c r="K170" s="822">
        <v>62735000</v>
      </c>
      <c r="L170" s="770">
        <f>K170</f>
        <v>62735000</v>
      </c>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row>
    <row r="171" spans="1:39" ht="30.6" x14ac:dyDescent="0.25">
      <c r="A171" s="263" t="s">
        <v>386</v>
      </c>
      <c r="B171" s="272" t="s">
        <v>509</v>
      </c>
      <c r="C171" s="68">
        <v>1183</v>
      </c>
      <c r="D171" s="272" t="s">
        <v>1119</v>
      </c>
      <c r="E171" s="263" t="s">
        <v>451</v>
      </c>
      <c r="F171" s="263"/>
      <c r="G171" s="826">
        <v>2014</v>
      </c>
      <c r="H171" s="65" t="s">
        <v>1082</v>
      </c>
      <c r="I171" s="65" t="s">
        <v>1083</v>
      </c>
      <c r="J171" s="98" t="s">
        <v>396</v>
      </c>
      <c r="K171" s="107">
        <v>12400000</v>
      </c>
      <c r="L171" s="770">
        <f t="shared" ref="L171:L211" si="8">K171</f>
        <v>12400000</v>
      </c>
    </row>
    <row r="172" spans="1:39" ht="45" customHeight="1" x14ac:dyDescent="0.25">
      <c r="A172" s="263" t="s">
        <v>386</v>
      </c>
      <c r="B172" s="272" t="s">
        <v>509</v>
      </c>
      <c r="C172" s="68">
        <v>1220</v>
      </c>
      <c r="D172" s="272" t="s">
        <v>1119</v>
      </c>
      <c r="E172" s="263" t="s">
        <v>451</v>
      </c>
      <c r="F172" s="809"/>
      <c r="G172" s="85" t="s">
        <v>989</v>
      </c>
      <c r="H172" s="65" t="s">
        <v>1129</v>
      </c>
      <c r="I172" s="825" t="s">
        <v>1215</v>
      </c>
      <c r="J172" s="98" t="s">
        <v>396</v>
      </c>
      <c r="K172" s="107">
        <v>40100000</v>
      </c>
      <c r="L172" s="785">
        <f t="shared" si="8"/>
        <v>40100000</v>
      </c>
    </row>
    <row r="173" spans="1:39" ht="45" customHeight="1" x14ac:dyDescent="0.25">
      <c r="A173" s="829" t="s">
        <v>386</v>
      </c>
      <c r="B173" s="823" t="s">
        <v>509</v>
      </c>
      <c r="C173" s="842">
        <v>1269</v>
      </c>
      <c r="D173" s="823" t="s">
        <v>1119</v>
      </c>
      <c r="E173" s="829" t="s">
        <v>451</v>
      </c>
      <c r="F173" s="862"/>
      <c r="G173" s="815" t="s">
        <v>92</v>
      </c>
      <c r="H173" s="825" t="s">
        <v>1237</v>
      </c>
      <c r="I173" s="825" t="s">
        <v>1240</v>
      </c>
      <c r="J173" s="820" t="s">
        <v>396</v>
      </c>
      <c r="K173" s="828">
        <v>19600000</v>
      </c>
      <c r="L173" s="787">
        <f t="shared" si="8"/>
        <v>19600000</v>
      </c>
    </row>
    <row r="174" spans="1:39" ht="45" customHeight="1" x14ac:dyDescent="0.25">
      <c r="A174" s="829" t="s">
        <v>386</v>
      </c>
      <c r="B174" s="823" t="s">
        <v>509</v>
      </c>
      <c r="C174" s="842">
        <v>1270</v>
      </c>
      <c r="D174" s="823" t="s">
        <v>1119</v>
      </c>
      <c r="E174" s="829" t="s">
        <v>451</v>
      </c>
      <c r="F174" s="862"/>
      <c r="G174" s="815" t="s">
        <v>92</v>
      </c>
      <c r="H174" s="825" t="s">
        <v>1237</v>
      </c>
      <c r="I174" s="825" t="s">
        <v>1238</v>
      </c>
      <c r="J174" s="820" t="s">
        <v>396</v>
      </c>
      <c r="K174" s="828">
        <v>10500000</v>
      </c>
      <c r="L174" s="787">
        <f t="shared" si="8"/>
        <v>10500000</v>
      </c>
    </row>
    <row r="175" spans="1:39" ht="45" customHeight="1" x14ac:dyDescent="0.25">
      <c r="A175" s="829" t="s">
        <v>386</v>
      </c>
      <c r="B175" s="823" t="s">
        <v>509</v>
      </c>
      <c r="C175" s="842">
        <v>1271</v>
      </c>
      <c r="D175" s="823" t="s">
        <v>1119</v>
      </c>
      <c r="E175" s="829" t="s">
        <v>451</v>
      </c>
      <c r="F175" s="862"/>
      <c r="G175" s="815" t="s">
        <v>92</v>
      </c>
      <c r="H175" s="825" t="s">
        <v>1237</v>
      </c>
      <c r="I175" s="825" t="s">
        <v>1239</v>
      </c>
      <c r="J175" s="820" t="s">
        <v>396</v>
      </c>
      <c r="K175" s="828">
        <v>11900000</v>
      </c>
      <c r="L175" s="787">
        <f t="shared" si="8"/>
        <v>11900000</v>
      </c>
    </row>
    <row r="176" spans="1:39" ht="45" customHeight="1" x14ac:dyDescent="0.25">
      <c r="A176" s="829" t="s">
        <v>386</v>
      </c>
      <c r="B176" s="823" t="s">
        <v>509</v>
      </c>
      <c r="C176" s="842">
        <v>1272</v>
      </c>
      <c r="D176" s="823" t="s">
        <v>1119</v>
      </c>
      <c r="E176" s="829" t="s">
        <v>451</v>
      </c>
      <c r="F176" s="862"/>
      <c r="G176" s="815" t="s">
        <v>92</v>
      </c>
      <c r="H176" s="825" t="s">
        <v>1237</v>
      </c>
      <c r="I176" s="825" t="s">
        <v>1249</v>
      </c>
      <c r="J176" s="820" t="s">
        <v>396</v>
      </c>
      <c r="K176" s="828">
        <v>3600000</v>
      </c>
      <c r="L176" s="787">
        <f t="shared" si="8"/>
        <v>3600000</v>
      </c>
    </row>
    <row r="177" spans="1:59" ht="45" customHeight="1" x14ac:dyDescent="0.25">
      <c r="A177" s="829" t="s">
        <v>386</v>
      </c>
      <c r="B177" s="823" t="s">
        <v>509</v>
      </c>
      <c r="C177" s="842">
        <v>1273</v>
      </c>
      <c r="D177" s="823" t="s">
        <v>1119</v>
      </c>
      <c r="E177" s="829" t="s">
        <v>451</v>
      </c>
      <c r="F177" s="862"/>
      <c r="G177" s="815" t="s">
        <v>92</v>
      </c>
      <c r="H177" s="825" t="s">
        <v>1237</v>
      </c>
      <c r="I177" s="825" t="s">
        <v>1241</v>
      </c>
      <c r="J177" s="820" t="s">
        <v>396</v>
      </c>
      <c r="K177" s="828">
        <v>22500000</v>
      </c>
      <c r="L177" s="787">
        <f t="shared" si="8"/>
        <v>22500000</v>
      </c>
    </row>
    <row r="178" spans="1:59" ht="45" customHeight="1" x14ac:dyDescent="0.25">
      <c r="A178" s="829" t="s">
        <v>386</v>
      </c>
      <c r="B178" s="823" t="s">
        <v>509</v>
      </c>
      <c r="C178" s="842">
        <v>1274</v>
      </c>
      <c r="D178" s="823" t="s">
        <v>1119</v>
      </c>
      <c r="E178" s="829" t="s">
        <v>451</v>
      </c>
      <c r="F178" s="862"/>
      <c r="G178" s="815" t="s">
        <v>92</v>
      </c>
      <c r="H178" s="825" t="s">
        <v>1237</v>
      </c>
      <c r="I178" s="825" t="s">
        <v>1242</v>
      </c>
      <c r="J178" s="820" t="s">
        <v>396</v>
      </c>
      <c r="K178" s="828">
        <v>2300000</v>
      </c>
      <c r="L178" s="787">
        <f t="shared" si="8"/>
        <v>2300000</v>
      </c>
    </row>
    <row r="179" spans="1:59" ht="45" customHeight="1" x14ac:dyDescent="0.25">
      <c r="A179" s="829" t="s">
        <v>386</v>
      </c>
      <c r="B179" s="823" t="s">
        <v>509</v>
      </c>
      <c r="C179" s="842">
        <v>1275</v>
      </c>
      <c r="D179" s="823" t="s">
        <v>1119</v>
      </c>
      <c r="E179" s="829" t="s">
        <v>451</v>
      </c>
      <c r="F179" s="862"/>
      <c r="G179" s="815" t="s">
        <v>92</v>
      </c>
      <c r="H179" s="825" t="s">
        <v>1237</v>
      </c>
      <c r="I179" s="825" t="s">
        <v>1243</v>
      </c>
      <c r="J179" s="820" t="s">
        <v>396</v>
      </c>
      <c r="K179" s="828">
        <v>4200000</v>
      </c>
      <c r="L179" s="787">
        <f t="shared" si="8"/>
        <v>4200000</v>
      </c>
    </row>
    <row r="180" spans="1:59" ht="45" customHeight="1" x14ac:dyDescent="0.25">
      <c r="A180" s="829" t="s">
        <v>386</v>
      </c>
      <c r="B180" s="823" t="s">
        <v>509</v>
      </c>
      <c r="C180" s="842">
        <v>1276</v>
      </c>
      <c r="D180" s="823" t="s">
        <v>1119</v>
      </c>
      <c r="E180" s="829" t="s">
        <v>451</v>
      </c>
      <c r="F180" s="862"/>
      <c r="G180" s="815" t="s">
        <v>92</v>
      </c>
      <c r="H180" s="825" t="s">
        <v>1237</v>
      </c>
      <c r="I180" s="825" t="s">
        <v>1244</v>
      </c>
      <c r="J180" s="820" t="s">
        <v>396</v>
      </c>
      <c r="K180" s="828">
        <v>16700000</v>
      </c>
      <c r="L180" s="787">
        <f t="shared" si="8"/>
        <v>16700000</v>
      </c>
    </row>
    <row r="181" spans="1:59" ht="45" customHeight="1" x14ac:dyDescent="0.25">
      <c r="A181" s="829" t="s">
        <v>386</v>
      </c>
      <c r="B181" s="823" t="s">
        <v>509</v>
      </c>
      <c r="C181" s="842">
        <v>1277</v>
      </c>
      <c r="D181" s="823" t="s">
        <v>1119</v>
      </c>
      <c r="E181" s="829" t="s">
        <v>451</v>
      </c>
      <c r="F181" s="862"/>
      <c r="G181" s="815" t="s">
        <v>92</v>
      </c>
      <c r="H181" s="825" t="s">
        <v>1237</v>
      </c>
      <c r="I181" s="825" t="s">
        <v>1248</v>
      </c>
      <c r="J181" s="820" t="s">
        <v>396</v>
      </c>
      <c r="K181" s="828">
        <v>11900000</v>
      </c>
      <c r="L181" s="787">
        <f t="shared" si="8"/>
        <v>11900000</v>
      </c>
    </row>
    <row r="182" spans="1:59" ht="45" customHeight="1" x14ac:dyDescent="0.25">
      <c r="A182" s="829" t="s">
        <v>386</v>
      </c>
      <c r="B182" s="823" t="s">
        <v>509</v>
      </c>
      <c r="C182" s="842">
        <v>1278</v>
      </c>
      <c r="D182" s="823" t="s">
        <v>1119</v>
      </c>
      <c r="E182" s="829" t="s">
        <v>451</v>
      </c>
      <c r="F182" s="862"/>
      <c r="G182" s="815" t="s">
        <v>92</v>
      </c>
      <c r="H182" s="825" t="s">
        <v>1237</v>
      </c>
      <c r="I182" s="825" t="s">
        <v>1250</v>
      </c>
      <c r="J182" s="820" t="s">
        <v>396</v>
      </c>
      <c r="K182" s="828">
        <v>15800000</v>
      </c>
      <c r="L182" s="787">
        <f t="shared" si="8"/>
        <v>15800000</v>
      </c>
    </row>
    <row r="183" spans="1:59" ht="42" customHeight="1" x14ac:dyDescent="0.25">
      <c r="A183" s="829" t="s">
        <v>386</v>
      </c>
      <c r="B183" s="823" t="s">
        <v>509</v>
      </c>
      <c r="C183" s="842">
        <v>1263</v>
      </c>
      <c r="D183" s="823" t="s">
        <v>1119</v>
      </c>
      <c r="E183" s="829" t="s">
        <v>429</v>
      </c>
      <c r="F183" s="862"/>
      <c r="G183" s="815" t="s">
        <v>92</v>
      </c>
      <c r="H183" s="825" t="s">
        <v>1236</v>
      </c>
      <c r="I183" s="825" t="s">
        <v>1245</v>
      </c>
      <c r="J183" s="820" t="s">
        <v>396</v>
      </c>
      <c r="K183" s="828">
        <v>1100000</v>
      </c>
      <c r="L183" s="787">
        <f t="shared" si="8"/>
        <v>1100000</v>
      </c>
    </row>
    <row r="184" spans="1:59" ht="45" customHeight="1" x14ac:dyDescent="0.25">
      <c r="A184" s="64" t="s">
        <v>386</v>
      </c>
      <c r="B184" s="67" t="s">
        <v>509</v>
      </c>
      <c r="C184" s="68">
        <v>325</v>
      </c>
      <c r="D184" s="272" t="s">
        <v>1120</v>
      </c>
      <c r="E184" s="64" t="s">
        <v>489</v>
      </c>
      <c r="F184" s="64"/>
      <c r="G184" s="89" t="s">
        <v>92</v>
      </c>
      <c r="H184" s="26" t="s">
        <v>167</v>
      </c>
      <c r="I184" s="26" t="s">
        <v>133</v>
      </c>
      <c r="J184" s="98" t="s">
        <v>510</v>
      </c>
      <c r="K184" s="103" t="s">
        <v>92</v>
      </c>
      <c r="L184" s="770" t="str">
        <f t="shared" si="8"/>
        <v>TBD</v>
      </c>
    </row>
    <row r="185" spans="1:59" ht="30.6" x14ac:dyDescent="0.25">
      <c r="A185" s="64" t="s">
        <v>386</v>
      </c>
      <c r="B185" s="67" t="s">
        <v>509</v>
      </c>
      <c r="C185" s="68">
        <v>324</v>
      </c>
      <c r="D185" s="272" t="s">
        <v>1120</v>
      </c>
      <c r="E185" s="64" t="s">
        <v>489</v>
      </c>
      <c r="F185" s="64"/>
      <c r="G185" s="89" t="s">
        <v>92</v>
      </c>
      <c r="H185" s="26"/>
      <c r="I185" s="26" t="s">
        <v>132</v>
      </c>
      <c r="J185" s="98" t="s">
        <v>510</v>
      </c>
      <c r="K185" s="103" t="s">
        <v>92</v>
      </c>
      <c r="L185" s="770" t="str">
        <f t="shared" si="8"/>
        <v>TBD</v>
      </c>
    </row>
    <row r="186" spans="1:59" ht="35.25" customHeight="1" x14ac:dyDescent="0.25">
      <c r="A186" s="64" t="s">
        <v>386</v>
      </c>
      <c r="B186" s="272" t="s">
        <v>509</v>
      </c>
      <c r="C186" s="68">
        <v>139</v>
      </c>
      <c r="D186" s="272" t="s">
        <v>1120</v>
      </c>
      <c r="E186" s="64" t="s">
        <v>489</v>
      </c>
      <c r="F186" s="64"/>
      <c r="G186" s="89" t="s">
        <v>92</v>
      </c>
      <c r="H186" s="18" t="s">
        <v>497</v>
      </c>
      <c r="I186" s="18" t="s">
        <v>502</v>
      </c>
      <c r="J186" s="98" t="s">
        <v>510</v>
      </c>
      <c r="K186" s="103" t="s">
        <v>92</v>
      </c>
      <c r="L186" s="770" t="str">
        <f t="shared" si="8"/>
        <v>TBD</v>
      </c>
    </row>
    <row r="187" spans="1:59" ht="33.75" customHeight="1" x14ac:dyDescent="0.25">
      <c r="A187" s="263" t="s">
        <v>386</v>
      </c>
      <c r="B187" s="272" t="s">
        <v>509</v>
      </c>
      <c r="C187" s="68">
        <v>1250</v>
      </c>
      <c r="D187" s="272" t="s">
        <v>1120</v>
      </c>
      <c r="E187" s="263" t="s">
        <v>489</v>
      </c>
      <c r="F187" s="263"/>
      <c r="G187" s="89">
        <v>2016</v>
      </c>
      <c r="H187" s="18" t="s">
        <v>1196</v>
      </c>
      <c r="I187" s="18" t="s">
        <v>1197</v>
      </c>
      <c r="J187" s="98" t="s">
        <v>510</v>
      </c>
      <c r="K187" s="103" t="s">
        <v>92</v>
      </c>
      <c r="L187" s="770" t="str">
        <f t="shared" si="8"/>
        <v>TBD</v>
      </c>
    </row>
    <row r="188" spans="1:59" s="119" customFormat="1" ht="28.5" customHeight="1" x14ac:dyDescent="0.25">
      <c r="A188" s="64" t="s">
        <v>386</v>
      </c>
      <c r="B188" s="67" t="s">
        <v>509</v>
      </c>
      <c r="C188" s="150">
        <v>843</v>
      </c>
      <c r="D188" s="272" t="s">
        <v>1121</v>
      </c>
      <c r="E188" s="64" t="s">
        <v>402</v>
      </c>
      <c r="F188" s="64"/>
      <c r="G188" s="89" t="s">
        <v>128</v>
      </c>
      <c r="H188" s="26" t="s">
        <v>404</v>
      </c>
      <c r="I188" s="26" t="s">
        <v>152</v>
      </c>
      <c r="J188" s="820" t="s">
        <v>396</v>
      </c>
      <c r="K188" s="822">
        <v>3450000</v>
      </c>
      <c r="L188" s="784">
        <f t="shared" si="8"/>
        <v>3450000</v>
      </c>
    </row>
    <row r="189" spans="1:59" ht="30.75" customHeight="1" x14ac:dyDescent="0.25">
      <c r="A189" s="64" t="s">
        <v>386</v>
      </c>
      <c r="B189" s="67" t="s">
        <v>509</v>
      </c>
      <c r="C189" s="150">
        <v>593</v>
      </c>
      <c r="D189" s="272" t="s">
        <v>1121</v>
      </c>
      <c r="E189" s="64" t="s">
        <v>402</v>
      </c>
      <c r="F189" s="64"/>
      <c r="G189" s="89">
        <v>2013</v>
      </c>
      <c r="H189" s="65" t="s">
        <v>923</v>
      </c>
      <c r="I189" s="65" t="s">
        <v>1053</v>
      </c>
      <c r="J189" s="98" t="s">
        <v>510</v>
      </c>
      <c r="K189" s="107" t="s">
        <v>92</v>
      </c>
      <c r="L189" s="770" t="str">
        <f t="shared" si="8"/>
        <v>TBD</v>
      </c>
    </row>
    <row r="190" spans="1:59" s="119" customFormat="1" ht="32.25" customHeight="1" x14ac:dyDescent="0.25">
      <c r="A190" s="64" t="s">
        <v>386</v>
      </c>
      <c r="B190" s="67" t="s">
        <v>509</v>
      </c>
      <c r="C190" s="150">
        <v>965</v>
      </c>
      <c r="D190" s="272" t="s">
        <v>1121</v>
      </c>
      <c r="E190" s="64" t="s">
        <v>402</v>
      </c>
      <c r="F190" s="188"/>
      <c r="G190" s="88" t="s">
        <v>575</v>
      </c>
      <c r="H190" s="18" t="s">
        <v>1130</v>
      </c>
      <c r="I190" s="18" t="s">
        <v>979</v>
      </c>
      <c r="J190" s="98" t="s">
        <v>396</v>
      </c>
      <c r="K190" s="103">
        <v>19000000</v>
      </c>
      <c r="L190" s="785">
        <f t="shared" si="8"/>
        <v>19000000</v>
      </c>
      <c r="AM190"/>
      <c r="AN190"/>
      <c r="AO190"/>
      <c r="AP190"/>
      <c r="AQ190"/>
      <c r="AR190"/>
      <c r="AS190"/>
      <c r="AT190"/>
      <c r="AU190"/>
      <c r="AV190"/>
      <c r="AW190"/>
      <c r="AX190"/>
      <c r="AY190"/>
      <c r="AZ190"/>
      <c r="BA190"/>
      <c r="BB190"/>
      <c r="BC190"/>
      <c r="BD190"/>
      <c r="BE190"/>
      <c r="BF190"/>
      <c r="BG190"/>
    </row>
    <row r="191" spans="1:59" ht="33.75" customHeight="1" x14ac:dyDescent="0.25">
      <c r="A191" s="263" t="s">
        <v>386</v>
      </c>
      <c r="B191" s="272" t="s">
        <v>509</v>
      </c>
      <c r="C191" s="68">
        <v>1175</v>
      </c>
      <c r="D191" s="272" t="s">
        <v>1121</v>
      </c>
      <c r="E191" s="263" t="s">
        <v>402</v>
      </c>
      <c r="F191" s="263"/>
      <c r="G191" s="89" t="s">
        <v>684</v>
      </c>
      <c r="H191" s="18" t="s">
        <v>1130</v>
      </c>
      <c r="I191" s="18" t="s">
        <v>1134</v>
      </c>
      <c r="J191" s="98" t="s">
        <v>396</v>
      </c>
      <c r="K191" s="103">
        <v>3700000</v>
      </c>
      <c r="L191" s="785">
        <f t="shared" si="8"/>
        <v>3700000</v>
      </c>
    </row>
    <row r="192" spans="1:59" ht="35.25" customHeight="1" x14ac:dyDescent="0.25">
      <c r="A192" s="263" t="s">
        <v>386</v>
      </c>
      <c r="B192" s="272" t="s">
        <v>509</v>
      </c>
      <c r="C192" s="68">
        <v>1214</v>
      </c>
      <c r="D192" s="272" t="s">
        <v>1121</v>
      </c>
      <c r="E192" s="263" t="s">
        <v>429</v>
      </c>
      <c r="F192" s="809"/>
      <c r="G192" s="85" t="s">
        <v>989</v>
      </c>
      <c r="H192" s="18" t="s">
        <v>1130</v>
      </c>
      <c r="I192" s="18" t="s">
        <v>1148</v>
      </c>
      <c r="J192" s="98" t="s">
        <v>396</v>
      </c>
      <c r="K192" s="103">
        <v>500000</v>
      </c>
      <c r="L192" s="785">
        <f t="shared" si="8"/>
        <v>500000</v>
      </c>
    </row>
    <row r="193" spans="1:59" ht="20.399999999999999" x14ac:dyDescent="0.25">
      <c r="A193" s="263" t="s">
        <v>386</v>
      </c>
      <c r="B193" s="272" t="s">
        <v>509</v>
      </c>
      <c r="C193" s="68">
        <v>1177</v>
      </c>
      <c r="D193" s="272" t="s">
        <v>1121</v>
      </c>
      <c r="E193" s="263" t="s">
        <v>402</v>
      </c>
      <c r="F193" s="263"/>
      <c r="G193" s="89" t="s">
        <v>989</v>
      </c>
      <c r="H193" s="18" t="s">
        <v>1131</v>
      </c>
      <c r="I193" s="18" t="s">
        <v>1039</v>
      </c>
      <c r="J193" s="98" t="s">
        <v>510</v>
      </c>
      <c r="K193" s="103" t="s">
        <v>92</v>
      </c>
      <c r="L193" s="785" t="str">
        <f t="shared" si="8"/>
        <v>TBD</v>
      </c>
    </row>
    <row r="194" spans="1:59" ht="20.399999999999999" x14ac:dyDescent="0.25">
      <c r="A194" s="263" t="s">
        <v>386</v>
      </c>
      <c r="B194" s="272" t="s">
        <v>509</v>
      </c>
      <c r="C194" s="68">
        <v>1178</v>
      </c>
      <c r="D194" s="272" t="s">
        <v>1121</v>
      </c>
      <c r="E194" s="263" t="s">
        <v>402</v>
      </c>
      <c r="F194" s="263"/>
      <c r="G194" s="89" t="s">
        <v>989</v>
      </c>
      <c r="H194" s="18" t="s">
        <v>1131</v>
      </c>
      <c r="I194" s="18" t="s">
        <v>1040</v>
      </c>
      <c r="J194" s="98" t="s">
        <v>510</v>
      </c>
      <c r="K194" s="103" t="s">
        <v>92</v>
      </c>
      <c r="L194" s="785" t="str">
        <f t="shared" si="8"/>
        <v>TBD</v>
      </c>
    </row>
    <row r="195" spans="1:59" ht="20.399999999999999" x14ac:dyDescent="0.25">
      <c r="A195" s="263" t="s">
        <v>386</v>
      </c>
      <c r="B195" s="272" t="s">
        <v>509</v>
      </c>
      <c r="C195" s="68">
        <v>1179</v>
      </c>
      <c r="D195" s="272" t="s">
        <v>1121</v>
      </c>
      <c r="E195" s="263" t="s">
        <v>402</v>
      </c>
      <c r="F195" s="263"/>
      <c r="G195" s="89" t="s">
        <v>989</v>
      </c>
      <c r="H195" s="18" t="s">
        <v>1131</v>
      </c>
      <c r="I195" s="18" t="s">
        <v>1079</v>
      </c>
      <c r="J195" s="98" t="s">
        <v>396</v>
      </c>
      <c r="K195" s="103">
        <v>33000000</v>
      </c>
      <c r="L195" s="785">
        <f t="shared" si="8"/>
        <v>33000000</v>
      </c>
    </row>
    <row r="196" spans="1:59" ht="28.5" customHeight="1" x14ac:dyDescent="0.25">
      <c r="A196" s="263" t="s">
        <v>386</v>
      </c>
      <c r="B196" s="272" t="s">
        <v>509</v>
      </c>
      <c r="C196" s="68">
        <v>1190</v>
      </c>
      <c r="D196" s="272" t="s">
        <v>1121</v>
      </c>
      <c r="E196" s="263" t="s">
        <v>402</v>
      </c>
      <c r="F196" s="263"/>
      <c r="G196" s="89" t="s">
        <v>989</v>
      </c>
      <c r="H196" s="18" t="s">
        <v>1131</v>
      </c>
      <c r="I196" s="18" t="s">
        <v>1065</v>
      </c>
      <c r="J196" s="98" t="s">
        <v>510</v>
      </c>
      <c r="K196" s="103" t="s">
        <v>92</v>
      </c>
      <c r="L196" s="785" t="str">
        <f t="shared" si="8"/>
        <v>TBD</v>
      </c>
    </row>
    <row r="197" spans="1:59" ht="28.5" customHeight="1" x14ac:dyDescent="0.25">
      <c r="A197" s="263" t="s">
        <v>386</v>
      </c>
      <c r="B197" s="272" t="s">
        <v>509</v>
      </c>
      <c r="C197" s="68">
        <v>1200</v>
      </c>
      <c r="D197" s="272" t="s">
        <v>1121</v>
      </c>
      <c r="E197" s="263" t="s">
        <v>402</v>
      </c>
      <c r="F197" s="263"/>
      <c r="G197" s="89" t="s">
        <v>92</v>
      </c>
      <c r="H197" s="18" t="s">
        <v>1131</v>
      </c>
      <c r="I197" s="18" t="s">
        <v>1095</v>
      </c>
      <c r="J197" s="98" t="s">
        <v>396</v>
      </c>
      <c r="K197" s="103">
        <v>52000000</v>
      </c>
      <c r="L197" s="785">
        <f t="shared" si="8"/>
        <v>52000000</v>
      </c>
    </row>
    <row r="198" spans="1:59" ht="28.5" customHeight="1" x14ac:dyDescent="0.25">
      <c r="A198" s="263" t="s">
        <v>386</v>
      </c>
      <c r="B198" s="272" t="s">
        <v>509</v>
      </c>
      <c r="C198" s="68">
        <v>1211</v>
      </c>
      <c r="D198" s="272" t="s">
        <v>1121</v>
      </c>
      <c r="E198" s="263" t="s">
        <v>429</v>
      </c>
      <c r="F198" s="809"/>
      <c r="G198" s="85" t="s">
        <v>989</v>
      </c>
      <c r="H198" s="18" t="s">
        <v>1131</v>
      </c>
      <c r="I198" s="18" t="s">
        <v>1164</v>
      </c>
      <c r="J198" s="98" t="s">
        <v>396</v>
      </c>
      <c r="K198" s="103">
        <v>32700000</v>
      </c>
      <c r="L198" s="785">
        <f t="shared" si="8"/>
        <v>32700000</v>
      </c>
    </row>
    <row r="199" spans="1:59" ht="54.75" customHeight="1" x14ac:dyDescent="0.25">
      <c r="A199" s="263" t="s">
        <v>386</v>
      </c>
      <c r="B199" s="272" t="s">
        <v>509</v>
      </c>
      <c r="C199" s="68">
        <v>1212</v>
      </c>
      <c r="D199" s="272" t="s">
        <v>1121</v>
      </c>
      <c r="E199" s="263" t="s">
        <v>429</v>
      </c>
      <c r="F199" s="809"/>
      <c r="G199" s="85" t="s">
        <v>989</v>
      </c>
      <c r="H199" s="18" t="s">
        <v>1131</v>
      </c>
      <c r="I199" s="824" t="s">
        <v>1216</v>
      </c>
      <c r="J199" s="98" t="s">
        <v>396</v>
      </c>
      <c r="K199" s="822">
        <v>11600000</v>
      </c>
      <c r="L199" s="785">
        <f t="shared" si="8"/>
        <v>11600000</v>
      </c>
    </row>
    <row r="200" spans="1:59" ht="36" customHeight="1" x14ac:dyDescent="0.25">
      <c r="A200" s="263" t="s">
        <v>386</v>
      </c>
      <c r="B200" s="272" t="s">
        <v>509</v>
      </c>
      <c r="C200" s="68">
        <v>1213</v>
      </c>
      <c r="D200" s="272" t="s">
        <v>1121</v>
      </c>
      <c r="E200" s="263" t="s">
        <v>429</v>
      </c>
      <c r="F200" s="809"/>
      <c r="G200" s="85" t="s">
        <v>989</v>
      </c>
      <c r="H200" s="18" t="s">
        <v>1131</v>
      </c>
      <c r="I200" s="824" t="s">
        <v>1214</v>
      </c>
      <c r="J200" s="98" t="s">
        <v>396</v>
      </c>
      <c r="K200" s="103">
        <v>23370000</v>
      </c>
      <c r="L200" s="785">
        <f t="shared" si="8"/>
        <v>23370000</v>
      </c>
    </row>
    <row r="201" spans="1:59" ht="28.5" customHeight="1" x14ac:dyDescent="0.25">
      <c r="A201" s="263" t="s">
        <v>386</v>
      </c>
      <c r="B201" s="272" t="s">
        <v>509</v>
      </c>
      <c r="C201" s="68">
        <v>1215</v>
      </c>
      <c r="D201" s="272" t="s">
        <v>1121</v>
      </c>
      <c r="E201" s="263" t="s">
        <v>429</v>
      </c>
      <c r="F201" s="809"/>
      <c r="G201" s="85" t="s">
        <v>989</v>
      </c>
      <c r="H201" s="18" t="s">
        <v>1131</v>
      </c>
      <c r="I201" s="18" t="s">
        <v>1102</v>
      </c>
      <c r="J201" s="98" t="s">
        <v>396</v>
      </c>
      <c r="K201" s="103">
        <v>20000000</v>
      </c>
      <c r="L201" s="785">
        <f t="shared" si="8"/>
        <v>20000000</v>
      </c>
    </row>
    <row r="202" spans="1:59" ht="36" customHeight="1" x14ac:dyDescent="0.25">
      <c r="A202" s="263" t="s">
        <v>386</v>
      </c>
      <c r="B202" s="272" t="s">
        <v>509</v>
      </c>
      <c r="C202" s="68">
        <v>1254</v>
      </c>
      <c r="D202" s="272" t="s">
        <v>1121</v>
      </c>
      <c r="E202" s="263" t="s">
        <v>429</v>
      </c>
      <c r="F202" s="809"/>
      <c r="G202" s="85" t="s">
        <v>989</v>
      </c>
      <c r="H202" s="18" t="s">
        <v>1129</v>
      </c>
      <c r="I202" s="824" t="s">
        <v>1257</v>
      </c>
      <c r="J202" s="820" t="s">
        <v>396</v>
      </c>
      <c r="K202" s="822">
        <v>1000000</v>
      </c>
      <c r="L202" s="785">
        <f t="shared" si="8"/>
        <v>1000000</v>
      </c>
      <c r="AM202" s="7"/>
      <c r="AN202" s="77"/>
      <c r="AO202" s="77"/>
      <c r="AP202" s="77"/>
      <c r="AQ202" s="77"/>
      <c r="AR202" s="77"/>
      <c r="AS202" s="77"/>
      <c r="AT202" s="77"/>
      <c r="AU202" s="77"/>
      <c r="AV202" s="77"/>
      <c r="AW202" s="77"/>
      <c r="AX202" s="77"/>
      <c r="AY202" s="77"/>
      <c r="AZ202" s="77"/>
      <c r="BA202" s="77"/>
      <c r="BB202" s="77"/>
      <c r="BC202" s="77"/>
      <c r="BD202" s="77"/>
      <c r="BE202" s="77"/>
      <c r="BF202" s="77"/>
      <c r="BG202" s="77"/>
    </row>
    <row r="203" spans="1:59" ht="30" customHeight="1" x14ac:dyDescent="0.25">
      <c r="A203" s="829" t="s">
        <v>386</v>
      </c>
      <c r="B203" s="823" t="s">
        <v>509</v>
      </c>
      <c r="C203" s="842">
        <v>1260</v>
      </c>
      <c r="D203" s="823" t="s">
        <v>1121</v>
      </c>
      <c r="E203" s="829" t="s">
        <v>429</v>
      </c>
      <c r="F203" s="862"/>
      <c r="G203" s="815" t="s">
        <v>989</v>
      </c>
      <c r="H203" s="824" t="s">
        <v>1129</v>
      </c>
      <c r="I203" s="824" t="s">
        <v>1226</v>
      </c>
      <c r="J203" s="820" t="s">
        <v>396</v>
      </c>
      <c r="K203" s="822">
        <v>3500000</v>
      </c>
      <c r="L203" s="785">
        <f t="shared" si="8"/>
        <v>3500000</v>
      </c>
      <c r="AM203" s="7"/>
      <c r="AN203" s="77"/>
      <c r="AO203" s="77"/>
      <c r="AP203" s="77"/>
      <c r="AQ203" s="77"/>
      <c r="AR203" s="77"/>
      <c r="AS203" s="77"/>
      <c r="AT203" s="77"/>
      <c r="AU203" s="77"/>
      <c r="AV203" s="77"/>
      <c r="AW203" s="77"/>
      <c r="AX203" s="77"/>
      <c r="AY203" s="77"/>
      <c r="AZ203" s="77"/>
      <c r="BA203" s="77"/>
      <c r="BB203" s="77"/>
      <c r="BC203" s="77"/>
      <c r="BD203" s="77"/>
      <c r="BE203" s="77"/>
      <c r="BF203" s="77"/>
      <c r="BG203" s="77"/>
    </row>
    <row r="204" spans="1:59" ht="30" customHeight="1" x14ac:dyDescent="0.25">
      <c r="A204" s="829" t="s">
        <v>386</v>
      </c>
      <c r="B204" s="823" t="s">
        <v>509</v>
      </c>
      <c r="C204" s="842">
        <v>1261</v>
      </c>
      <c r="D204" s="823" t="s">
        <v>1121</v>
      </c>
      <c r="E204" s="829" t="s">
        <v>429</v>
      </c>
      <c r="F204" s="862"/>
      <c r="G204" s="815" t="s">
        <v>989</v>
      </c>
      <c r="H204" s="824" t="s">
        <v>1129</v>
      </c>
      <c r="I204" s="824" t="s">
        <v>1227</v>
      </c>
      <c r="J204" s="820" t="s">
        <v>396</v>
      </c>
      <c r="K204" s="822">
        <v>10800000</v>
      </c>
      <c r="L204" s="785">
        <f t="shared" si="8"/>
        <v>10800000</v>
      </c>
      <c r="AM204" s="7"/>
      <c r="AN204" s="77"/>
      <c r="AO204" s="77"/>
      <c r="AP204" s="77"/>
      <c r="AQ204" s="77"/>
      <c r="AR204" s="77"/>
      <c r="AS204" s="77"/>
      <c r="AT204" s="77"/>
      <c r="AU204" s="77"/>
      <c r="AV204" s="77"/>
      <c r="AW204" s="77"/>
      <c r="AX204" s="77"/>
      <c r="AY204" s="77"/>
      <c r="AZ204" s="77"/>
      <c r="BA204" s="77"/>
      <c r="BB204" s="77"/>
      <c r="BC204" s="77"/>
      <c r="BD204" s="77"/>
      <c r="BE204" s="77"/>
      <c r="BF204" s="77"/>
      <c r="BG204" s="77"/>
    </row>
    <row r="205" spans="1:59" ht="30" customHeight="1" x14ac:dyDescent="0.25">
      <c r="A205" s="829" t="s">
        <v>386</v>
      </c>
      <c r="B205" s="823" t="s">
        <v>509</v>
      </c>
      <c r="C205" s="842">
        <v>1262</v>
      </c>
      <c r="D205" s="823" t="s">
        <v>1121</v>
      </c>
      <c r="E205" s="829" t="s">
        <v>429</v>
      </c>
      <c r="F205" s="862"/>
      <c r="G205" s="815" t="s">
        <v>989</v>
      </c>
      <c r="H205" s="824" t="s">
        <v>1129</v>
      </c>
      <c r="I205" s="824" t="s">
        <v>1228</v>
      </c>
      <c r="J205" s="820" t="s">
        <v>396</v>
      </c>
      <c r="K205" s="822">
        <v>1250000</v>
      </c>
      <c r="L205" s="785">
        <f t="shared" si="8"/>
        <v>1250000</v>
      </c>
      <c r="AM205" s="7"/>
      <c r="AN205" s="77"/>
      <c r="AO205" s="77"/>
      <c r="AP205" s="77"/>
      <c r="AQ205" s="77"/>
      <c r="AR205" s="77"/>
      <c r="AS205" s="77"/>
      <c r="AT205" s="77"/>
      <c r="AU205" s="77"/>
      <c r="AV205" s="77"/>
      <c r="AW205" s="77"/>
      <c r="AX205" s="77"/>
      <c r="AY205" s="77"/>
      <c r="AZ205" s="77"/>
      <c r="BA205" s="77"/>
      <c r="BB205" s="77"/>
      <c r="BC205" s="77"/>
      <c r="BD205" s="77"/>
      <c r="BE205" s="77"/>
      <c r="BF205" s="77"/>
      <c r="BG205" s="77"/>
    </row>
    <row r="206" spans="1:59" ht="20.399999999999999" x14ac:dyDescent="0.25">
      <c r="A206" s="64" t="s">
        <v>386</v>
      </c>
      <c r="B206" s="67" t="s">
        <v>509</v>
      </c>
      <c r="C206" s="150">
        <v>970</v>
      </c>
      <c r="D206" s="272" t="s">
        <v>1121</v>
      </c>
      <c r="E206" s="64" t="s">
        <v>402</v>
      </c>
      <c r="F206" s="64"/>
      <c r="G206" s="89" t="s">
        <v>92</v>
      </c>
      <c r="H206" s="18" t="s">
        <v>1132</v>
      </c>
      <c r="I206" s="26" t="s">
        <v>275</v>
      </c>
      <c r="J206" s="98" t="s">
        <v>510</v>
      </c>
      <c r="K206" s="103" t="s">
        <v>92</v>
      </c>
      <c r="L206" s="785" t="str">
        <f t="shared" si="8"/>
        <v>TBD</v>
      </c>
    </row>
    <row r="207" spans="1:59" ht="20.399999999999999" x14ac:dyDescent="0.25">
      <c r="A207" s="64" t="s">
        <v>386</v>
      </c>
      <c r="B207" s="67" t="s">
        <v>509</v>
      </c>
      <c r="C207" s="150">
        <v>971</v>
      </c>
      <c r="D207" s="272" t="s">
        <v>1121</v>
      </c>
      <c r="E207" s="64" t="s">
        <v>402</v>
      </c>
      <c r="F207" s="64"/>
      <c r="G207" s="89" t="s">
        <v>92</v>
      </c>
      <c r="H207" s="18" t="s">
        <v>1132</v>
      </c>
      <c r="I207" s="26" t="s">
        <v>276</v>
      </c>
      <c r="J207" s="98" t="s">
        <v>510</v>
      </c>
      <c r="K207" s="103" t="s">
        <v>92</v>
      </c>
      <c r="L207" s="785" t="str">
        <f t="shared" si="8"/>
        <v>TBD</v>
      </c>
    </row>
    <row r="208" spans="1:59" ht="20.399999999999999" x14ac:dyDescent="0.25">
      <c r="A208" s="263" t="s">
        <v>386</v>
      </c>
      <c r="B208" s="272" t="s">
        <v>509</v>
      </c>
      <c r="C208" s="68">
        <v>1176</v>
      </c>
      <c r="D208" s="272" t="s">
        <v>1121</v>
      </c>
      <c r="E208" s="263" t="s">
        <v>402</v>
      </c>
      <c r="F208" s="263"/>
      <c r="G208" s="89" t="s">
        <v>92</v>
      </c>
      <c r="H208" s="18" t="s">
        <v>1132</v>
      </c>
      <c r="I208" s="18" t="s">
        <v>1076</v>
      </c>
      <c r="J208" s="98" t="s">
        <v>510</v>
      </c>
      <c r="K208" s="103" t="s">
        <v>92</v>
      </c>
      <c r="L208" s="785" t="str">
        <f t="shared" si="8"/>
        <v>TBD</v>
      </c>
    </row>
    <row r="209" spans="1:59" ht="20.399999999999999" x14ac:dyDescent="0.25">
      <c r="A209" s="263" t="s">
        <v>386</v>
      </c>
      <c r="B209" s="272" t="s">
        <v>509</v>
      </c>
      <c r="C209" s="68">
        <v>1189</v>
      </c>
      <c r="D209" s="272" t="s">
        <v>1121</v>
      </c>
      <c r="E209" s="263" t="s">
        <v>402</v>
      </c>
      <c r="F209" s="263"/>
      <c r="G209" s="89" t="s">
        <v>989</v>
      </c>
      <c r="H209" s="18" t="s">
        <v>1132</v>
      </c>
      <c r="I209" s="18" t="s">
        <v>1064</v>
      </c>
      <c r="J209" s="98" t="s">
        <v>510</v>
      </c>
      <c r="K209" s="103" t="s">
        <v>92</v>
      </c>
      <c r="L209" s="785" t="str">
        <f t="shared" si="8"/>
        <v>TBD</v>
      </c>
    </row>
    <row r="210" spans="1:59" ht="28.5" customHeight="1" x14ac:dyDescent="0.25">
      <c r="A210" s="263" t="s">
        <v>386</v>
      </c>
      <c r="B210" s="272" t="s">
        <v>509</v>
      </c>
      <c r="C210" s="68">
        <v>1198</v>
      </c>
      <c r="D210" s="272" t="s">
        <v>1121</v>
      </c>
      <c r="E210" s="263" t="s">
        <v>402</v>
      </c>
      <c r="F210" s="263"/>
      <c r="G210" s="89" t="s">
        <v>92</v>
      </c>
      <c r="H210" s="18" t="s">
        <v>1132</v>
      </c>
      <c r="I210" s="18" t="s">
        <v>1093</v>
      </c>
      <c r="J210" s="98" t="s">
        <v>510</v>
      </c>
      <c r="K210" s="103" t="s">
        <v>92</v>
      </c>
      <c r="L210" s="785" t="str">
        <f t="shared" si="8"/>
        <v>TBD</v>
      </c>
    </row>
    <row r="211" spans="1:59" ht="39" customHeight="1" x14ac:dyDescent="0.25">
      <c r="A211" s="263" t="s">
        <v>386</v>
      </c>
      <c r="B211" s="272" t="s">
        <v>509</v>
      </c>
      <c r="C211" s="68">
        <v>1199</v>
      </c>
      <c r="D211" s="272" t="s">
        <v>1121</v>
      </c>
      <c r="E211" s="263" t="s">
        <v>402</v>
      </c>
      <c r="F211" s="263"/>
      <c r="G211" s="89" t="s">
        <v>92</v>
      </c>
      <c r="H211" s="18" t="s">
        <v>1132</v>
      </c>
      <c r="I211" s="18" t="s">
        <v>1094</v>
      </c>
      <c r="J211" s="98" t="s">
        <v>510</v>
      </c>
      <c r="K211" s="103" t="s">
        <v>92</v>
      </c>
      <c r="L211" s="785" t="str">
        <f t="shared" si="8"/>
        <v>TBD</v>
      </c>
    </row>
    <row r="212" spans="1:59" ht="28.5" customHeight="1" x14ac:dyDescent="0.25">
      <c r="A212" s="263" t="s">
        <v>386</v>
      </c>
      <c r="B212" s="272" t="s">
        <v>509</v>
      </c>
      <c r="C212" s="68">
        <v>1208</v>
      </c>
      <c r="D212" s="272" t="s">
        <v>1121</v>
      </c>
      <c r="E212" s="263" t="s">
        <v>429</v>
      </c>
      <c r="F212" s="809"/>
      <c r="G212" s="85" t="s">
        <v>759</v>
      </c>
      <c r="H212" s="18" t="s">
        <v>550</v>
      </c>
      <c r="I212" s="18" t="s">
        <v>1099</v>
      </c>
      <c r="J212" s="98" t="s">
        <v>396</v>
      </c>
      <c r="K212" s="103">
        <v>7400000</v>
      </c>
      <c r="L212" s="788">
        <f>K212</f>
        <v>7400000</v>
      </c>
    </row>
    <row r="213" spans="1:59" ht="28.5" customHeight="1" x14ac:dyDescent="0.25">
      <c r="A213" s="263" t="s">
        <v>386</v>
      </c>
      <c r="B213" s="272" t="s">
        <v>509</v>
      </c>
      <c r="C213" s="68">
        <v>1209</v>
      </c>
      <c r="D213" s="272" t="s">
        <v>1121</v>
      </c>
      <c r="E213" s="263" t="s">
        <v>429</v>
      </c>
      <c r="F213" s="809"/>
      <c r="G213" s="85" t="s">
        <v>759</v>
      </c>
      <c r="H213" s="18" t="s">
        <v>550</v>
      </c>
      <c r="I213" s="18" t="s">
        <v>1100</v>
      </c>
      <c r="J213" s="98" t="s">
        <v>396</v>
      </c>
      <c r="K213" s="103">
        <v>12000000</v>
      </c>
      <c r="L213" s="788">
        <f t="shared" ref="L213:L220" si="9">K213</f>
        <v>12000000</v>
      </c>
    </row>
    <row r="214" spans="1:59" ht="28.5" customHeight="1" x14ac:dyDescent="0.25">
      <c r="A214" s="263" t="s">
        <v>386</v>
      </c>
      <c r="B214" s="272" t="s">
        <v>509</v>
      </c>
      <c r="C214" s="68">
        <v>1210</v>
      </c>
      <c r="D214" s="272" t="s">
        <v>1121</v>
      </c>
      <c r="E214" s="263" t="s">
        <v>429</v>
      </c>
      <c r="F214" s="809"/>
      <c r="G214" s="85" t="s">
        <v>759</v>
      </c>
      <c r="H214" s="18" t="s">
        <v>550</v>
      </c>
      <c r="I214" s="18" t="s">
        <v>1101</v>
      </c>
      <c r="J214" s="98" t="s">
        <v>396</v>
      </c>
      <c r="K214" s="103">
        <v>1100000</v>
      </c>
      <c r="L214" s="788">
        <f t="shared" si="9"/>
        <v>1100000</v>
      </c>
    </row>
    <row r="215" spans="1:59" ht="28.5" customHeight="1" x14ac:dyDescent="0.25">
      <c r="A215" s="263" t="s">
        <v>386</v>
      </c>
      <c r="B215" s="272" t="s">
        <v>509</v>
      </c>
      <c r="C215" s="68">
        <v>1221</v>
      </c>
      <c r="D215" s="272" t="s">
        <v>1121</v>
      </c>
      <c r="E215" s="263" t="s">
        <v>1105</v>
      </c>
      <c r="F215" s="809"/>
      <c r="G215" s="819" t="s">
        <v>758</v>
      </c>
      <c r="H215" s="18" t="s">
        <v>550</v>
      </c>
      <c r="I215" s="18" t="s">
        <v>1106</v>
      </c>
      <c r="J215" s="98" t="s">
        <v>396</v>
      </c>
      <c r="K215" s="103">
        <v>108500000</v>
      </c>
      <c r="L215" s="788">
        <f t="shared" si="9"/>
        <v>108500000</v>
      </c>
    </row>
    <row r="216" spans="1:59" ht="39" customHeight="1" x14ac:dyDescent="0.25">
      <c r="A216" s="263" t="s">
        <v>386</v>
      </c>
      <c r="B216" s="272" t="s">
        <v>509</v>
      </c>
      <c r="C216" s="68">
        <v>1222</v>
      </c>
      <c r="D216" s="272" t="s">
        <v>1121</v>
      </c>
      <c r="E216" s="263" t="s">
        <v>1105</v>
      </c>
      <c r="F216" s="809"/>
      <c r="G216" s="819" t="s">
        <v>758</v>
      </c>
      <c r="H216" s="18" t="s">
        <v>550</v>
      </c>
      <c r="I216" s="18" t="s">
        <v>1109</v>
      </c>
      <c r="J216" s="98" t="s">
        <v>396</v>
      </c>
      <c r="K216" s="107" t="s">
        <v>1107</v>
      </c>
      <c r="L216" s="788" t="str">
        <f t="shared" si="9"/>
        <v xml:space="preserve">Part of Pittsfield/Greenfield  Project </v>
      </c>
    </row>
    <row r="217" spans="1:59" ht="32.25" customHeight="1" x14ac:dyDescent="0.25">
      <c r="A217" s="263" t="s">
        <v>386</v>
      </c>
      <c r="B217" s="272" t="s">
        <v>509</v>
      </c>
      <c r="C217" s="68">
        <v>1223</v>
      </c>
      <c r="D217" s="272" t="s">
        <v>1121</v>
      </c>
      <c r="E217" s="263" t="s">
        <v>1105</v>
      </c>
      <c r="F217" s="809"/>
      <c r="G217" s="819" t="s">
        <v>758</v>
      </c>
      <c r="H217" s="18" t="s">
        <v>550</v>
      </c>
      <c r="I217" s="18" t="s">
        <v>1108</v>
      </c>
      <c r="J217" s="98" t="s">
        <v>396</v>
      </c>
      <c r="K217" s="107" t="s">
        <v>1107</v>
      </c>
      <c r="L217" s="788" t="str">
        <f t="shared" si="9"/>
        <v xml:space="preserve">Part of Pittsfield/Greenfield  Project </v>
      </c>
    </row>
    <row r="218" spans="1:59" ht="34.5" customHeight="1" x14ac:dyDescent="0.25">
      <c r="A218" s="263" t="s">
        <v>386</v>
      </c>
      <c r="B218" s="272" t="s">
        <v>509</v>
      </c>
      <c r="C218" s="68">
        <v>1224</v>
      </c>
      <c r="D218" s="272" t="s">
        <v>1121</v>
      </c>
      <c r="E218" s="263" t="s">
        <v>1105</v>
      </c>
      <c r="F218" s="809"/>
      <c r="G218" s="819" t="s">
        <v>758</v>
      </c>
      <c r="H218" s="18" t="s">
        <v>550</v>
      </c>
      <c r="I218" s="18" t="s">
        <v>1110</v>
      </c>
      <c r="J218" s="98" t="s">
        <v>396</v>
      </c>
      <c r="K218" s="107" t="s">
        <v>1107</v>
      </c>
      <c r="L218" s="788" t="str">
        <f t="shared" si="9"/>
        <v xml:space="preserve">Part of Pittsfield/Greenfield  Project </v>
      </c>
    </row>
    <row r="219" spans="1:59" ht="33.75" customHeight="1" x14ac:dyDescent="0.25">
      <c r="A219" s="263" t="s">
        <v>386</v>
      </c>
      <c r="B219" s="272" t="s">
        <v>509</v>
      </c>
      <c r="C219" s="68">
        <v>1225</v>
      </c>
      <c r="D219" s="272" t="s">
        <v>1121</v>
      </c>
      <c r="E219" s="263" t="s">
        <v>1105</v>
      </c>
      <c r="F219" s="809"/>
      <c r="G219" s="819" t="s">
        <v>758</v>
      </c>
      <c r="H219" s="18" t="s">
        <v>550</v>
      </c>
      <c r="I219" s="18" t="s">
        <v>1111</v>
      </c>
      <c r="J219" s="98" t="s">
        <v>396</v>
      </c>
      <c r="K219" s="107" t="s">
        <v>1107</v>
      </c>
      <c r="L219" s="788" t="str">
        <f t="shared" si="9"/>
        <v xml:space="preserve">Part of Pittsfield/Greenfield  Project </v>
      </c>
    </row>
    <row r="220" spans="1:59" ht="34.5" customHeight="1" x14ac:dyDescent="0.25">
      <c r="A220" s="263" t="s">
        <v>386</v>
      </c>
      <c r="B220" s="272" t="s">
        <v>509</v>
      </c>
      <c r="C220" s="68">
        <v>1226</v>
      </c>
      <c r="D220" s="272" t="s">
        <v>1121</v>
      </c>
      <c r="E220" s="263" t="s">
        <v>1105</v>
      </c>
      <c r="F220" s="809"/>
      <c r="G220" s="819" t="s">
        <v>758</v>
      </c>
      <c r="H220" s="18" t="s">
        <v>550</v>
      </c>
      <c r="I220" s="18" t="s">
        <v>310</v>
      </c>
      <c r="J220" s="98" t="s">
        <v>396</v>
      </c>
      <c r="K220" s="107" t="s">
        <v>1107</v>
      </c>
      <c r="L220" s="788" t="str">
        <f t="shared" si="9"/>
        <v xml:space="preserve">Part of Pittsfield/Greenfield  Project </v>
      </c>
    </row>
    <row r="221" spans="1:59" ht="30.6" x14ac:dyDescent="0.25">
      <c r="A221" s="64" t="s">
        <v>386</v>
      </c>
      <c r="B221" s="67" t="s">
        <v>509</v>
      </c>
      <c r="C221" s="150">
        <v>956</v>
      </c>
      <c r="D221" s="67" t="s">
        <v>1121</v>
      </c>
      <c r="E221" s="64" t="s">
        <v>429</v>
      </c>
      <c r="F221" s="64"/>
      <c r="G221" s="89" t="s">
        <v>985</v>
      </c>
      <c r="H221" s="26" t="s">
        <v>352</v>
      </c>
      <c r="I221" s="26" t="s">
        <v>271</v>
      </c>
      <c r="J221" s="98" t="s">
        <v>396</v>
      </c>
      <c r="K221" s="103">
        <v>7021534</v>
      </c>
      <c r="L221" s="770">
        <f>K221</f>
        <v>7021534</v>
      </c>
      <c r="AM221" s="7"/>
      <c r="AN221" s="77"/>
      <c r="AO221" s="77"/>
      <c r="AP221" s="77"/>
      <c r="AQ221" s="77"/>
      <c r="AR221" s="77"/>
      <c r="AS221" s="77"/>
      <c r="AT221" s="77"/>
      <c r="AU221" s="77"/>
      <c r="AV221" s="77"/>
      <c r="AW221" s="77"/>
      <c r="AX221" s="77"/>
      <c r="AY221" s="77"/>
      <c r="AZ221" s="77"/>
      <c r="BA221" s="77"/>
      <c r="BB221" s="77"/>
      <c r="BC221" s="77"/>
      <c r="BD221" s="77"/>
      <c r="BE221" s="77"/>
      <c r="BF221" s="77"/>
      <c r="BG221" s="77"/>
    </row>
    <row r="222" spans="1:59" ht="20.399999999999999" x14ac:dyDescent="0.25">
      <c r="A222" s="263" t="s">
        <v>386</v>
      </c>
      <c r="B222" s="272" t="s">
        <v>509</v>
      </c>
      <c r="C222" s="68">
        <v>1252</v>
      </c>
      <c r="D222" s="272" t="s">
        <v>1121</v>
      </c>
      <c r="E222" s="263" t="s">
        <v>429</v>
      </c>
      <c r="F222" s="809"/>
      <c r="G222" s="85" t="s">
        <v>989</v>
      </c>
      <c r="H222" s="18" t="s">
        <v>91</v>
      </c>
      <c r="I222" s="18" t="s">
        <v>1200</v>
      </c>
      <c r="J222" s="820" t="s">
        <v>396</v>
      </c>
      <c r="K222" s="822">
        <v>36500000</v>
      </c>
      <c r="L222" s="770">
        <f>K222</f>
        <v>36500000</v>
      </c>
      <c r="AM222" s="7"/>
      <c r="AN222" s="77"/>
      <c r="AO222" s="77"/>
      <c r="AP222" s="77"/>
      <c r="AQ222" s="77"/>
      <c r="AR222" s="77"/>
      <c r="AS222" s="77"/>
      <c r="AT222" s="77"/>
      <c r="AU222" s="77"/>
      <c r="AV222" s="77"/>
      <c r="AW222" s="77"/>
      <c r="AX222" s="77"/>
      <c r="AY222" s="77"/>
      <c r="AZ222" s="77"/>
      <c r="BA222" s="77"/>
      <c r="BB222" s="77"/>
      <c r="BC222" s="77"/>
      <c r="BD222" s="77"/>
      <c r="BE222" s="77"/>
      <c r="BF222" s="77"/>
      <c r="BG222" s="77"/>
    </row>
    <row r="223" spans="1:59" s="77" customFormat="1" ht="26.25" customHeight="1" x14ac:dyDescent="0.25">
      <c r="A223" s="263" t="s">
        <v>386</v>
      </c>
      <c r="B223" s="272" t="s">
        <v>509</v>
      </c>
      <c r="C223" s="68">
        <v>1191</v>
      </c>
      <c r="D223" s="67" t="s">
        <v>1121</v>
      </c>
      <c r="E223" s="263" t="s">
        <v>402</v>
      </c>
      <c r="F223" s="809"/>
      <c r="G223" s="85" t="s">
        <v>389</v>
      </c>
      <c r="H223" s="18"/>
      <c r="I223" s="18" t="s">
        <v>1135</v>
      </c>
      <c r="J223" s="98" t="s">
        <v>510</v>
      </c>
      <c r="K223" s="107">
        <v>12200000</v>
      </c>
      <c r="L223" s="770">
        <f>K223</f>
        <v>12200000</v>
      </c>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row>
    <row r="224" spans="1:59" s="77" customFormat="1" ht="30.75" customHeight="1" x14ac:dyDescent="0.25">
      <c r="A224" s="263" t="s">
        <v>386</v>
      </c>
      <c r="B224" s="272" t="s">
        <v>509</v>
      </c>
      <c r="C224" s="68">
        <v>1181</v>
      </c>
      <c r="D224" s="67" t="s">
        <v>1121</v>
      </c>
      <c r="E224" s="263" t="s">
        <v>402</v>
      </c>
      <c r="F224" s="263"/>
      <c r="G224" s="89" t="s">
        <v>684</v>
      </c>
      <c r="H224" s="18"/>
      <c r="I224" s="18" t="s">
        <v>1041</v>
      </c>
      <c r="J224" s="98" t="s">
        <v>510</v>
      </c>
      <c r="K224" s="107" t="s">
        <v>92</v>
      </c>
      <c r="L224" s="770" t="str">
        <f t="shared" ref="L224:L231" si="10">K224</f>
        <v>TBD</v>
      </c>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c r="AN224"/>
      <c r="AO224"/>
      <c r="AP224"/>
      <c r="AQ224"/>
      <c r="AR224"/>
      <c r="AS224"/>
      <c r="AT224"/>
      <c r="AU224"/>
      <c r="AV224"/>
      <c r="AW224"/>
      <c r="AX224"/>
      <c r="AY224"/>
      <c r="AZ224"/>
      <c r="BA224"/>
      <c r="BB224"/>
      <c r="BC224"/>
      <c r="BD224"/>
      <c r="BE224"/>
      <c r="BF224"/>
      <c r="BG224"/>
    </row>
    <row r="225" spans="1:59" ht="46.5" customHeight="1" x14ac:dyDescent="0.25">
      <c r="A225" s="263" t="s">
        <v>386</v>
      </c>
      <c r="B225" s="272" t="s">
        <v>509</v>
      </c>
      <c r="C225" s="68">
        <v>1204</v>
      </c>
      <c r="D225" s="272" t="s">
        <v>1121</v>
      </c>
      <c r="E225" s="263" t="s">
        <v>402</v>
      </c>
      <c r="F225" s="809"/>
      <c r="G225" s="88" t="s">
        <v>128</v>
      </c>
      <c r="H225" s="18"/>
      <c r="I225" s="18" t="s">
        <v>1169</v>
      </c>
      <c r="J225" s="98" t="s">
        <v>510</v>
      </c>
      <c r="K225" s="103" t="s">
        <v>92</v>
      </c>
      <c r="L225" s="770" t="str">
        <f t="shared" si="10"/>
        <v>TBD</v>
      </c>
    </row>
    <row r="226" spans="1:59" ht="28.5" customHeight="1" x14ac:dyDescent="0.25">
      <c r="A226" s="263" t="s">
        <v>386</v>
      </c>
      <c r="B226" s="272" t="s">
        <v>509</v>
      </c>
      <c r="C226" s="68">
        <v>1205</v>
      </c>
      <c r="D226" s="272" t="s">
        <v>1121</v>
      </c>
      <c r="E226" s="263" t="s">
        <v>402</v>
      </c>
      <c r="F226" s="809"/>
      <c r="G226" s="85" t="s">
        <v>684</v>
      </c>
      <c r="H226" s="18" t="s">
        <v>1170</v>
      </c>
      <c r="I226" s="18" t="s">
        <v>1136</v>
      </c>
      <c r="J226" s="98" t="s">
        <v>510</v>
      </c>
      <c r="K226" s="103" t="s">
        <v>92</v>
      </c>
      <c r="L226" s="770" t="str">
        <f t="shared" si="10"/>
        <v>TBD</v>
      </c>
    </row>
    <row r="227" spans="1:59" ht="38.25" customHeight="1" x14ac:dyDescent="0.25">
      <c r="A227" s="263" t="s">
        <v>386</v>
      </c>
      <c r="B227" s="272" t="s">
        <v>509</v>
      </c>
      <c r="C227" s="68">
        <v>1206</v>
      </c>
      <c r="D227" s="272" t="s">
        <v>1121</v>
      </c>
      <c r="E227" s="263" t="s">
        <v>402</v>
      </c>
      <c r="F227" s="809"/>
      <c r="G227" s="85" t="s">
        <v>1</v>
      </c>
      <c r="H227" s="18"/>
      <c r="I227" s="18" t="s">
        <v>1137</v>
      </c>
      <c r="J227" s="98" t="s">
        <v>510</v>
      </c>
      <c r="K227" s="103" t="s">
        <v>92</v>
      </c>
      <c r="L227" s="770" t="str">
        <f t="shared" si="10"/>
        <v>TBD</v>
      </c>
    </row>
    <row r="228" spans="1:59" ht="28.5" customHeight="1" x14ac:dyDescent="0.25">
      <c r="A228" s="263" t="s">
        <v>386</v>
      </c>
      <c r="B228" s="272" t="s">
        <v>509</v>
      </c>
      <c r="C228" s="68">
        <v>1247</v>
      </c>
      <c r="D228" s="272" t="s">
        <v>1121</v>
      </c>
      <c r="E228" s="263" t="s">
        <v>402</v>
      </c>
      <c r="F228" s="809"/>
      <c r="G228" s="85" t="s">
        <v>92</v>
      </c>
      <c r="H228" s="18"/>
      <c r="I228" s="18" t="s">
        <v>1194</v>
      </c>
      <c r="J228" s="98" t="s">
        <v>510</v>
      </c>
      <c r="K228" s="103" t="s">
        <v>92</v>
      </c>
      <c r="L228" s="770" t="str">
        <f t="shared" si="10"/>
        <v>TBD</v>
      </c>
    </row>
    <row r="229" spans="1:59" ht="28.5" customHeight="1" x14ac:dyDescent="0.25">
      <c r="A229" s="263" t="s">
        <v>386</v>
      </c>
      <c r="B229" s="272" t="s">
        <v>509</v>
      </c>
      <c r="C229" s="68">
        <v>1248</v>
      </c>
      <c r="D229" s="272" t="s">
        <v>1121</v>
      </c>
      <c r="E229" s="263" t="s">
        <v>402</v>
      </c>
      <c r="F229" s="809"/>
      <c r="G229" s="85" t="s">
        <v>759</v>
      </c>
      <c r="H229" s="18"/>
      <c r="I229" s="18" t="s">
        <v>1193</v>
      </c>
      <c r="J229" s="98" t="s">
        <v>510</v>
      </c>
      <c r="K229" s="103" t="s">
        <v>92</v>
      </c>
      <c r="L229" s="770" t="str">
        <f t="shared" si="10"/>
        <v>TBD</v>
      </c>
    </row>
    <row r="230" spans="1:59" ht="28.5" customHeight="1" x14ac:dyDescent="0.25">
      <c r="A230" s="263" t="s">
        <v>386</v>
      </c>
      <c r="B230" s="272" t="s">
        <v>509</v>
      </c>
      <c r="C230" s="68">
        <v>1249</v>
      </c>
      <c r="D230" s="272" t="s">
        <v>1121</v>
      </c>
      <c r="E230" s="263" t="s">
        <v>402</v>
      </c>
      <c r="F230" s="809"/>
      <c r="G230" s="85" t="s">
        <v>684</v>
      </c>
      <c r="H230" s="18"/>
      <c r="I230" s="18" t="s">
        <v>1195</v>
      </c>
      <c r="J230" s="98" t="s">
        <v>510</v>
      </c>
      <c r="K230" s="103" t="s">
        <v>92</v>
      </c>
      <c r="L230" s="770" t="str">
        <f t="shared" si="10"/>
        <v>TBD</v>
      </c>
    </row>
    <row r="231" spans="1:59" ht="38.25" customHeight="1" x14ac:dyDescent="0.25">
      <c r="A231" s="263" t="s">
        <v>386</v>
      </c>
      <c r="B231" s="272" t="s">
        <v>509</v>
      </c>
      <c r="C231" s="68">
        <v>1207</v>
      </c>
      <c r="D231" s="272" t="s">
        <v>1121</v>
      </c>
      <c r="E231" s="263" t="s">
        <v>402</v>
      </c>
      <c r="F231" s="263"/>
      <c r="G231" s="89">
        <v>2012</v>
      </c>
      <c r="H231" s="18" t="s">
        <v>1096</v>
      </c>
      <c r="I231" s="18" t="s">
        <v>1097</v>
      </c>
      <c r="J231" s="98" t="s">
        <v>510</v>
      </c>
      <c r="K231" s="103" t="s">
        <v>92</v>
      </c>
      <c r="L231" s="770" t="str">
        <f t="shared" si="10"/>
        <v>TBD</v>
      </c>
      <c r="AM231" s="705"/>
      <c r="AN231" s="705"/>
      <c r="AO231" s="705"/>
      <c r="AP231" s="705"/>
      <c r="AQ231" s="705"/>
      <c r="AR231" s="705"/>
      <c r="AS231" s="705"/>
      <c r="AT231" s="705"/>
      <c r="AU231" s="705"/>
      <c r="AV231" s="705"/>
      <c r="AW231" s="705"/>
      <c r="AX231" s="705"/>
      <c r="AY231" s="705"/>
      <c r="AZ231" s="705"/>
      <c r="BA231" s="705"/>
      <c r="BB231" s="705"/>
      <c r="BC231" s="705"/>
      <c r="BD231" s="705"/>
      <c r="BE231" s="705"/>
      <c r="BF231" s="705"/>
      <c r="BG231" s="705"/>
    </row>
    <row r="232" spans="1:59" s="705" customFormat="1" ht="46.5" customHeight="1" x14ac:dyDescent="0.25">
      <c r="A232" s="829" t="s">
        <v>386</v>
      </c>
      <c r="B232" s="823" t="s">
        <v>509</v>
      </c>
      <c r="C232" s="842">
        <v>1255</v>
      </c>
      <c r="D232" s="823" t="s">
        <v>1121</v>
      </c>
      <c r="E232" s="829" t="s">
        <v>1219</v>
      </c>
      <c r="F232" s="862"/>
      <c r="G232" s="815" t="s">
        <v>684</v>
      </c>
      <c r="H232" s="824" t="s">
        <v>1220</v>
      </c>
      <c r="I232" s="824" t="s">
        <v>1221</v>
      </c>
      <c r="J232" s="820" t="s">
        <v>510</v>
      </c>
      <c r="K232" s="822" t="s">
        <v>92</v>
      </c>
      <c r="L232" s="770" t="str">
        <f>K232</f>
        <v>TBD</v>
      </c>
      <c r="AM232" s="119"/>
      <c r="AN232" s="118"/>
      <c r="AO232" s="118"/>
      <c r="AP232" s="118"/>
      <c r="AQ232" s="118"/>
      <c r="AR232" s="118"/>
      <c r="AS232" s="118"/>
      <c r="AT232" s="118"/>
      <c r="AU232" s="118"/>
      <c r="AV232" s="118"/>
      <c r="AW232" s="118"/>
      <c r="AX232" s="118"/>
      <c r="AY232" s="118"/>
      <c r="AZ232" s="118"/>
      <c r="BA232" s="118"/>
      <c r="BB232" s="118"/>
      <c r="BC232" s="118"/>
      <c r="BD232" s="118"/>
      <c r="BE232" s="118"/>
      <c r="BF232" s="118"/>
      <c r="BG232" s="118"/>
    </row>
    <row r="233" spans="1:59" ht="33.75" customHeight="1" x14ac:dyDescent="0.25">
      <c r="A233" s="263" t="s">
        <v>386</v>
      </c>
      <c r="B233" s="272" t="s">
        <v>509</v>
      </c>
      <c r="C233" s="68">
        <v>1233</v>
      </c>
      <c r="D233" s="272" t="s">
        <v>1122</v>
      </c>
      <c r="E233" s="263" t="s">
        <v>429</v>
      </c>
      <c r="F233" s="809"/>
      <c r="G233" s="85" t="s">
        <v>989</v>
      </c>
      <c r="H233" s="65" t="s">
        <v>91</v>
      </c>
      <c r="I233" s="825" t="s">
        <v>1217</v>
      </c>
      <c r="J233" s="820" t="s">
        <v>396</v>
      </c>
      <c r="K233" s="822">
        <v>36600000</v>
      </c>
      <c r="L233" s="770">
        <f>K233</f>
        <v>36600000</v>
      </c>
    </row>
    <row r="234" spans="1:59" ht="36.75" customHeight="1" x14ac:dyDescent="0.25">
      <c r="A234" s="263" t="s">
        <v>386</v>
      </c>
      <c r="B234" s="272" t="s">
        <v>509</v>
      </c>
      <c r="C234" s="68">
        <v>1234</v>
      </c>
      <c r="D234" s="272" t="s">
        <v>1122</v>
      </c>
      <c r="E234" s="263" t="s">
        <v>429</v>
      </c>
      <c r="F234" s="809"/>
      <c r="G234" s="85" t="s">
        <v>989</v>
      </c>
      <c r="H234" s="65" t="s">
        <v>91</v>
      </c>
      <c r="I234" s="825" t="s">
        <v>1258</v>
      </c>
      <c r="J234" s="98" t="s">
        <v>510</v>
      </c>
      <c r="K234" s="103" t="s">
        <v>92</v>
      </c>
      <c r="L234" s="770" t="str">
        <f>K234</f>
        <v>TBD</v>
      </c>
    </row>
    <row r="235" spans="1:59" ht="21.6" x14ac:dyDescent="0.25">
      <c r="A235" s="98" t="s">
        <v>386</v>
      </c>
      <c r="B235" s="89" t="s">
        <v>509</v>
      </c>
      <c r="C235" s="155">
        <v>1084</v>
      </c>
      <c r="D235" s="89" t="s">
        <v>1123</v>
      </c>
      <c r="E235" s="98" t="s">
        <v>451</v>
      </c>
      <c r="F235" s="98"/>
      <c r="G235" s="89" t="s">
        <v>92</v>
      </c>
      <c r="H235" s="18" t="s">
        <v>1176</v>
      </c>
      <c r="I235" s="18" t="s">
        <v>1177</v>
      </c>
      <c r="J235" s="98" t="s">
        <v>510</v>
      </c>
      <c r="K235" s="107" t="s">
        <v>92</v>
      </c>
      <c r="L235" s="770" t="str">
        <f t="shared" ref="L235:L249" si="11">K235</f>
        <v>TBD</v>
      </c>
    </row>
    <row r="236" spans="1:59" ht="21.6" x14ac:dyDescent="0.25">
      <c r="A236" s="98" t="s">
        <v>386</v>
      </c>
      <c r="B236" s="89" t="s">
        <v>509</v>
      </c>
      <c r="C236" s="155">
        <v>1086</v>
      </c>
      <c r="D236" s="89" t="s">
        <v>1123</v>
      </c>
      <c r="E236" s="98" t="s">
        <v>451</v>
      </c>
      <c r="F236" s="98"/>
      <c r="G236" s="89" t="s">
        <v>92</v>
      </c>
      <c r="H236" s="18" t="s">
        <v>1176</v>
      </c>
      <c r="I236" s="18" t="s">
        <v>1180</v>
      </c>
      <c r="J236" s="98" t="s">
        <v>510</v>
      </c>
      <c r="K236" s="107" t="s">
        <v>92</v>
      </c>
      <c r="L236" s="770" t="str">
        <f t="shared" si="11"/>
        <v>TBD</v>
      </c>
    </row>
    <row r="237" spans="1:59" ht="21.6" x14ac:dyDescent="0.25">
      <c r="A237" s="98" t="s">
        <v>386</v>
      </c>
      <c r="B237" s="89" t="s">
        <v>509</v>
      </c>
      <c r="C237" s="155">
        <v>1087</v>
      </c>
      <c r="D237" s="89" t="s">
        <v>1123</v>
      </c>
      <c r="E237" s="98" t="s">
        <v>451</v>
      </c>
      <c r="F237" s="98"/>
      <c r="G237" s="89" t="s">
        <v>92</v>
      </c>
      <c r="H237" s="18" t="s">
        <v>1176</v>
      </c>
      <c r="I237" s="18" t="s">
        <v>1179</v>
      </c>
      <c r="J237" s="98" t="s">
        <v>510</v>
      </c>
      <c r="K237" s="107" t="s">
        <v>92</v>
      </c>
      <c r="L237" s="770" t="str">
        <f t="shared" si="11"/>
        <v>TBD</v>
      </c>
    </row>
    <row r="238" spans="1:59" ht="21.6" x14ac:dyDescent="0.25">
      <c r="A238" s="98" t="s">
        <v>386</v>
      </c>
      <c r="B238" s="89" t="s">
        <v>509</v>
      </c>
      <c r="C238" s="155">
        <v>1088</v>
      </c>
      <c r="D238" s="89" t="s">
        <v>1123</v>
      </c>
      <c r="E238" s="98" t="s">
        <v>451</v>
      </c>
      <c r="F238" s="98"/>
      <c r="G238" s="89" t="s">
        <v>92</v>
      </c>
      <c r="H238" s="18" t="s">
        <v>1176</v>
      </c>
      <c r="I238" s="18" t="s">
        <v>1178</v>
      </c>
      <c r="J238" s="98" t="s">
        <v>510</v>
      </c>
      <c r="K238" s="107" t="s">
        <v>92</v>
      </c>
      <c r="L238" s="770" t="str">
        <f t="shared" si="11"/>
        <v>TBD</v>
      </c>
    </row>
    <row r="239" spans="1:59" ht="20.399999999999999" x14ac:dyDescent="0.25">
      <c r="A239" s="148" t="s">
        <v>386</v>
      </c>
      <c r="B239" s="60" t="s">
        <v>509</v>
      </c>
      <c r="C239" s="155">
        <v>975</v>
      </c>
      <c r="D239" s="60" t="s">
        <v>1123</v>
      </c>
      <c r="E239" s="148" t="s">
        <v>468</v>
      </c>
      <c r="F239" s="148"/>
      <c r="G239" s="89" t="s">
        <v>796</v>
      </c>
      <c r="H239" s="26"/>
      <c r="I239" s="26" t="s">
        <v>277</v>
      </c>
      <c r="J239" s="98" t="s">
        <v>510</v>
      </c>
      <c r="K239" s="103">
        <v>105000000</v>
      </c>
      <c r="L239" s="770">
        <f t="shared" si="11"/>
        <v>105000000</v>
      </c>
    </row>
    <row r="240" spans="1:59" ht="20.399999999999999" x14ac:dyDescent="0.25">
      <c r="A240" s="148" t="s">
        <v>386</v>
      </c>
      <c r="B240" s="60" t="s">
        <v>509</v>
      </c>
      <c r="C240" s="155">
        <v>699</v>
      </c>
      <c r="D240" s="60" t="s">
        <v>1123</v>
      </c>
      <c r="E240" s="148" t="s">
        <v>468</v>
      </c>
      <c r="F240" s="148"/>
      <c r="G240" s="89" t="s">
        <v>759</v>
      </c>
      <c r="H240" s="18"/>
      <c r="I240" s="26" t="s">
        <v>143</v>
      </c>
      <c r="J240" s="98" t="s">
        <v>510</v>
      </c>
      <c r="K240" s="103">
        <v>11100000</v>
      </c>
      <c r="L240" s="770">
        <f t="shared" si="11"/>
        <v>11100000</v>
      </c>
    </row>
    <row r="241" spans="1:59" ht="20.399999999999999" x14ac:dyDescent="0.25">
      <c r="A241" s="64" t="s">
        <v>386</v>
      </c>
      <c r="B241" s="67" t="s">
        <v>509</v>
      </c>
      <c r="C241" s="150">
        <v>801</v>
      </c>
      <c r="D241" s="60" t="s">
        <v>1123</v>
      </c>
      <c r="E241" s="64" t="s">
        <v>451</v>
      </c>
      <c r="F241" s="64"/>
      <c r="G241" s="89" t="s">
        <v>92</v>
      </c>
      <c r="H241" s="18"/>
      <c r="I241" s="18" t="s">
        <v>591</v>
      </c>
      <c r="J241" s="98" t="s">
        <v>510</v>
      </c>
      <c r="K241" s="103" t="s">
        <v>92</v>
      </c>
      <c r="L241" s="770" t="str">
        <f t="shared" si="11"/>
        <v>TBD</v>
      </c>
    </row>
    <row r="242" spans="1:59" ht="20.399999999999999" x14ac:dyDescent="0.25">
      <c r="A242" s="64" t="s">
        <v>386</v>
      </c>
      <c r="B242" s="67" t="s">
        <v>509</v>
      </c>
      <c r="C242" s="68">
        <v>85</v>
      </c>
      <c r="D242" s="60" t="s">
        <v>1123</v>
      </c>
      <c r="E242" s="64" t="s">
        <v>451</v>
      </c>
      <c r="F242" s="64"/>
      <c r="G242" s="89" t="s">
        <v>92</v>
      </c>
      <c r="H242" s="65"/>
      <c r="I242" s="69" t="s">
        <v>211</v>
      </c>
      <c r="J242" s="98" t="s">
        <v>510</v>
      </c>
      <c r="K242" s="103" t="s">
        <v>92</v>
      </c>
      <c r="L242" s="770" t="str">
        <f t="shared" si="11"/>
        <v>TBD</v>
      </c>
    </row>
    <row r="243" spans="1:59" ht="20.399999999999999" x14ac:dyDescent="0.25">
      <c r="A243" s="263" t="s">
        <v>386</v>
      </c>
      <c r="B243" s="272" t="s">
        <v>509</v>
      </c>
      <c r="C243" s="68">
        <v>1228</v>
      </c>
      <c r="D243" s="272" t="s">
        <v>1123</v>
      </c>
      <c r="E243" s="263" t="s">
        <v>451</v>
      </c>
      <c r="F243" s="263"/>
      <c r="G243" s="89" t="s">
        <v>92</v>
      </c>
      <c r="H243" s="65" t="s">
        <v>1114</v>
      </c>
      <c r="I243" s="65" t="s">
        <v>1117</v>
      </c>
      <c r="J243" s="98" t="s">
        <v>510</v>
      </c>
      <c r="K243" s="103" t="s">
        <v>92</v>
      </c>
      <c r="L243" s="770" t="str">
        <f t="shared" si="11"/>
        <v>TBD</v>
      </c>
    </row>
    <row r="244" spans="1:59" ht="20.399999999999999" x14ac:dyDescent="0.25">
      <c r="A244" s="263" t="s">
        <v>386</v>
      </c>
      <c r="B244" s="272" t="s">
        <v>509</v>
      </c>
      <c r="C244" s="68">
        <v>1229</v>
      </c>
      <c r="D244" s="272" t="s">
        <v>1123</v>
      </c>
      <c r="E244" s="263" t="s">
        <v>451</v>
      </c>
      <c r="F244" s="263"/>
      <c r="G244" s="89" t="s">
        <v>92</v>
      </c>
      <c r="H244" s="65"/>
      <c r="I244" s="65" t="s">
        <v>1138</v>
      </c>
      <c r="J244" s="98" t="s">
        <v>510</v>
      </c>
      <c r="K244" s="103" t="s">
        <v>92</v>
      </c>
      <c r="L244" s="770" t="str">
        <f t="shared" si="11"/>
        <v>TBD</v>
      </c>
    </row>
    <row r="245" spans="1:59" ht="20.399999999999999" x14ac:dyDescent="0.25">
      <c r="A245" s="263" t="s">
        <v>386</v>
      </c>
      <c r="B245" s="272" t="s">
        <v>509</v>
      </c>
      <c r="C245" s="68">
        <v>1230</v>
      </c>
      <c r="D245" s="272" t="s">
        <v>1123</v>
      </c>
      <c r="E245" s="263" t="s">
        <v>451</v>
      </c>
      <c r="F245" s="263"/>
      <c r="G245" s="89" t="s">
        <v>92</v>
      </c>
      <c r="H245" s="65" t="s">
        <v>1116</v>
      </c>
      <c r="I245" s="65" t="s">
        <v>1115</v>
      </c>
      <c r="J245" s="98" t="s">
        <v>510</v>
      </c>
      <c r="K245" s="103" t="s">
        <v>92</v>
      </c>
      <c r="L245" s="770" t="str">
        <f t="shared" si="11"/>
        <v>TBD</v>
      </c>
    </row>
    <row r="246" spans="1:59" ht="46.5" customHeight="1" x14ac:dyDescent="0.25">
      <c r="A246" s="263" t="s">
        <v>386</v>
      </c>
      <c r="B246" s="272" t="s">
        <v>509</v>
      </c>
      <c r="C246" s="68">
        <v>1242</v>
      </c>
      <c r="D246" s="272" t="s">
        <v>1123</v>
      </c>
      <c r="E246" s="263" t="s">
        <v>1184</v>
      </c>
      <c r="F246" s="809"/>
      <c r="G246" s="85" t="s">
        <v>731</v>
      </c>
      <c r="H246" s="65" t="s">
        <v>1185</v>
      </c>
      <c r="I246" s="65" t="s">
        <v>1186</v>
      </c>
      <c r="J246" s="98" t="s">
        <v>396</v>
      </c>
      <c r="K246" s="103">
        <v>2000000</v>
      </c>
      <c r="L246" s="770">
        <f t="shared" si="11"/>
        <v>2000000</v>
      </c>
    </row>
    <row r="247" spans="1:59" ht="46.5" customHeight="1" x14ac:dyDescent="0.25">
      <c r="A247" s="263" t="s">
        <v>386</v>
      </c>
      <c r="B247" s="272" t="s">
        <v>509</v>
      </c>
      <c r="C247" s="68">
        <v>1243</v>
      </c>
      <c r="D247" s="272" t="s">
        <v>1123</v>
      </c>
      <c r="E247" s="263" t="s">
        <v>1184</v>
      </c>
      <c r="F247" s="809"/>
      <c r="G247" s="85" t="s">
        <v>607</v>
      </c>
      <c r="H247" s="65" t="s">
        <v>1187</v>
      </c>
      <c r="I247" s="65" t="s">
        <v>1188</v>
      </c>
      <c r="J247" s="98" t="s">
        <v>510</v>
      </c>
      <c r="K247" s="103" t="s">
        <v>92</v>
      </c>
      <c r="L247" s="770" t="str">
        <f t="shared" si="11"/>
        <v>TBD</v>
      </c>
    </row>
    <row r="248" spans="1:59" ht="46.5" customHeight="1" x14ac:dyDescent="0.25">
      <c r="A248" s="263" t="s">
        <v>386</v>
      </c>
      <c r="B248" s="272" t="s">
        <v>509</v>
      </c>
      <c r="C248" s="68">
        <v>1244</v>
      </c>
      <c r="D248" s="272" t="s">
        <v>1123</v>
      </c>
      <c r="E248" s="263" t="s">
        <v>1184</v>
      </c>
      <c r="F248" s="809"/>
      <c r="G248" s="85" t="s">
        <v>601</v>
      </c>
      <c r="H248" s="65" t="s">
        <v>1189</v>
      </c>
      <c r="I248" s="65" t="s">
        <v>1190</v>
      </c>
      <c r="J248" s="98" t="s">
        <v>396</v>
      </c>
      <c r="K248" s="103">
        <v>750000</v>
      </c>
      <c r="L248" s="770">
        <f t="shared" si="11"/>
        <v>750000</v>
      </c>
    </row>
    <row r="249" spans="1:59" ht="46.5" customHeight="1" x14ac:dyDescent="0.25">
      <c r="A249" s="263" t="s">
        <v>386</v>
      </c>
      <c r="B249" s="272" t="s">
        <v>509</v>
      </c>
      <c r="C249" s="68">
        <v>1246</v>
      </c>
      <c r="D249" s="272" t="s">
        <v>1123</v>
      </c>
      <c r="E249" s="263" t="s">
        <v>468</v>
      </c>
      <c r="F249" s="809"/>
      <c r="G249" s="85" t="s">
        <v>755</v>
      </c>
      <c r="H249" s="65" t="s">
        <v>1192</v>
      </c>
      <c r="I249" s="65" t="s">
        <v>1191</v>
      </c>
      <c r="J249" s="98" t="s">
        <v>396</v>
      </c>
      <c r="K249" s="103">
        <v>17400000</v>
      </c>
      <c r="L249" s="770">
        <f t="shared" si="11"/>
        <v>17400000</v>
      </c>
    </row>
    <row r="250" spans="1:59" ht="23.25" customHeight="1" x14ac:dyDescent="0.4">
      <c r="A250" s="1128" t="s">
        <v>326</v>
      </c>
      <c r="B250" s="1129"/>
      <c r="C250" s="1129"/>
      <c r="D250" s="1129"/>
      <c r="E250" s="1129"/>
      <c r="F250" s="1129"/>
      <c r="G250" s="1129"/>
      <c r="H250" s="1129"/>
      <c r="I250" s="1129"/>
      <c r="J250" s="1129"/>
      <c r="K250" s="1253"/>
      <c r="L250" s="279">
        <f>SUM(L3:L249)</f>
        <v>5460853715</v>
      </c>
      <c r="AM250" s="185"/>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row>
    <row r="251" spans="1:59" ht="20.399999999999999" x14ac:dyDescent="0.25">
      <c r="A251" s="64" t="s">
        <v>386</v>
      </c>
      <c r="B251" s="67" t="s">
        <v>387</v>
      </c>
      <c r="C251" s="150">
        <v>582</v>
      </c>
      <c r="D251" s="89" t="s">
        <v>1123</v>
      </c>
      <c r="E251" s="64" t="s">
        <v>451</v>
      </c>
      <c r="F251" s="64">
        <v>2011</v>
      </c>
      <c r="G251" s="826" t="s">
        <v>4</v>
      </c>
      <c r="H251" s="18"/>
      <c r="I251" s="18" t="s">
        <v>1128</v>
      </c>
      <c r="J251" s="820" t="s">
        <v>110</v>
      </c>
      <c r="K251" s="822">
        <v>11350000</v>
      </c>
      <c r="L251" s="770">
        <f t="shared" ref="L251:L259" si="12">K251</f>
        <v>11350000</v>
      </c>
    </row>
    <row r="252" spans="1:59" ht="20.399999999999999" x14ac:dyDescent="0.25">
      <c r="A252" s="263" t="s">
        <v>386</v>
      </c>
      <c r="B252" s="89" t="s">
        <v>387</v>
      </c>
      <c r="C252" s="68">
        <v>1147</v>
      </c>
      <c r="D252" s="89" t="s">
        <v>1123</v>
      </c>
      <c r="E252" s="263" t="s">
        <v>451</v>
      </c>
      <c r="F252" s="263">
        <v>2011</v>
      </c>
      <c r="G252" s="865" t="s">
        <v>655</v>
      </c>
      <c r="H252" s="18"/>
      <c r="I252" s="18" t="s">
        <v>953</v>
      </c>
      <c r="J252" s="820" t="s">
        <v>110</v>
      </c>
      <c r="K252" s="822">
        <v>4616000</v>
      </c>
      <c r="L252" s="770">
        <f t="shared" si="12"/>
        <v>4616000</v>
      </c>
    </row>
    <row r="253" spans="1:59" ht="23.25" customHeight="1" x14ac:dyDescent="0.25">
      <c r="A253" s="98" t="s">
        <v>386</v>
      </c>
      <c r="B253" s="89" t="s">
        <v>387</v>
      </c>
      <c r="C253" s="113">
        <v>1151</v>
      </c>
      <c r="D253" s="89" t="s">
        <v>1123</v>
      </c>
      <c r="E253" s="98" t="s">
        <v>468</v>
      </c>
      <c r="F253" s="98">
        <v>2011</v>
      </c>
      <c r="G253" s="865" t="s">
        <v>4</v>
      </c>
      <c r="H253" s="18"/>
      <c r="I253" s="18" t="s">
        <v>1073</v>
      </c>
      <c r="J253" s="820" t="s">
        <v>110</v>
      </c>
      <c r="K253" s="822">
        <v>2900000</v>
      </c>
      <c r="L253" s="770">
        <f t="shared" si="12"/>
        <v>2900000</v>
      </c>
    </row>
    <row r="254" spans="1:59" ht="25.5" customHeight="1" x14ac:dyDescent="0.25">
      <c r="A254" s="148" t="s">
        <v>386</v>
      </c>
      <c r="B254" s="156" t="s">
        <v>387</v>
      </c>
      <c r="C254" s="155">
        <v>799</v>
      </c>
      <c r="D254" s="67" t="s">
        <v>1122</v>
      </c>
      <c r="E254" s="148" t="s">
        <v>429</v>
      </c>
      <c r="F254" s="148">
        <v>2011</v>
      </c>
      <c r="G254" s="866" t="s">
        <v>655</v>
      </c>
      <c r="H254" s="26" t="s">
        <v>90</v>
      </c>
      <c r="I254" s="26" t="s">
        <v>320</v>
      </c>
      <c r="J254" s="820" t="s">
        <v>110</v>
      </c>
      <c r="K254" s="103">
        <v>4500000</v>
      </c>
      <c r="L254" s="786">
        <f t="shared" si="12"/>
        <v>4500000</v>
      </c>
    </row>
    <row r="255" spans="1:59" ht="32.25" customHeight="1" x14ac:dyDescent="0.25">
      <c r="A255" s="820" t="s">
        <v>386</v>
      </c>
      <c r="B255" s="844" t="s">
        <v>387</v>
      </c>
      <c r="C255" s="845">
        <v>1264</v>
      </c>
      <c r="D255" s="823" t="s">
        <v>1122</v>
      </c>
      <c r="E255" s="820" t="s">
        <v>429</v>
      </c>
      <c r="F255" s="820">
        <v>2011</v>
      </c>
      <c r="G255" s="863" t="s">
        <v>4</v>
      </c>
      <c r="H255" s="824" t="s">
        <v>90</v>
      </c>
      <c r="I255" s="824" t="s">
        <v>680</v>
      </c>
      <c r="J255" s="820" t="s">
        <v>110</v>
      </c>
      <c r="K255" s="822" t="s">
        <v>1229</v>
      </c>
      <c r="L255" s="770" t="str">
        <f t="shared" si="12"/>
        <v>Part of RSP 1105</v>
      </c>
    </row>
    <row r="256" spans="1:59" ht="30.6" x14ac:dyDescent="0.25">
      <c r="A256" s="64" t="s">
        <v>386</v>
      </c>
      <c r="B256" s="67" t="s">
        <v>387</v>
      </c>
      <c r="C256" s="150">
        <v>924</v>
      </c>
      <c r="D256" s="67" t="s">
        <v>1121</v>
      </c>
      <c r="E256" s="64" t="s">
        <v>429</v>
      </c>
      <c r="F256" s="64">
        <v>2011</v>
      </c>
      <c r="G256" s="864" t="s">
        <v>655</v>
      </c>
      <c r="H256" s="26" t="s">
        <v>352</v>
      </c>
      <c r="I256" s="18" t="s">
        <v>1143</v>
      </c>
      <c r="J256" s="820" t="s">
        <v>110</v>
      </c>
      <c r="K256" s="103">
        <v>4200000</v>
      </c>
      <c r="L256" s="773">
        <f t="shared" si="12"/>
        <v>4200000</v>
      </c>
    </row>
    <row r="257" spans="1:12" ht="30.6" x14ac:dyDescent="0.25">
      <c r="A257" s="263" t="s">
        <v>386</v>
      </c>
      <c r="B257" s="272" t="s">
        <v>387</v>
      </c>
      <c r="C257" s="68">
        <v>1137</v>
      </c>
      <c r="D257" s="272" t="s">
        <v>1119</v>
      </c>
      <c r="E257" s="263" t="s">
        <v>451</v>
      </c>
      <c r="F257" s="263">
        <v>2011</v>
      </c>
      <c r="G257" s="866" t="s">
        <v>737</v>
      </c>
      <c r="H257" s="65" t="s">
        <v>906</v>
      </c>
      <c r="I257" s="65" t="s">
        <v>931</v>
      </c>
      <c r="J257" s="820" t="s">
        <v>110</v>
      </c>
      <c r="K257" s="107" t="s">
        <v>910</v>
      </c>
      <c r="L257" s="771" t="str">
        <f t="shared" si="12"/>
        <v>Part of 2nd Deerfield 345/115kV Autotransformer Project</v>
      </c>
    </row>
    <row r="258" spans="1:12" s="159" customFormat="1" ht="31.5" customHeight="1" x14ac:dyDescent="0.25">
      <c r="A258" s="263" t="s">
        <v>386</v>
      </c>
      <c r="B258" s="272" t="s">
        <v>387</v>
      </c>
      <c r="C258" s="68">
        <v>1143</v>
      </c>
      <c r="D258" s="272" t="s">
        <v>1119</v>
      </c>
      <c r="E258" s="263" t="s">
        <v>451</v>
      </c>
      <c r="F258" s="263">
        <v>2011</v>
      </c>
      <c r="G258" s="89" t="s">
        <v>4</v>
      </c>
      <c r="H258" s="65"/>
      <c r="I258" s="65" t="s">
        <v>924</v>
      </c>
      <c r="J258" s="820" t="s">
        <v>110</v>
      </c>
      <c r="K258" s="822">
        <v>7011000</v>
      </c>
      <c r="L258" s="769">
        <f t="shared" si="12"/>
        <v>7011000</v>
      </c>
    </row>
    <row r="259" spans="1:12" ht="30.6" x14ac:dyDescent="0.25">
      <c r="A259" s="263" t="s">
        <v>386</v>
      </c>
      <c r="B259" s="67" t="s">
        <v>387</v>
      </c>
      <c r="C259" s="150">
        <v>624</v>
      </c>
      <c r="D259" s="67" t="s">
        <v>1118</v>
      </c>
      <c r="E259" s="64" t="s">
        <v>393</v>
      </c>
      <c r="F259" s="64">
        <v>2011</v>
      </c>
      <c r="G259" s="89" t="s">
        <v>655</v>
      </c>
      <c r="H259" s="65" t="s">
        <v>401</v>
      </c>
      <c r="I259" s="18" t="s">
        <v>1037</v>
      </c>
      <c r="J259" s="820" t="s">
        <v>110</v>
      </c>
      <c r="K259" s="103" t="s">
        <v>788</v>
      </c>
      <c r="L259" s="790" t="str">
        <f t="shared" si="12"/>
        <v>Part of project 625</v>
      </c>
    </row>
    <row r="260" spans="1:12" ht="23.25" customHeight="1" x14ac:dyDescent="0.4">
      <c r="A260" s="1244"/>
      <c r="B260" s="1245"/>
      <c r="C260" s="1245"/>
      <c r="D260" s="1245"/>
      <c r="E260" s="1245"/>
      <c r="F260" s="1245"/>
      <c r="G260" s="1245"/>
      <c r="H260" s="1245"/>
      <c r="I260" s="1245"/>
      <c r="J260" s="1245"/>
      <c r="K260" s="1254"/>
      <c r="L260" s="279">
        <v>34577000</v>
      </c>
    </row>
  </sheetData>
  <mergeCells count="3">
    <mergeCell ref="A1:K1"/>
    <mergeCell ref="A250:K250"/>
    <mergeCell ref="A260:K260"/>
  </mergeCells>
  <printOptions horizontalCentered="1"/>
  <pageMargins left="0" right="0" top="0.3" bottom="0.5" header="0.2" footer="0.16"/>
  <pageSetup paperSize="17" scale="65" orientation="landscape" r:id="rId1"/>
  <headerFooter alignWithMargins="0">
    <oddFooter>&amp;A</oddFooter>
  </headerFooter>
  <rowBreaks count="1" manualBreakCount="1">
    <brk id="33" max="16383" man="1"/>
  </rowBreaks>
  <ignoredErrors>
    <ignoredError sqref="L25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39997558519241921"/>
  </sheetPr>
  <dimension ref="A1:BF251"/>
  <sheetViews>
    <sheetView view="pageBreakPreview" zoomScale="80" zoomScaleNormal="90" zoomScaleSheetLayoutView="80" workbookViewId="0">
      <pane ySplit="2" topLeftCell="A27" activePane="bottomLeft" state="frozen"/>
      <selection pane="bottomLeft" activeCell="K15" sqref="K15"/>
    </sheetView>
  </sheetViews>
  <sheetFormatPr defaultRowHeight="13.2" x14ac:dyDescent="0.25"/>
  <cols>
    <col min="1" max="1" width="14.44140625" customWidth="1"/>
    <col min="2" max="2" width="5.88671875" customWidth="1"/>
    <col min="3" max="3" width="11.33203125" customWidth="1"/>
    <col min="4" max="5" width="13.33203125" customWidth="1"/>
    <col min="6" max="6" width="13.44140625" style="93" customWidth="1"/>
    <col min="7" max="7" width="17.33203125" style="7" customWidth="1"/>
    <col min="8" max="8" width="40.44140625" customWidth="1"/>
    <col min="9" max="9" width="12.5546875" style="93" customWidth="1"/>
    <col min="10" max="10" width="17" style="301" customWidth="1"/>
    <col min="11" max="11" width="46.109375" style="751" customWidth="1"/>
    <col min="12" max="12" width="27" customWidth="1"/>
  </cols>
  <sheetData>
    <row r="1" spans="1:38" ht="29.25" customHeight="1" x14ac:dyDescent="0.4">
      <c r="A1" s="1248" t="s">
        <v>1280</v>
      </c>
      <c r="B1" s="1249"/>
      <c r="C1" s="1249"/>
      <c r="D1" s="1249"/>
      <c r="E1" s="1249"/>
      <c r="F1" s="1249"/>
      <c r="G1" s="1249"/>
      <c r="H1" s="1249"/>
      <c r="I1" s="1249"/>
      <c r="J1" s="1250"/>
      <c r="K1" s="768"/>
    </row>
    <row r="2" spans="1:38" ht="46.5" customHeight="1" x14ac:dyDescent="0.4">
      <c r="A2" s="143" t="s">
        <v>376</v>
      </c>
      <c r="B2" s="143" t="s">
        <v>377</v>
      </c>
      <c r="C2" s="873" t="s">
        <v>378</v>
      </c>
      <c r="D2" s="876" t="s">
        <v>379</v>
      </c>
      <c r="E2" s="876"/>
      <c r="F2" s="877" t="s">
        <v>566</v>
      </c>
      <c r="G2" s="143" t="s">
        <v>382</v>
      </c>
      <c r="H2" s="143" t="s">
        <v>383</v>
      </c>
      <c r="I2" s="876" t="s">
        <v>1277</v>
      </c>
      <c r="J2" s="143" t="s">
        <v>1278</v>
      </c>
      <c r="K2" s="768"/>
    </row>
    <row r="3" spans="1:38" ht="45" customHeight="1" x14ac:dyDescent="0.25">
      <c r="A3" s="870" t="s">
        <v>386</v>
      </c>
      <c r="B3" s="872" t="s">
        <v>509</v>
      </c>
      <c r="C3" s="874">
        <v>1206</v>
      </c>
      <c r="D3" s="870" t="s">
        <v>402</v>
      </c>
      <c r="E3" s="870">
        <v>2011</v>
      </c>
      <c r="F3" s="91" t="s">
        <v>1</v>
      </c>
      <c r="G3" s="880"/>
      <c r="H3" s="880" t="s">
        <v>1137</v>
      </c>
      <c r="I3" s="100" t="s">
        <v>510</v>
      </c>
      <c r="J3" s="103" t="s">
        <v>92</v>
      </c>
      <c r="K3" s="770" t="str">
        <f t="shared" ref="K3:K34" si="0">J3</f>
        <v>TBD</v>
      </c>
    </row>
    <row r="4" spans="1:38" s="77" customFormat="1" ht="20.399999999999999" x14ac:dyDescent="0.25">
      <c r="A4" s="263" t="s">
        <v>386</v>
      </c>
      <c r="B4" s="272" t="s">
        <v>387</v>
      </c>
      <c r="C4" s="68">
        <v>1171</v>
      </c>
      <c r="D4" s="263" t="s">
        <v>489</v>
      </c>
      <c r="E4" s="809">
        <v>2011</v>
      </c>
      <c r="F4" s="815" t="s">
        <v>1</v>
      </c>
      <c r="G4" s="18" t="s">
        <v>1044</v>
      </c>
      <c r="H4" s="18" t="s">
        <v>1046</v>
      </c>
      <c r="I4" s="98" t="s">
        <v>392</v>
      </c>
      <c r="J4" s="103">
        <v>2400000</v>
      </c>
      <c r="K4" s="769">
        <f t="shared" si="0"/>
        <v>2400000</v>
      </c>
      <c r="L4" s="7"/>
      <c r="M4" s="7"/>
      <c r="N4" s="7"/>
      <c r="O4" s="7"/>
      <c r="P4" s="7"/>
      <c r="Q4" s="7"/>
      <c r="R4" s="7"/>
      <c r="S4" s="7"/>
      <c r="T4" s="7"/>
      <c r="U4" s="7"/>
      <c r="V4" s="7"/>
      <c r="W4" s="7"/>
      <c r="X4" s="7"/>
      <c r="Y4" s="7"/>
      <c r="Z4" s="7"/>
      <c r="AA4" s="7"/>
      <c r="AB4" s="7"/>
      <c r="AC4" s="7"/>
      <c r="AD4" s="7"/>
      <c r="AE4" s="7"/>
      <c r="AF4" s="7"/>
      <c r="AG4" s="7"/>
      <c r="AH4" s="7"/>
      <c r="AI4" s="7"/>
      <c r="AJ4" s="7"/>
      <c r="AK4" s="7"/>
      <c r="AL4" s="7"/>
    </row>
    <row r="5" spans="1:38" s="77" customFormat="1" ht="20.399999999999999" x14ac:dyDescent="0.25">
      <c r="A5" s="148" t="s">
        <v>386</v>
      </c>
      <c r="B5" s="156" t="s">
        <v>387</v>
      </c>
      <c r="C5" s="155">
        <v>798</v>
      </c>
      <c r="D5" s="148" t="s">
        <v>429</v>
      </c>
      <c r="E5" s="148">
        <v>2011</v>
      </c>
      <c r="F5" s="89" t="s">
        <v>1</v>
      </c>
      <c r="G5" s="26" t="s">
        <v>90</v>
      </c>
      <c r="H5" s="18" t="s">
        <v>902</v>
      </c>
      <c r="I5" s="98" t="s">
        <v>392</v>
      </c>
      <c r="J5" s="822">
        <v>600000</v>
      </c>
      <c r="K5" s="786">
        <f t="shared" si="0"/>
        <v>600000</v>
      </c>
      <c r="L5" s="7"/>
      <c r="M5" s="7"/>
      <c r="N5" s="7"/>
      <c r="O5" s="7"/>
      <c r="P5" s="7"/>
      <c r="Q5" s="7"/>
      <c r="R5" s="7"/>
      <c r="S5" s="7"/>
      <c r="T5" s="7"/>
      <c r="U5" s="7"/>
      <c r="V5" s="7"/>
      <c r="W5" s="7"/>
      <c r="X5" s="7"/>
      <c r="Y5" s="7"/>
      <c r="Z5" s="7"/>
      <c r="AA5" s="7"/>
      <c r="AB5" s="7"/>
      <c r="AC5" s="7"/>
      <c r="AD5" s="7"/>
      <c r="AE5" s="7"/>
      <c r="AF5" s="7"/>
      <c r="AG5" s="7"/>
      <c r="AH5" s="7"/>
      <c r="AI5" s="7"/>
      <c r="AJ5" s="7"/>
      <c r="AK5" s="7"/>
      <c r="AL5" s="7"/>
    </row>
    <row r="6" spans="1:38" ht="20.399999999999999" x14ac:dyDescent="0.25">
      <c r="A6" s="263" t="s">
        <v>386</v>
      </c>
      <c r="B6" s="272" t="s">
        <v>509</v>
      </c>
      <c r="C6" s="68">
        <v>1133</v>
      </c>
      <c r="D6" s="263" t="s">
        <v>393</v>
      </c>
      <c r="E6" s="263">
        <v>2011</v>
      </c>
      <c r="F6" s="89" t="s">
        <v>1</v>
      </c>
      <c r="G6" s="65" t="s">
        <v>784</v>
      </c>
      <c r="H6" s="65" t="s">
        <v>1209</v>
      </c>
      <c r="I6" s="98" t="s">
        <v>396</v>
      </c>
      <c r="J6" s="103">
        <v>300000</v>
      </c>
      <c r="K6" s="770">
        <f t="shared" si="0"/>
        <v>300000</v>
      </c>
      <c r="L6" s="7"/>
      <c r="M6" s="7"/>
      <c r="N6" s="7"/>
      <c r="O6" s="7"/>
      <c r="P6" s="7"/>
      <c r="Q6" s="7"/>
      <c r="R6" s="7"/>
      <c r="S6" s="7"/>
      <c r="T6" s="7"/>
      <c r="U6" s="7"/>
      <c r="V6" s="7"/>
      <c r="W6" s="7"/>
      <c r="X6" s="7"/>
      <c r="Y6" s="7"/>
      <c r="Z6" s="7"/>
      <c r="AA6" s="7"/>
      <c r="AB6" s="7"/>
      <c r="AC6" s="7"/>
      <c r="AD6" s="7"/>
      <c r="AE6" s="7"/>
      <c r="AF6" s="7"/>
      <c r="AG6" s="7"/>
      <c r="AH6" s="7"/>
      <c r="AI6" s="7"/>
      <c r="AJ6" s="7"/>
    </row>
    <row r="7" spans="1:38" ht="49.5" customHeight="1" x14ac:dyDescent="0.25">
      <c r="A7" s="263" t="s">
        <v>386</v>
      </c>
      <c r="B7" s="272" t="s">
        <v>509</v>
      </c>
      <c r="C7" s="68">
        <v>1244</v>
      </c>
      <c r="D7" s="263" t="s">
        <v>1184</v>
      </c>
      <c r="E7" s="263">
        <v>2011</v>
      </c>
      <c r="F7" s="89" t="s">
        <v>601</v>
      </c>
      <c r="G7" s="65" t="s">
        <v>1189</v>
      </c>
      <c r="H7" s="65" t="s">
        <v>1190</v>
      </c>
      <c r="I7" s="98" t="s">
        <v>396</v>
      </c>
      <c r="J7" s="103">
        <v>750000</v>
      </c>
      <c r="K7" s="770">
        <f t="shared" si="0"/>
        <v>750000</v>
      </c>
    </row>
    <row r="8" spans="1:38" ht="60" customHeight="1" x14ac:dyDescent="0.25">
      <c r="A8" s="263" t="s">
        <v>386</v>
      </c>
      <c r="B8" s="272" t="s">
        <v>387</v>
      </c>
      <c r="C8" s="68">
        <v>1116</v>
      </c>
      <c r="D8" s="263" t="s">
        <v>388</v>
      </c>
      <c r="E8" s="263">
        <v>2011</v>
      </c>
      <c r="F8" s="89" t="s">
        <v>1</v>
      </c>
      <c r="G8" s="18" t="s">
        <v>544</v>
      </c>
      <c r="H8" s="18" t="s">
        <v>713</v>
      </c>
      <c r="I8" s="98" t="s">
        <v>406</v>
      </c>
      <c r="J8" s="828">
        <v>37626000</v>
      </c>
      <c r="K8" s="772">
        <f t="shared" si="0"/>
        <v>37626000</v>
      </c>
    </row>
    <row r="9" spans="1:38" ht="66.75" customHeight="1" x14ac:dyDescent="0.25">
      <c r="A9" s="263" t="s">
        <v>386</v>
      </c>
      <c r="B9" s="272" t="s">
        <v>387</v>
      </c>
      <c r="C9" s="68">
        <v>1156</v>
      </c>
      <c r="D9" s="263" t="s">
        <v>388</v>
      </c>
      <c r="E9" s="263">
        <v>2011</v>
      </c>
      <c r="F9" s="864" t="s">
        <v>1</v>
      </c>
      <c r="G9" s="18" t="s">
        <v>544</v>
      </c>
      <c r="H9" s="18" t="s">
        <v>1006</v>
      </c>
      <c r="I9" s="98" t="s">
        <v>406</v>
      </c>
      <c r="J9" s="107">
        <v>2260262</v>
      </c>
      <c r="K9" s="772">
        <f t="shared" si="0"/>
        <v>2260262</v>
      </c>
    </row>
    <row r="10" spans="1:38" ht="39" customHeight="1" x14ac:dyDescent="0.25">
      <c r="A10" s="263" t="s">
        <v>386</v>
      </c>
      <c r="B10" s="272" t="s">
        <v>387</v>
      </c>
      <c r="C10" s="68">
        <v>1131</v>
      </c>
      <c r="D10" s="263" t="s">
        <v>393</v>
      </c>
      <c r="E10" s="263">
        <v>2011</v>
      </c>
      <c r="F10" s="866" t="s">
        <v>603</v>
      </c>
      <c r="G10" s="65" t="s">
        <v>780</v>
      </c>
      <c r="H10" s="65" t="s">
        <v>781</v>
      </c>
      <c r="I10" s="820" t="s">
        <v>406</v>
      </c>
      <c r="J10" s="103">
        <v>600000</v>
      </c>
      <c r="K10" s="769">
        <f t="shared" si="0"/>
        <v>600000</v>
      </c>
    </row>
    <row r="11" spans="1:38" ht="36" customHeight="1" x14ac:dyDescent="0.25">
      <c r="A11" s="263" t="s">
        <v>386</v>
      </c>
      <c r="B11" s="272" t="s">
        <v>387</v>
      </c>
      <c r="C11" s="68">
        <v>1219</v>
      </c>
      <c r="D11" s="263" t="s">
        <v>451</v>
      </c>
      <c r="E11" s="263">
        <v>2011</v>
      </c>
      <c r="F11" s="864" t="s">
        <v>1</v>
      </c>
      <c r="G11" s="65"/>
      <c r="H11" s="65" t="s">
        <v>1201</v>
      </c>
      <c r="I11" s="820" t="s">
        <v>406</v>
      </c>
      <c r="J11" s="828">
        <v>4000000</v>
      </c>
      <c r="K11" s="769">
        <f t="shared" si="0"/>
        <v>4000000</v>
      </c>
    </row>
    <row r="12" spans="1:38" ht="53.25" customHeight="1" x14ac:dyDescent="0.25">
      <c r="A12" s="186" t="s">
        <v>386</v>
      </c>
      <c r="B12" s="272" t="s">
        <v>387</v>
      </c>
      <c r="C12" s="68">
        <v>277</v>
      </c>
      <c r="D12" s="186" t="s">
        <v>451</v>
      </c>
      <c r="E12" s="186">
        <v>2011</v>
      </c>
      <c r="F12" s="864" t="s">
        <v>603</v>
      </c>
      <c r="G12" s="65" t="s">
        <v>906</v>
      </c>
      <c r="H12" s="65" t="s">
        <v>907</v>
      </c>
      <c r="I12" s="98" t="s">
        <v>406</v>
      </c>
      <c r="J12" s="103">
        <v>52000000</v>
      </c>
      <c r="K12" s="769">
        <f t="shared" si="0"/>
        <v>52000000</v>
      </c>
    </row>
    <row r="13" spans="1:38" ht="51.75" customHeight="1" x14ac:dyDescent="0.25">
      <c r="A13" s="263" t="s">
        <v>386</v>
      </c>
      <c r="B13" s="272" t="s">
        <v>387</v>
      </c>
      <c r="C13" s="68">
        <v>1140</v>
      </c>
      <c r="D13" s="263" t="s">
        <v>451</v>
      </c>
      <c r="E13" s="263">
        <v>2011</v>
      </c>
      <c r="F13" s="826" t="s">
        <v>601</v>
      </c>
      <c r="G13" s="65" t="s">
        <v>906</v>
      </c>
      <c r="H13" s="65" t="s">
        <v>913</v>
      </c>
      <c r="I13" s="98" t="s">
        <v>406</v>
      </c>
      <c r="J13" s="107" t="s">
        <v>910</v>
      </c>
      <c r="K13" s="771" t="str">
        <f t="shared" si="0"/>
        <v>Part of 2nd Deerfield 345/115kV Autotransformer Project</v>
      </c>
    </row>
    <row r="14" spans="1:38" ht="51" customHeight="1" x14ac:dyDescent="0.25">
      <c r="A14" s="263" t="s">
        <v>386</v>
      </c>
      <c r="B14" s="272" t="s">
        <v>387</v>
      </c>
      <c r="C14" s="68">
        <v>1165</v>
      </c>
      <c r="D14" s="263" t="s">
        <v>402</v>
      </c>
      <c r="E14" s="263">
        <v>2011</v>
      </c>
      <c r="F14" s="89" t="s">
        <v>1</v>
      </c>
      <c r="G14" s="18" t="s">
        <v>353</v>
      </c>
      <c r="H14" s="18" t="s">
        <v>1023</v>
      </c>
      <c r="I14" s="820" t="s">
        <v>406</v>
      </c>
      <c r="J14" s="822">
        <v>2600000</v>
      </c>
      <c r="K14" s="769">
        <f t="shared" si="0"/>
        <v>2600000</v>
      </c>
    </row>
    <row r="15" spans="1:38" ht="37.5" customHeight="1" x14ac:dyDescent="0.25">
      <c r="A15" s="64" t="s">
        <v>386</v>
      </c>
      <c r="B15" s="60" t="s">
        <v>387</v>
      </c>
      <c r="C15" s="155">
        <v>1076</v>
      </c>
      <c r="D15" s="64" t="s">
        <v>451</v>
      </c>
      <c r="E15" s="64">
        <v>2011</v>
      </c>
      <c r="F15" s="89" t="s">
        <v>1</v>
      </c>
      <c r="G15" s="18" t="s">
        <v>760</v>
      </c>
      <c r="H15" s="18" t="s">
        <v>637</v>
      </c>
      <c r="I15" s="98" t="s">
        <v>406</v>
      </c>
      <c r="J15" s="107" t="s">
        <v>761</v>
      </c>
      <c r="K15" s="782" t="str">
        <f t="shared" si="0"/>
        <v>Part of Agawam-West Springfield Project</v>
      </c>
    </row>
    <row r="16" spans="1:38" ht="37.5" customHeight="1" x14ac:dyDescent="0.25">
      <c r="A16" s="186" t="s">
        <v>386</v>
      </c>
      <c r="B16" s="157" t="s">
        <v>387</v>
      </c>
      <c r="C16" s="113">
        <v>1109</v>
      </c>
      <c r="D16" s="186" t="s">
        <v>429</v>
      </c>
      <c r="E16" s="186">
        <v>2011</v>
      </c>
      <c r="F16" s="89" t="s">
        <v>1</v>
      </c>
      <c r="G16" s="26" t="s">
        <v>90</v>
      </c>
      <c r="H16" s="18" t="s">
        <v>688</v>
      </c>
      <c r="I16" s="820" t="s">
        <v>406</v>
      </c>
      <c r="J16" s="103">
        <v>1000000</v>
      </c>
      <c r="K16" s="786">
        <f t="shared" si="0"/>
        <v>1000000</v>
      </c>
    </row>
    <row r="17" spans="1:58" s="77" customFormat="1" ht="43.5" customHeight="1" x14ac:dyDescent="0.25">
      <c r="A17" s="64" t="s">
        <v>386</v>
      </c>
      <c r="B17" s="67" t="s">
        <v>387</v>
      </c>
      <c r="C17" s="150">
        <v>790</v>
      </c>
      <c r="D17" s="64" t="s">
        <v>429</v>
      </c>
      <c r="E17" s="188">
        <v>2011</v>
      </c>
      <c r="F17" s="85" t="s">
        <v>1</v>
      </c>
      <c r="G17" s="26" t="s">
        <v>604</v>
      </c>
      <c r="H17" s="26" t="s">
        <v>17</v>
      </c>
      <c r="I17" s="98" t="s">
        <v>406</v>
      </c>
      <c r="J17" s="103">
        <v>52000000</v>
      </c>
      <c r="K17" s="792">
        <f t="shared" si="0"/>
        <v>52000000</v>
      </c>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58" s="159" customFormat="1" ht="40.799999999999997" x14ac:dyDescent="0.25">
      <c r="A18" s="186" t="s">
        <v>386</v>
      </c>
      <c r="B18" s="157" t="s">
        <v>387</v>
      </c>
      <c r="C18" s="255">
        <v>1098</v>
      </c>
      <c r="D18" s="186" t="s">
        <v>429</v>
      </c>
      <c r="E18" s="186">
        <v>2011</v>
      </c>
      <c r="F18" s="89" t="s">
        <v>1</v>
      </c>
      <c r="G18" s="26" t="s">
        <v>604</v>
      </c>
      <c r="H18" s="18" t="s">
        <v>652</v>
      </c>
      <c r="I18" s="98" t="s">
        <v>406</v>
      </c>
      <c r="J18" s="103">
        <v>22000000</v>
      </c>
      <c r="K18" s="792">
        <f t="shared" si="0"/>
        <v>22000000</v>
      </c>
    </row>
    <row r="19" spans="1:58" s="300" customFormat="1" ht="37.5" customHeight="1" x14ac:dyDescent="0.25">
      <c r="A19" s="829" t="s">
        <v>386</v>
      </c>
      <c r="B19" s="826" t="s">
        <v>387</v>
      </c>
      <c r="C19" s="845">
        <v>1266</v>
      </c>
      <c r="D19" s="829" t="s">
        <v>451</v>
      </c>
      <c r="E19" s="829">
        <v>2011</v>
      </c>
      <c r="F19" s="826" t="s">
        <v>1</v>
      </c>
      <c r="G19" s="824"/>
      <c r="H19" s="824" t="s">
        <v>1233</v>
      </c>
      <c r="I19" s="820" t="s">
        <v>406</v>
      </c>
      <c r="J19" s="828">
        <v>9960000</v>
      </c>
      <c r="K19" s="770">
        <f t="shared" si="0"/>
        <v>9960000</v>
      </c>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row>
    <row r="20" spans="1:58" s="77" customFormat="1" ht="39.75" customHeight="1" x14ac:dyDescent="0.25">
      <c r="A20" s="829" t="s">
        <v>386</v>
      </c>
      <c r="B20" s="826" t="s">
        <v>387</v>
      </c>
      <c r="C20" s="845">
        <v>1267</v>
      </c>
      <c r="D20" s="829" t="s">
        <v>451</v>
      </c>
      <c r="E20" s="829">
        <v>2011</v>
      </c>
      <c r="F20" s="869" t="s">
        <v>1</v>
      </c>
      <c r="G20" s="824"/>
      <c r="H20" s="824" t="s">
        <v>1234</v>
      </c>
      <c r="I20" s="820" t="s">
        <v>406</v>
      </c>
      <c r="J20" s="828">
        <v>9600000</v>
      </c>
      <c r="K20" s="770">
        <f t="shared" si="0"/>
        <v>9600000</v>
      </c>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58" s="300" customFormat="1" ht="20.399999999999999" x14ac:dyDescent="0.3">
      <c r="A21" s="64" t="s">
        <v>386</v>
      </c>
      <c r="B21" s="823" t="s">
        <v>387</v>
      </c>
      <c r="C21" s="150">
        <v>301</v>
      </c>
      <c r="D21" s="64" t="s">
        <v>402</v>
      </c>
      <c r="E21" s="64">
        <v>2011</v>
      </c>
      <c r="F21" s="866" t="s">
        <v>1</v>
      </c>
      <c r="G21" s="18" t="s">
        <v>1132</v>
      </c>
      <c r="H21" s="18" t="s">
        <v>1133</v>
      </c>
      <c r="I21" s="820" t="s">
        <v>406</v>
      </c>
      <c r="J21" s="822">
        <v>9600000</v>
      </c>
      <c r="K21" s="785">
        <f t="shared" si="0"/>
        <v>9600000</v>
      </c>
      <c r="L21" s="752"/>
      <c r="M21" s="765" t="s">
        <v>1262</v>
      </c>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row>
    <row r="22" spans="1:58" s="77" customFormat="1" ht="20.399999999999999" x14ac:dyDescent="0.3">
      <c r="A22" s="98" t="s">
        <v>386</v>
      </c>
      <c r="B22" s="89" t="s">
        <v>387</v>
      </c>
      <c r="C22" s="113">
        <v>1066</v>
      </c>
      <c r="D22" s="98" t="s">
        <v>402</v>
      </c>
      <c r="E22" s="98">
        <v>2011</v>
      </c>
      <c r="F22" s="866" t="s">
        <v>1</v>
      </c>
      <c r="G22" s="18" t="s">
        <v>609</v>
      </c>
      <c r="H22" s="18" t="s">
        <v>611</v>
      </c>
      <c r="I22" s="98" t="s">
        <v>406</v>
      </c>
      <c r="J22" s="822">
        <v>8000000</v>
      </c>
      <c r="K22" s="770">
        <f t="shared" si="0"/>
        <v>8000000</v>
      </c>
      <c r="L22" s="752"/>
      <c r="M22" s="765" t="s">
        <v>1263</v>
      </c>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58" s="77" customFormat="1" ht="31.8" x14ac:dyDescent="0.3">
      <c r="A23" s="64" t="s">
        <v>386</v>
      </c>
      <c r="B23" s="67" t="s">
        <v>387</v>
      </c>
      <c r="C23" s="68">
        <v>484</v>
      </c>
      <c r="D23" s="64" t="s">
        <v>429</v>
      </c>
      <c r="E23" s="64">
        <v>2011</v>
      </c>
      <c r="F23" s="866" t="s">
        <v>603</v>
      </c>
      <c r="G23" s="26" t="s">
        <v>668</v>
      </c>
      <c r="H23" s="26" t="s">
        <v>136</v>
      </c>
      <c r="I23" s="820" t="s">
        <v>406</v>
      </c>
      <c r="J23" s="103">
        <v>580000</v>
      </c>
      <c r="K23" s="775">
        <f t="shared" si="0"/>
        <v>580000</v>
      </c>
      <c r="L23" s="752"/>
      <c r="M23" s="765" t="s">
        <v>1206</v>
      </c>
      <c r="N23" s="7"/>
      <c r="O23" s="7"/>
      <c r="P23" s="7"/>
      <c r="Q23" s="7"/>
      <c r="R23" s="7"/>
      <c r="S23" s="7"/>
      <c r="T23" s="7"/>
      <c r="U23" s="7"/>
      <c r="V23" s="7"/>
      <c r="W23" s="7"/>
      <c r="X23" s="7"/>
      <c r="Y23" s="7"/>
      <c r="Z23" s="7"/>
      <c r="AA23" s="7"/>
      <c r="AB23" s="7"/>
      <c r="AC23" s="7"/>
      <c r="AD23" s="7"/>
      <c r="AE23" s="7"/>
      <c r="AF23" s="7"/>
      <c r="AG23" s="7"/>
      <c r="AH23" s="7"/>
      <c r="AI23" s="7"/>
      <c r="AJ23" s="7"/>
      <c r="AK23" s="7"/>
      <c r="AL23"/>
      <c r="AM23"/>
      <c r="AN23"/>
      <c r="AO23"/>
      <c r="AP23"/>
      <c r="AQ23"/>
      <c r="AR23"/>
      <c r="AS23"/>
      <c r="AT23"/>
      <c r="AU23"/>
      <c r="AV23"/>
      <c r="AW23"/>
      <c r="AX23"/>
      <c r="AY23"/>
      <c r="AZ23"/>
      <c r="BA23"/>
      <c r="BB23"/>
      <c r="BC23"/>
      <c r="BD23"/>
      <c r="BE23"/>
      <c r="BF23"/>
    </row>
    <row r="24" spans="1:58" s="77" customFormat="1" ht="39.75" customHeight="1" x14ac:dyDescent="0.3">
      <c r="A24" s="98" t="s">
        <v>386</v>
      </c>
      <c r="B24" s="89" t="s">
        <v>387</v>
      </c>
      <c r="C24" s="113">
        <v>1056</v>
      </c>
      <c r="D24" s="98" t="s">
        <v>451</v>
      </c>
      <c r="E24" s="98">
        <v>2011</v>
      </c>
      <c r="F24" s="89" t="s">
        <v>1</v>
      </c>
      <c r="G24" s="18" t="s">
        <v>1055</v>
      </c>
      <c r="H24" s="18" t="s">
        <v>557</v>
      </c>
      <c r="I24" s="98" t="s">
        <v>406</v>
      </c>
      <c r="J24" s="103">
        <v>10969000</v>
      </c>
      <c r="K24" s="770">
        <f t="shared" si="0"/>
        <v>10969000</v>
      </c>
      <c r="L24" s="752"/>
      <c r="M24" s="765" t="s">
        <v>1264</v>
      </c>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58" ht="20.399999999999999" x14ac:dyDescent="0.25">
      <c r="A25" s="871" t="s">
        <v>386</v>
      </c>
      <c r="B25" s="796" t="s">
        <v>387</v>
      </c>
      <c r="C25" s="875">
        <v>1050</v>
      </c>
      <c r="D25" s="871" t="s">
        <v>468</v>
      </c>
      <c r="E25" s="148">
        <v>2011</v>
      </c>
      <c r="F25" s="865" t="s">
        <v>1</v>
      </c>
      <c r="G25" s="881"/>
      <c r="H25" s="881" t="s">
        <v>44</v>
      </c>
      <c r="I25" s="838" t="s">
        <v>406</v>
      </c>
      <c r="J25" s="840">
        <v>4000000</v>
      </c>
      <c r="K25" s="770">
        <f t="shared" si="0"/>
        <v>4000000</v>
      </c>
    </row>
    <row r="26" spans="1:58" s="159" customFormat="1" ht="20.399999999999999" x14ac:dyDescent="0.25">
      <c r="A26" s="263" t="s">
        <v>386</v>
      </c>
      <c r="B26" s="272" t="s">
        <v>509</v>
      </c>
      <c r="C26" s="68">
        <v>1191</v>
      </c>
      <c r="D26" s="263" t="s">
        <v>402</v>
      </c>
      <c r="E26" s="263">
        <v>2012</v>
      </c>
      <c r="F26" s="867" t="s">
        <v>389</v>
      </c>
      <c r="G26" s="18"/>
      <c r="H26" s="18" t="s">
        <v>1135</v>
      </c>
      <c r="I26" s="98" t="s">
        <v>510</v>
      </c>
      <c r="J26" s="107">
        <v>12200000</v>
      </c>
      <c r="K26" s="770">
        <f t="shared" si="0"/>
        <v>12200000</v>
      </c>
    </row>
    <row r="27" spans="1:58" ht="30.6" x14ac:dyDescent="0.25">
      <c r="A27" s="263" t="s">
        <v>386</v>
      </c>
      <c r="B27" s="272" t="s">
        <v>509</v>
      </c>
      <c r="C27" s="68">
        <v>1204</v>
      </c>
      <c r="D27" s="263" t="s">
        <v>402</v>
      </c>
      <c r="E27" s="263">
        <v>2012</v>
      </c>
      <c r="F27" s="864" t="s">
        <v>128</v>
      </c>
      <c r="G27" s="18"/>
      <c r="H27" s="18" t="s">
        <v>1169</v>
      </c>
      <c r="I27" s="98" t="s">
        <v>510</v>
      </c>
      <c r="J27" s="103" t="s">
        <v>92</v>
      </c>
      <c r="K27" s="770" t="str">
        <f t="shared" si="0"/>
        <v>TBD</v>
      </c>
    </row>
    <row r="28" spans="1:58" ht="20.399999999999999" x14ac:dyDescent="0.25">
      <c r="A28" s="263" t="s">
        <v>386</v>
      </c>
      <c r="B28" s="272" t="s">
        <v>509</v>
      </c>
      <c r="C28" s="68">
        <v>1207</v>
      </c>
      <c r="D28" s="263" t="s">
        <v>402</v>
      </c>
      <c r="E28" s="263">
        <v>2012</v>
      </c>
      <c r="F28" s="89">
        <v>2012</v>
      </c>
      <c r="G28" s="18" t="s">
        <v>1096</v>
      </c>
      <c r="H28" s="18" t="s">
        <v>1097</v>
      </c>
      <c r="I28" s="98" t="s">
        <v>510</v>
      </c>
      <c r="J28" s="103" t="s">
        <v>92</v>
      </c>
      <c r="K28" s="770" t="str">
        <f t="shared" si="0"/>
        <v>TBD</v>
      </c>
    </row>
    <row r="29" spans="1:58" ht="30.6" x14ac:dyDescent="0.25">
      <c r="A29" s="263" t="s">
        <v>386</v>
      </c>
      <c r="B29" s="272" t="s">
        <v>387</v>
      </c>
      <c r="C29" s="68">
        <v>1129</v>
      </c>
      <c r="D29" s="263" t="s">
        <v>393</v>
      </c>
      <c r="E29" s="263">
        <v>2012</v>
      </c>
      <c r="F29" s="865" t="s">
        <v>732</v>
      </c>
      <c r="G29" s="65"/>
      <c r="H29" s="65" t="s">
        <v>1173</v>
      </c>
      <c r="I29" s="98" t="s">
        <v>392</v>
      </c>
      <c r="J29" s="103">
        <v>32800000</v>
      </c>
      <c r="K29" s="769">
        <f t="shared" si="0"/>
        <v>32800000</v>
      </c>
    </row>
    <row r="30" spans="1:58" ht="20.399999999999999" x14ac:dyDescent="0.25">
      <c r="A30" s="263" t="s">
        <v>386</v>
      </c>
      <c r="B30" s="272" t="s">
        <v>387</v>
      </c>
      <c r="C30" s="68">
        <v>1135</v>
      </c>
      <c r="D30" s="263" t="s">
        <v>393</v>
      </c>
      <c r="E30" s="263">
        <v>2012</v>
      </c>
      <c r="F30" s="879" t="s">
        <v>739</v>
      </c>
      <c r="G30" s="65" t="s">
        <v>915</v>
      </c>
      <c r="H30" s="65" t="s">
        <v>894</v>
      </c>
      <c r="I30" s="98" t="s">
        <v>392</v>
      </c>
      <c r="J30" s="103">
        <v>1500000</v>
      </c>
      <c r="K30" s="769">
        <f t="shared" si="0"/>
        <v>1500000</v>
      </c>
    </row>
    <row r="31" spans="1:58" ht="30.6" x14ac:dyDescent="0.25">
      <c r="A31" s="263" t="s">
        <v>386</v>
      </c>
      <c r="B31" s="272" t="s">
        <v>387</v>
      </c>
      <c r="C31" s="68">
        <v>1184</v>
      </c>
      <c r="D31" s="263" t="s">
        <v>393</v>
      </c>
      <c r="E31" s="263">
        <v>2012</v>
      </c>
      <c r="F31" s="826" t="s">
        <v>732</v>
      </c>
      <c r="G31" s="65" t="s">
        <v>1060</v>
      </c>
      <c r="H31" s="65" t="s">
        <v>1061</v>
      </c>
      <c r="I31" s="98" t="s">
        <v>392</v>
      </c>
      <c r="J31" s="822">
        <v>9750000</v>
      </c>
      <c r="K31" s="769">
        <f t="shared" si="0"/>
        <v>9750000</v>
      </c>
    </row>
    <row r="32" spans="1:58" ht="36" customHeight="1" x14ac:dyDescent="0.25">
      <c r="A32" s="263" t="s">
        <v>386</v>
      </c>
      <c r="B32" s="272" t="s">
        <v>387</v>
      </c>
      <c r="C32" s="68">
        <v>1251</v>
      </c>
      <c r="D32" s="263" t="s">
        <v>393</v>
      </c>
      <c r="E32" s="809">
        <v>2012</v>
      </c>
      <c r="F32" s="88" t="s">
        <v>389</v>
      </c>
      <c r="G32" s="65" t="s">
        <v>1198</v>
      </c>
      <c r="H32" s="65" t="s">
        <v>1199</v>
      </c>
      <c r="I32" s="98" t="s">
        <v>392</v>
      </c>
      <c r="J32" s="103">
        <v>13700000</v>
      </c>
      <c r="K32" s="769">
        <f t="shared" si="0"/>
        <v>13700000</v>
      </c>
    </row>
    <row r="33" spans="1:11" ht="36" customHeight="1" x14ac:dyDescent="0.25">
      <c r="A33" s="263" t="s">
        <v>386</v>
      </c>
      <c r="B33" s="272" t="s">
        <v>387</v>
      </c>
      <c r="C33" s="68">
        <v>1172</v>
      </c>
      <c r="D33" s="263" t="s">
        <v>489</v>
      </c>
      <c r="E33" s="263">
        <v>2012</v>
      </c>
      <c r="F33" s="826" t="s">
        <v>128</v>
      </c>
      <c r="G33" s="18" t="s">
        <v>1078</v>
      </c>
      <c r="H33" s="18" t="s">
        <v>1124</v>
      </c>
      <c r="I33" s="98" t="s">
        <v>392</v>
      </c>
      <c r="J33" s="103">
        <v>20000000</v>
      </c>
      <c r="K33" s="769">
        <f t="shared" si="0"/>
        <v>20000000</v>
      </c>
    </row>
    <row r="34" spans="1:11" ht="48.75" customHeight="1" x14ac:dyDescent="0.25">
      <c r="A34" s="64" t="s">
        <v>386</v>
      </c>
      <c r="B34" s="272" t="s">
        <v>387</v>
      </c>
      <c r="C34" s="68">
        <v>318</v>
      </c>
      <c r="D34" s="64" t="s">
        <v>489</v>
      </c>
      <c r="E34" s="64">
        <v>2012</v>
      </c>
      <c r="F34" s="89" t="s">
        <v>389</v>
      </c>
      <c r="G34" s="18" t="s">
        <v>1045</v>
      </c>
      <c r="H34" s="18" t="s">
        <v>1056</v>
      </c>
      <c r="I34" s="98" t="s">
        <v>392</v>
      </c>
      <c r="J34" s="103">
        <v>16000000</v>
      </c>
      <c r="K34" s="769">
        <f t="shared" si="0"/>
        <v>16000000</v>
      </c>
    </row>
    <row r="35" spans="1:11" ht="45.75" customHeight="1" x14ac:dyDescent="0.25">
      <c r="A35" s="263" t="s">
        <v>386</v>
      </c>
      <c r="B35" s="272" t="s">
        <v>387</v>
      </c>
      <c r="C35" s="68">
        <v>1169</v>
      </c>
      <c r="D35" s="263" t="s">
        <v>489</v>
      </c>
      <c r="E35" s="263">
        <v>2012</v>
      </c>
      <c r="F35" s="865" t="s">
        <v>389</v>
      </c>
      <c r="G35" s="18" t="s">
        <v>1042</v>
      </c>
      <c r="H35" s="18" t="s">
        <v>1072</v>
      </c>
      <c r="I35" s="98" t="s">
        <v>392</v>
      </c>
      <c r="J35" s="103">
        <v>14500000</v>
      </c>
      <c r="K35" s="769">
        <f t="shared" ref="K35:K66" si="1">J35</f>
        <v>14500000</v>
      </c>
    </row>
    <row r="36" spans="1:11" ht="36" customHeight="1" x14ac:dyDescent="0.25">
      <c r="A36" s="263" t="s">
        <v>386</v>
      </c>
      <c r="B36" s="272" t="s">
        <v>387</v>
      </c>
      <c r="C36" s="68">
        <v>1194</v>
      </c>
      <c r="D36" s="263" t="s">
        <v>489</v>
      </c>
      <c r="E36" s="263">
        <v>2012</v>
      </c>
      <c r="F36" s="864" t="s">
        <v>389</v>
      </c>
      <c r="G36" s="18" t="s">
        <v>1140</v>
      </c>
      <c r="H36" s="18" t="s">
        <v>1091</v>
      </c>
      <c r="I36" s="98" t="s">
        <v>392</v>
      </c>
      <c r="J36" s="103">
        <v>6500000</v>
      </c>
      <c r="K36" s="769">
        <f t="shared" si="1"/>
        <v>6500000</v>
      </c>
    </row>
    <row r="37" spans="1:11" ht="36" customHeight="1" x14ac:dyDescent="0.25">
      <c r="A37" s="64" t="s">
        <v>386</v>
      </c>
      <c r="B37" s="67" t="s">
        <v>387</v>
      </c>
      <c r="C37" s="150">
        <v>921</v>
      </c>
      <c r="D37" s="64" t="s">
        <v>429</v>
      </c>
      <c r="E37" s="64">
        <v>2012</v>
      </c>
      <c r="F37" s="864" t="s">
        <v>389</v>
      </c>
      <c r="G37" s="18" t="s">
        <v>733</v>
      </c>
      <c r="H37" s="26" t="s">
        <v>240</v>
      </c>
      <c r="I37" s="98" t="s">
        <v>392</v>
      </c>
      <c r="J37" s="103">
        <v>40000000</v>
      </c>
      <c r="K37" s="789">
        <f t="shared" si="1"/>
        <v>40000000</v>
      </c>
    </row>
    <row r="38" spans="1:11" ht="36" customHeight="1" x14ac:dyDescent="0.25">
      <c r="A38" s="64" t="s">
        <v>386</v>
      </c>
      <c r="B38" s="67" t="s">
        <v>387</v>
      </c>
      <c r="C38" s="150">
        <v>59</v>
      </c>
      <c r="D38" s="64" t="s">
        <v>429</v>
      </c>
      <c r="E38" s="64">
        <v>2012</v>
      </c>
      <c r="F38" s="866" t="s">
        <v>389</v>
      </c>
      <c r="G38" s="18" t="s">
        <v>735</v>
      </c>
      <c r="H38" s="18" t="s">
        <v>736</v>
      </c>
      <c r="I38" s="98" t="s">
        <v>392</v>
      </c>
      <c r="J38" s="103" t="s">
        <v>995</v>
      </c>
      <c r="K38" s="769" t="str">
        <f t="shared" si="1"/>
        <v>Part of RSP 921</v>
      </c>
    </row>
    <row r="39" spans="1:11" s="119" customFormat="1" ht="47.25" customHeight="1" x14ac:dyDescent="0.25">
      <c r="A39" s="64" t="s">
        <v>386</v>
      </c>
      <c r="B39" s="272" t="s">
        <v>387</v>
      </c>
      <c r="C39" s="150">
        <v>840</v>
      </c>
      <c r="D39" s="64" t="s">
        <v>402</v>
      </c>
      <c r="E39" s="64">
        <v>2012</v>
      </c>
      <c r="F39" s="865" t="s">
        <v>389</v>
      </c>
      <c r="G39" s="26" t="s">
        <v>734</v>
      </c>
      <c r="H39" s="18" t="s">
        <v>720</v>
      </c>
      <c r="I39" s="98" t="s">
        <v>392</v>
      </c>
      <c r="J39" s="103">
        <v>5900000</v>
      </c>
      <c r="K39" s="769">
        <f t="shared" si="1"/>
        <v>5900000</v>
      </c>
    </row>
    <row r="40" spans="1:11" s="119" customFormat="1" ht="39" customHeight="1" x14ac:dyDescent="0.25">
      <c r="A40" s="64" t="s">
        <v>386</v>
      </c>
      <c r="B40" s="67" t="s">
        <v>387</v>
      </c>
      <c r="C40" s="150">
        <v>776</v>
      </c>
      <c r="D40" s="64" t="s">
        <v>429</v>
      </c>
      <c r="E40" s="64">
        <v>2012</v>
      </c>
      <c r="F40" s="826" t="s">
        <v>741</v>
      </c>
      <c r="G40" s="18" t="s">
        <v>734</v>
      </c>
      <c r="H40" s="26" t="s">
        <v>530</v>
      </c>
      <c r="I40" s="98" t="s">
        <v>392</v>
      </c>
      <c r="J40" s="103">
        <v>3125000</v>
      </c>
      <c r="K40" s="769">
        <f t="shared" si="1"/>
        <v>3125000</v>
      </c>
    </row>
    <row r="41" spans="1:11" s="119" customFormat="1" ht="45.75" customHeight="1" x14ac:dyDescent="0.25">
      <c r="A41" s="148" t="s">
        <v>386</v>
      </c>
      <c r="B41" s="272" t="s">
        <v>387</v>
      </c>
      <c r="C41" s="155">
        <v>1068</v>
      </c>
      <c r="D41" s="148" t="s">
        <v>402</v>
      </c>
      <c r="E41" s="148">
        <v>2012</v>
      </c>
      <c r="F41" s="864" t="s">
        <v>389</v>
      </c>
      <c r="G41" s="26" t="s">
        <v>3</v>
      </c>
      <c r="H41" s="18" t="s">
        <v>1038</v>
      </c>
      <c r="I41" s="98" t="s">
        <v>392</v>
      </c>
      <c r="J41" s="778">
        <v>106500000</v>
      </c>
      <c r="K41" s="776">
        <f t="shared" si="1"/>
        <v>106500000</v>
      </c>
    </row>
    <row r="42" spans="1:11" ht="39" customHeight="1" x14ac:dyDescent="0.25">
      <c r="A42" s="64" t="s">
        <v>386</v>
      </c>
      <c r="B42" s="272" t="s">
        <v>387</v>
      </c>
      <c r="C42" s="150">
        <v>592</v>
      </c>
      <c r="D42" s="64" t="s">
        <v>402</v>
      </c>
      <c r="E42" s="64">
        <v>2012</v>
      </c>
      <c r="F42" s="864" t="s">
        <v>389</v>
      </c>
      <c r="G42" s="26" t="s">
        <v>3</v>
      </c>
      <c r="H42" s="18" t="s">
        <v>1126</v>
      </c>
      <c r="I42" s="98" t="s">
        <v>392</v>
      </c>
      <c r="J42" s="107" t="s">
        <v>726</v>
      </c>
      <c r="K42" s="776" t="str">
        <f t="shared" si="1"/>
        <v>Part of Long Term Lower SEMA</v>
      </c>
    </row>
    <row r="43" spans="1:11" s="119" customFormat="1" ht="39.75" customHeight="1" x14ac:dyDescent="0.25">
      <c r="A43" s="263" t="s">
        <v>386</v>
      </c>
      <c r="B43" s="272" t="s">
        <v>387</v>
      </c>
      <c r="C43" s="68">
        <v>1118</v>
      </c>
      <c r="D43" s="263" t="s">
        <v>429</v>
      </c>
      <c r="E43" s="263">
        <v>2012</v>
      </c>
      <c r="F43" s="89" t="s">
        <v>389</v>
      </c>
      <c r="G43" s="18" t="s">
        <v>3</v>
      </c>
      <c r="H43" s="18" t="s">
        <v>1127</v>
      </c>
      <c r="I43" s="98" t="s">
        <v>392</v>
      </c>
      <c r="J43" s="107">
        <v>6000000</v>
      </c>
      <c r="K43" s="776">
        <f t="shared" si="1"/>
        <v>6000000</v>
      </c>
    </row>
    <row r="44" spans="1:11" s="119" customFormat="1" ht="44.25" customHeight="1" x14ac:dyDescent="0.25">
      <c r="A44" s="64" t="s">
        <v>386</v>
      </c>
      <c r="B44" s="67" t="s">
        <v>387</v>
      </c>
      <c r="C44" s="150">
        <v>942</v>
      </c>
      <c r="D44" s="64" t="s">
        <v>429</v>
      </c>
      <c r="E44" s="64">
        <v>2012</v>
      </c>
      <c r="F44" s="869" t="s">
        <v>389</v>
      </c>
      <c r="G44" s="26" t="s">
        <v>352</v>
      </c>
      <c r="H44" s="26" t="s">
        <v>258</v>
      </c>
      <c r="I44" s="98" t="s">
        <v>392</v>
      </c>
      <c r="J44" s="103">
        <v>3650000</v>
      </c>
      <c r="K44" s="773">
        <f t="shared" si="1"/>
        <v>3650000</v>
      </c>
    </row>
    <row r="45" spans="1:11" s="119" customFormat="1" ht="44.25" customHeight="1" x14ac:dyDescent="0.25">
      <c r="A45" s="64" t="s">
        <v>386</v>
      </c>
      <c r="B45" s="67" t="s">
        <v>387</v>
      </c>
      <c r="C45" s="150">
        <v>925</v>
      </c>
      <c r="D45" s="64" t="s">
        <v>429</v>
      </c>
      <c r="E45" s="64">
        <v>2012</v>
      </c>
      <c r="F45" s="864" t="s">
        <v>741</v>
      </c>
      <c r="G45" s="26" t="s">
        <v>352</v>
      </c>
      <c r="H45" s="26" t="s">
        <v>38</v>
      </c>
      <c r="I45" s="98" t="s">
        <v>392</v>
      </c>
      <c r="J45" s="103" t="s">
        <v>1182</v>
      </c>
      <c r="K45" s="773" t="str">
        <f t="shared" si="1"/>
        <v>Part of RSP 926</v>
      </c>
    </row>
    <row r="46" spans="1:11" ht="38.25" customHeight="1" x14ac:dyDescent="0.25">
      <c r="A46" s="64" t="s">
        <v>386</v>
      </c>
      <c r="B46" s="67" t="s">
        <v>387</v>
      </c>
      <c r="C46" s="150">
        <v>926</v>
      </c>
      <c r="D46" s="64" t="s">
        <v>429</v>
      </c>
      <c r="E46" s="64">
        <v>2012</v>
      </c>
      <c r="F46" s="89" t="s">
        <v>741</v>
      </c>
      <c r="G46" s="26" t="s">
        <v>352</v>
      </c>
      <c r="H46" s="26" t="s">
        <v>244</v>
      </c>
      <c r="I46" s="98" t="s">
        <v>392</v>
      </c>
      <c r="J46" s="103">
        <v>14700000</v>
      </c>
      <c r="K46" s="773">
        <f t="shared" si="1"/>
        <v>14700000</v>
      </c>
    </row>
    <row r="47" spans="1:11" ht="82.5" customHeight="1" x14ac:dyDescent="0.25">
      <c r="A47" s="64" t="s">
        <v>386</v>
      </c>
      <c r="B47" s="67" t="s">
        <v>387</v>
      </c>
      <c r="C47" s="150">
        <v>932</v>
      </c>
      <c r="D47" s="64" t="s">
        <v>429</v>
      </c>
      <c r="E47" s="64">
        <v>2012</v>
      </c>
      <c r="F47" s="89" t="s">
        <v>741</v>
      </c>
      <c r="G47" s="26" t="s">
        <v>352</v>
      </c>
      <c r="H47" s="26" t="s">
        <v>248</v>
      </c>
      <c r="I47" s="98" t="s">
        <v>392</v>
      </c>
      <c r="J47" s="103" t="s">
        <v>1182</v>
      </c>
      <c r="K47" s="773" t="str">
        <f t="shared" si="1"/>
        <v>Part of RSP 926</v>
      </c>
    </row>
    <row r="48" spans="1:11" ht="39.75" customHeight="1" x14ac:dyDescent="0.25">
      <c r="A48" s="64" t="s">
        <v>386</v>
      </c>
      <c r="B48" s="67" t="s">
        <v>387</v>
      </c>
      <c r="C48" s="150">
        <v>943</v>
      </c>
      <c r="D48" s="64" t="s">
        <v>429</v>
      </c>
      <c r="E48" s="64">
        <v>2012</v>
      </c>
      <c r="F48" s="89" t="s">
        <v>389</v>
      </c>
      <c r="G48" s="26" t="s">
        <v>352</v>
      </c>
      <c r="H48" s="26" t="s">
        <v>259</v>
      </c>
      <c r="I48" s="98" t="s">
        <v>392</v>
      </c>
      <c r="J48" s="103">
        <v>4100000</v>
      </c>
      <c r="K48" s="773">
        <f t="shared" si="1"/>
        <v>4100000</v>
      </c>
    </row>
    <row r="49" spans="1:38" s="77" customFormat="1" ht="30.6" x14ac:dyDescent="0.25">
      <c r="A49" s="64" t="s">
        <v>386</v>
      </c>
      <c r="B49" s="67" t="s">
        <v>387</v>
      </c>
      <c r="C49" s="150">
        <v>955</v>
      </c>
      <c r="D49" s="64" t="s">
        <v>429</v>
      </c>
      <c r="E49" s="64">
        <v>2012</v>
      </c>
      <c r="F49" s="89" t="s">
        <v>731</v>
      </c>
      <c r="G49" s="26" t="s">
        <v>352</v>
      </c>
      <c r="H49" s="26" t="s">
        <v>270</v>
      </c>
      <c r="I49" s="98" t="s">
        <v>392</v>
      </c>
      <c r="J49" s="103">
        <v>13800000</v>
      </c>
      <c r="K49" s="773">
        <f t="shared" si="1"/>
        <v>13800000</v>
      </c>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ht="36" customHeight="1" x14ac:dyDescent="0.25">
      <c r="A50" s="263" t="s">
        <v>386</v>
      </c>
      <c r="B50" s="272" t="s">
        <v>387</v>
      </c>
      <c r="C50" s="68">
        <v>1217</v>
      </c>
      <c r="D50" s="263" t="s">
        <v>451</v>
      </c>
      <c r="E50" s="263">
        <v>2012</v>
      </c>
      <c r="F50" s="865" t="s">
        <v>389</v>
      </c>
      <c r="G50" s="18" t="s">
        <v>352</v>
      </c>
      <c r="H50" s="18" t="s">
        <v>1147</v>
      </c>
      <c r="I50" s="98" t="s">
        <v>392</v>
      </c>
      <c r="J50" s="103">
        <v>3140000</v>
      </c>
      <c r="K50" s="773">
        <f t="shared" si="1"/>
        <v>3140000</v>
      </c>
    </row>
    <row r="51" spans="1:38" ht="20.399999999999999" x14ac:dyDescent="0.25">
      <c r="A51" s="829" t="s">
        <v>386</v>
      </c>
      <c r="B51" s="823" t="s">
        <v>387</v>
      </c>
      <c r="C51" s="842">
        <v>1268</v>
      </c>
      <c r="D51" s="829" t="s">
        <v>1105</v>
      </c>
      <c r="E51" s="829">
        <v>2012</v>
      </c>
      <c r="F51" s="866" t="s">
        <v>389</v>
      </c>
      <c r="G51" s="824"/>
      <c r="H51" s="824" t="s">
        <v>1235</v>
      </c>
      <c r="I51" s="820" t="s">
        <v>392</v>
      </c>
      <c r="J51" s="828">
        <v>7900000</v>
      </c>
      <c r="K51" s="788">
        <f t="shared" si="1"/>
        <v>7900000</v>
      </c>
    </row>
    <row r="52" spans="1:38" ht="20.399999999999999" x14ac:dyDescent="0.25">
      <c r="A52" s="64" t="s">
        <v>386</v>
      </c>
      <c r="B52" s="89" t="s">
        <v>387</v>
      </c>
      <c r="C52" s="150">
        <v>673</v>
      </c>
      <c r="D52" s="64" t="s">
        <v>429</v>
      </c>
      <c r="E52" s="64">
        <v>2012</v>
      </c>
      <c r="F52" s="864" t="s">
        <v>389</v>
      </c>
      <c r="G52" s="26" t="s">
        <v>348</v>
      </c>
      <c r="H52" s="18" t="s">
        <v>918</v>
      </c>
      <c r="I52" s="98" t="s">
        <v>392</v>
      </c>
      <c r="J52" s="103">
        <v>2200000</v>
      </c>
      <c r="K52" s="783">
        <f t="shared" si="1"/>
        <v>2200000</v>
      </c>
    </row>
    <row r="53" spans="1:38" ht="20.399999999999999" x14ac:dyDescent="0.25">
      <c r="A53" s="64" t="s">
        <v>386</v>
      </c>
      <c r="B53" s="89" t="s">
        <v>387</v>
      </c>
      <c r="C53" s="150">
        <v>676</v>
      </c>
      <c r="D53" s="64" t="s">
        <v>429</v>
      </c>
      <c r="E53" s="64">
        <v>2012</v>
      </c>
      <c r="F53" s="865" t="s">
        <v>389</v>
      </c>
      <c r="G53" s="26" t="s">
        <v>348</v>
      </c>
      <c r="H53" s="18" t="s">
        <v>919</v>
      </c>
      <c r="I53" s="98" t="s">
        <v>392</v>
      </c>
      <c r="J53" s="103">
        <v>30000000</v>
      </c>
      <c r="K53" s="783">
        <f t="shared" si="1"/>
        <v>30000000</v>
      </c>
    </row>
    <row r="54" spans="1:38" ht="20.399999999999999" x14ac:dyDescent="0.25">
      <c r="A54" s="263" t="s">
        <v>386</v>
      </c>
      <c r="B54" s="823" t="s">
        <v>387</v>
      </c>
      <c r="C54" s="68">
        <v>1201</v>
      </c>
      <c r="D54" s="263" t="s">
        <v>402</v>
      </c>
      <c r="E54" s="263">
        <v>2012</v>
      </c>
      <c r="F54" s="864" t="s">
        <v>389</v>
      </c>
      <c r="G54" s="18" t="s">
        <v>1131</v>
      </c>
      <c r="H54" s="824" t="s">
        <v>1254</v>
      </c>
      <c r="I54" s="820" t="s">
        <v>392</v>
      </c>
      <c r="J54" s="822">
        <v>1500000</v>
      </c>
      <c r="K54" s="785">
        <f t="shared" si="1"/>
        <v>1500000</v>
      </c>
    </row>
    <row r="55" spans="1:38" ht="20.399999999999999" x14ac:dyDescent="0.25">
      <c r="A55" s="263" t="s">
        <v>386</v>
      </c>
      <c r="B55" s="823" t="s">
        <v>387</v>
      </c>
      <c r="C55" s="68">
        <v>1168</v>
      </c>
      <c r="D55" s="263" t="s">
        <v>1029</v>
      </c>
      <c r="E55" s="263">
        <v>2012</v>
      </c>
      <c r="F55" s="866" t="s">
        <v>389</v>
      </c>
      <c r="G55" s="824" t="s">
        <v>1259</v>
      </c>
      <c r="H55" s="824" t="s">
        <v>1260</v>
      </c>
      <c r="I55" s="820" t="s">
        <v>392</v>
      </c>
      <c r="J55" s="103">
        <v>4100000</v>
      </c>
      <c r="K55" s="770">
        <f t="shared" si="1"/>
        <v>4100000</v>
      </c>
    </row>
    <row r="56" spans="1:38" ht="20.399999999999999" x14ac:dyDescent="0.25">
      <c r="A56" s="148" t="s">
        <v>386</v>
      </c>
      <c r="B56" s="156" t="s">
        <v>387</v>
      </c>
      <c r="C56" s="155">
        <v>1095</v>
      </c>
      <c r="D56" s="148" t="s">
        <v>429</v>
      </c>
      <c r="E56" s="148">
        <v>2012</v>
      </c>
      <c r="F56" s="864" t="s">
        <v>389</v>
      </c>
      <c r="G56" s="18" t="s">
        <v>91</v>
      </c>
      <c r="H56" s="18" t="s">
        <v>649</v>
      </c>
      <c r="I56" s="98" t="s">
        <v>392</v>
      </c>
      <c r="J56" s="103">
        <v>73800000</v>
      </c>
      <c r="K56" s="786">
        <f t="shared" si="1"/>
        <v>73800000</v>
      </c>
    </row>
    <row r="57" spans="1:38" ht="20.399999999999999" x14ac:dyDescent="0.25">
      <c r="A57" s="148" t="s">
        <v>386</v>
      </c>
      <c r="B57" s="156" t="s">
        <v>387</v>
      </c>
      <c r="C57" s="113">
        <v>1106</v>
      </c>
      <c r="D57" s="148" t="s">
        <v>429</v>
      </c>
      <c r="E57" s="148">
        <v>2012</v>
      </c>
      <c r="F57" s="863" t="s">
        <v>128</v>
      </c>
      <c r="G57" s="26" t="s">
        <v>90</v>
      </c>
      <c r="H57" s="824" t="s">
        <v>1232</v>
      </c>
      <c r="I57" s="98" t="s">
        <v>392</v>
      </c>
      <c r="J57" s="107">
        <v>26000000</v>
      </c>
      <c r="K57" s="786">
        <f t="shared" si="1"/>
        <v>26000000</v>
      </c>
    </row>
    <row r="58" spans="1:38" ht="30.6" x14ac:dyDescent="0.25">
      <c r="A58" s="148" t="s">
        <v>386</v>
      </c>
      <c r="B58" s="156" t="s">
        <v>387</v>
      </c>
      <c r="C58" s="155">
        <v>1096</v>
      </c>
      <c r="D58" s="148" t="s">
        <v>429</v>
      </c>
      <c r="E58" s="148">
        <v>2012</v>
      </c>
      <c r="F58" s="864" t="s">
        <v>128</v>
      </c>
      <c r="G58" s="26" t="s">
        <v>90</v>
      </c>
      <c r="H58" s="18" t="s">
        <v>650</v>
      </c>
      <c r="I58" s="98" t="s">
        <v>392</v>
      </c>
      <c r="J58" s="103">
        <v>12000000</v>
      </c>
      <c r="K58" s="786">
        <f t="shared" si="1"/>
        <v>12000000</v>
      </c>
    </row>
    <row r="59" spans="1:38" ht="20.399999999999999" x14ac:dyDescent="0.25">
      <c r="A59" s="186" t="s">
        <v>386</v>
      </c>
      <c r="B59" s="157" t="s">
        <v>387</v>
      </c>
      <c r="C59" s="255">
        <v>1099</v>
      </c>
      <c r="D59" s="186" t="s">
        <v>429</v>
      </c>
      <c r="E59" s="186">
        <v>2012</v>
      </c>
      <c r="F59" s="89" t="s">
        <v>128</v>
      </c>
      <c r="G59" s="26" t="s">
        <v>90</v>
      </c>
      <c r="H59" s="18" t="s">
        <v>653</v>
      </c>
      <c r="I59" s="98" t="s">
        <v>392</v>
      </c>
      <c r="J59" s="103">
        <v>6000000</v>
      </c>
      <c r="K59" s="786">
        <f t="shared" si="1"/>
        <v>6000000</v>
      </c>
    </row>
    <row r="60" spans="1:38" ht="20.399999999999999" x14ac:dyDescent="0.25">
      <c r="A60" s="263" t="s">
        <v>386</v>
      </c>
      <c r="B60" s="823" t="s">
        <v>387</v>
      </c>
      <c r="C60" s="68">
        <v>1227</v>
      </c>
      <c r="D60" s="263" t="s">
        <v>451</v>
      </c>
      <c r="E60" s="809">
        <v>2012</v>
      </c>
      <c r="F60" s="87">
        <v>2012</v>
      </c>
      <c r="G60" s="65" t="s">
        <v>1112</v>
      </c>
      <c r="H60" s="65" t="s">
        <v>1113</v>
      </c>
      <c r="I60" s="820" t="s">
        <v>392</v>
      </c>
      <c r="J60" s="822">
        <v>6400000</v>
      </c>
      <c r="K60" s="770">
        <f t="shared" si="1"/>
        <v>6400000</v>
      </c>
    </row>
    <row r="61" spans="1:38" ht="20.399999999999999" x14ac:dyDescent="0.25">
      <c r="A61" s="64" t="s">
        <v>386</v>
      </c>
      <c r="B61" s="67" t="s">
        <v>509</v>
      </c>
      <c r="C61" s="150">
        <v>843</v>
      </c>
      <c r="D61" s="64" t="s">
        <v>402</v>
      </c>
      <c r="E61" s="64">
        <v>2012</v>
      </c>
      <c r="F61" s="89" t="s">
        <v>128</v>
      </c>
      <c r="G61" s="26" t="s">
        <v>404</v>
      </c>
      <c r="H61" s="26" t="s">
        <v>152</v>
      </c>
      <c r="I61" s="820" t="s">
        <v>396</v>
      </c>
      <c r="J61" s="822">
        <v>3450000</v>
      </c>
      <c r="K61" s="784">
        <f t="shared" si="1"/>
        <v>3450000</v>
      </c>
    </row>
    <row r="62" spans="1:38" ht="30.6" x14ac:dyDescent="0.25">
      <c r="A62" s="263" t="s">
        <v>386</v>
      </c>
      <c r="B62" s="272" t="s">
        <v>509</v>
      </c>
      <c r="C62" s="68">
        <v>1242</v>
      </c>
      <c r="D62" s="263" t="s">
        <v>1184</v>
      </c>
      <c r="E62" s="809">
        <v>2012</v>
      </c>
      <c r="F62" s="85" t="s">
        <v>731</v>
      </c>
      <c r="G62" s="65" t="s">
        <v>1185</v>
      </c>
      <c r="H62" s="65" t="s">
        <v>1186</v>
      </c>
      <c r="I62" s="98" t="s">
        <v>396</v>
      </c>
      <c r="J62" s="103">
        <v>2000000</v>
      </c>
      <c r="K62" s="770">
        <f t="shared" si="1"/>
        <v>2000000</v>
      </c>
    </row>
    <row r="63" spans="1:38" ht="40.799999999999997" x14ac:dyDescent="0.25">
      <c r="A63" s="148" t="s">
        <v>386</v>
      </c>
      <c r="B63" s="60" t="s">
        <v>387</v>
      </c>
      <c r="C63" s="155">
        <v>143</v>
      </c>
      <c r="D63" s="148" t="s">
        <v>388</v>
      </c>
      <c r="E63" s="148">
        <v>2012</v>
      </c>
      <c r="F63" s="864" t="s">
        <v>389</v>
      </c>
      <c r="G63" s="26" t="s">
        <v>390</v>
      </c>
      <c r="H63" s="824" t="s">
        <v>1230</v>
      </c>
      <c r="I63" s="98" t="s">
        <v>406</v>
      </c>
      <c r="J63" s="103">
        <v>66100000</v>
      </c>
      <c r="K63" s="770">
        <f t="shared" si="1"/>
        <v>66100000</v>
      </c>
    </row>
    <row r="64" spans="1:38" ht="30.6" x14ac:dyDescent="0.25">
      <c r="A64" s="263" t="s">
        <v>386</v>
      </c>
      <c r="B64" s="272" t="s">
        <v>387</v>
      </c>
      <c r="C64" s="68">
        <v>1182</v>
      </c>
      <c r="D64" s="263" t="s">
        <v>451</v>
      </c>
      <c r="E64" s="263">
        <v>2012</v>
      </c>
      <c r="F64" s="864" t="s">
        <v>128</v>
      </c>
      <c r="G64" s="65" t="s">
        <v>1058</v>
      </c>
      <c r="H64" s="65" t="s">
        <v>1059</v>
      </c>
      <c r="I64" s="820" t="s">
        <v>406</v>
      </c>
      <c r="J64" s="107">
        <v>22800000</v>
      </c>
      <c r="K64" s="769">
        <f t="shared" si="1"/>
        <v>22800000</v>
      </c>
    </row>
    <row r="65" spans="1:13" ht="30.6" x14ac:dyDescent="0.25">
      <c r="A65" s="64" t="s">
        <v>386</v>
      </c>
      <c r="B65" s="67" t="s">
        <v>387</v>
      </c>
      <c r="C65" s="150">
        <v>934</v>
      </c>
      <c r="D65" s="64" t="s">
        <v>429</v>
      </c>
      <c r="E65" s="64">
        <v>2012</v>
      </c>
      <c r="F65" s="866" t="s">
        <v>389</v>
      </c>
      <c r="G65" s="26" t="s">
        <v>352</v>
      </c>
      <c r="H65" s="26" t="s">
        <v>250</v>
      </c>
      <c r="I65" s="98" t="s">
        <v>406</v>
      </c>
      <c r="J65" s="103" t="s">
        <v>996</v>
      </c>
      <c r="K65" s="773" t="str">
        <f t="shared" si="1"/>
        <v>Part of RSP 935</v>
      </c>
    </row>
    <row r="66" spans="1:13" ht="30.6" x14ac:dyDescent="0.25">
      <c r="A66" s="64" t="s">
        <v>386</v>
      </c>
      <c r="B66" s="67" t="s">
        <v>387</v>
      </c>
      <c r="C66" s="150">
        <v>935</v>
      </c>
      <c r="D66" s="64" t="s">
        <v>429</v>
      </c>
      <c r="E66" s="64">
        <v>2012</v>
      </c>
      <c r="F66" s="866" t="s">
        <v>389</v>
      </c>
      <c r="G66" s="26" t="s">
        <v>352</v>
      </c>
      <c r="H66" s="26" t="s">
        <v>251</v>
      </c>
      <c r="I66" s="98" t="s">
        <v>406</v>
      </c>
      <c r="J66" s="103">
        <v>10200000</v>
      </c>
      <c r="K66" s="773">
        <f t="shared" si="1"/>
        <v>10200000</v>
      </c>
    </row>
    <row r="67" spans="1:13" ht="30.6" x14ac:dyDescent="0.25">
      <c r="A67" s="64" t="s">
        <v>386</v>
      </c>
      <c r="B67" s="67" t="s">
        <v>387</v>
      </c>
      <c r="C67" s="150">
        <v>944</v>
      </c>
      <c r="D67" s="64" t="s">
        <v>429</v>
      </c>
      <c r="E67" s="64">
        <v>2012</v>
      </c>
      <c r="F67" s="866" t="s">
        <v>740</v>
      </c>
      <c r="G67" s="26" t="s">
        <v>352</v>
      </c>
      <c r="H67" s="26" t="s">
        <v>260</v>
      </c>
      <c r="I67" s="820" t="s">
        <v>406</v>
      </c>
      <c r="J67" s="822">
        <v>15700000</v>
      </c>
      <c r="K67" s="773">
        <f t="shared" ref="K67:K84" si="2">J67</f>
        <v>15700000</v>
      </c>
    </row>
    <row r="68" spans="1:13" ht="20.399999999999999" x14ac:dyDescent="0.3">
      <c r="A68" s="263" t="s">
        <v>386</v>
      </c>
      <c r="B68" s="89" t="s">
        <v>387</v>
      </c>
      <c r="C68" s="113">
        <v>1216</v>
      </c>
      <c r="D68" s="263" t="s">
        <v>451</v>
      </c>
      <c r="E68" s="263">
        <v>2012</v>
      </c>
      <c r="F68" s="864" t="s">
        <v>744</v>
      </c>
      <c r="G68" s="18"/>
      <c r="H68" s="18" t="s">
        <v>1160</v>
      </c>
      <c r="I68" s="98" t="s">
        <v>406</v>
      </c>
      <c r="J68" s="828">
        <v>25100000</v>
      </c>
      <c r="K68" s="770">
        <f t="shared" si="2"/>
        <v>25100000</v>
      </c>
      <c r="L68" s="752"/>
      <c r="M68" s="765" t="s">
        <v>1265</v>
      </c>
    </row>
    <row r="69" spans="1:13" ht="20.399999999999999" x14ac:dyDescent="0.3">
      <c r="A69" s="64" t="s">
        <v>386</v>
      </c>
      <c r="B69" s="272" t="s">
        <v>387</v>
      </c>
      <c r="C69" s="150">
        <v>969</v>
      </c>
      <c r="D69" s="64" t="s">
        <v>402</v>
      </c>
      <c r="E69" s="64">
        <v>2012</v>
      </c>
      <c r="F69" s="866" t="s">
        <v>741</v>
      </c>
      <c r="G69" s="18" t="s">
        <v>1131</v>
      </c>
      <c r="H69" s="18" t="s">
        <v>1208</v>
      </c>
      <c r="I69" s="820" t="s">
        <v>406</v>
      </c>
      <c r="J69" s="103">
        <v>1500000</v>
      </c>
      <c r="K69" s="793">
        <f t="shared" si="2"/>
        <v>1500000</v>
      </c>
      <c r="L69" s="752"/>
      <c r="M69" s="765" t="s">
        <v>1266</v>
      </c>
    </row>
    <row r="70" spans="1:13" ht="20.399999999999999" x14ac:dyDescent="0.3">
      <c r="A70" s="98" t="s">
        <v>386</v>
      </c>
      <c r="B70" s="89" t="s">
        <v>387</v>
      </c>
      <c r="C70" s="113">
        <v>1065</v>
      </c>
      <c r="D70" s="98" t="s">
        <v>402</v>
      </c>
      <c r="E70" s="98">
        <v>2012</v>
      </c>
      <c r="F70" s="864" t="s">
        <v>12</v>
      </c>
      <c r="G70" s="18" t="s">
        <v>609</v>
      </c>
      <c r="H70" s="18" t="s">
        <v>610</v>
      </c>
      <c r="I70" s="98" t="s">
        <v>406</v>
      </c>
      <c r="J70" s="103">
        <v>14700000</v>
      </c>
      <c r="K70" s="770">
        <f t="shared" si="2"/>
        <v>14700000</v>
      </c>
      <c r="L70" s="752"/>
      <c r="M70" s="765" t="s">
        <v>1267</v>
      </c>
    </row>
    <row r="71" spans="1:13" ht="20.399999999999999" x14ac:dyDescent="0.3">
      <c r="A71" s="98" t="s">
        <v>386</v>
      </c>
      <c r="B71" s="89" t="s">
        <v>387</v>
      </c>
      <c r="C71" s="113">
        <v>1193</v>
      </c>
      <c r="D71" s="98" t="s">
        <v>468</v>
      </c>
      <c r="E71" s="98">
        <v>2012</v>
      </c>
      <c r="F71" s="864" t="s">
        <v>389</v>
      </c>
      <c r="G71" s="18"/>
      <c r="H71" s="18" t="s">
        <v>1139</v>
      </c>
      <c r="I71" s="98" t="s">
        <v>406</v>
      </c>
      <c r="J71" s="822">
        <v>4900000</v>
      </c>
      <c r="K71" s="770">
        <f t="shared" si="2"/>
        <v>4900000</v>
      </c>
      <c r="L71" s="752"/>
      <c r="M71" s="765" t="s">
        <v>1268</v>
      </c>
    </row>
    <row r="72" spans="1:13" ht="20.399999999999999" x14ac:dyDescent="0.25">
      <c r="A72" s="98" t="s">
        <v>386</v>
      </c>
      <c r="B72" s="89" t="s">
        <v>387</v>
      </c>
      <c r="C72" s="113">
        <v>1111</v>
      </c>
      <c r="D72" s="98" t="s">
        <v>468</v>
      </c>
      <c r="E72" s="98">
        <v>2012</v>
      </c>
      <c r="F72" s="864" t="s">
        <v>519</v>
      </c>
      <c r="G72" s="308"/>
      <c r="H72" s="824" t="s">
        <v>1213</v>
      </c>
      <c r="I72" s="98" t="s">
        <v>406</v>
      </c>
      <c r="J72" s="822">
        <v>13500000</v>
      </c>
      <c r="K72" s="770">
        <f t="shared" si="2"/>
        <v>13500000</v>
      </c>
    </row>
    <row r="73" spans="1:13" ht="20.399999999999999" x14ac:dyDescent="0.25">
      <c r="A73" s="148" t="s">
        <v>386</v>
      </c>
      <c r="B73" s="89" t="s">
        <v>387</v>
      </c>
      <c r="C73" s="155">
        <v>976</v>
      </c>
      <c r="D73" s="148" t="s">
        <v>468</v>
      </c>
      <c r="E73" s="148">
        <v>2012</v>
      </c>
      <c r="F73" s="89" t="s">
        <v>732</v>
      </c>
      <c r="G73" s="26"/>
      <c r="H73" s="26" t="s">
        <v>278</v>
      </c>
      <c r="I73" s="98" t="s">
        <v>406</v>
      </c>
      <c r="J73" s="103">
        <v>70000000</v>
      </c>
      <c r="K73" s="770">
        <f t="shared" si="2"/>
        <v>70000000</v>
      </c>
    </row>
    <row r="74" spans="1:13" ht="51" customHeight="1" x14ac:dyDescent="0.25">
      <c r="A74" s="263" t="s">
        <v>386</v>
      </c>
      <c r="B74" s="272" t="s">
        <v>387</v>
      </c>
      <c r="C74" s="68">
        <v>1196</v>
      </c>
      <c r="D74" s="263" t="s">
        <v>388</v>
      </c>
      <c r="E74" s="263">
        <v>2012</v>
      </c>
      <c r="F74" s="869" t="s">
        <v>519</v>
      </c>
      <c r="G74" s="18" t="s">
        <v>1088</v>
      </c>
      <c r="H74" s="18" t="s">
        <v>1089</v>
      </c>
      <c r="I74" s="98" t="s">
        <v>406</v>
      </c>
      <c r="J74" s="107">
        <v>3500000</v>
      </c>
      <c r="K74" s="769">
        <f t="shared" si="2"/>
        <v>3500000</v>
      </c>
    </row>
    <row r="75" spans="1:13" ht="20.399999999999999" x14ac:dyDescent="0.25">
      <c r="A75" s="263" t="s">
        <v>386</v>
      </c>
      <c r="B75" s="272" t="s">
        <v>509</v>
      </c>
      <c r="C75" s="68">
        <v>1031</v>
      </c>
      <c r="D75" s="263" t="s">
        <v>388</v>
      </c>
      <c r="E75" s="263">
        <v>2013</v>
      </c>
      <c r="F75" s="864" t="s">
        <v>684</v>
      </c>
      <c r="G75" s="18" t="s">
        <v>544</v>
      </c>
      <c r="H75" s="18" t="s">
        <v>980</v>
      </c>
      <c r="I75" s="98" t="s">
        <v>510</v>
      </c>
      <c r="J75" s="107" t="s">
        <v>92</v>
      </c>
      <c r="K75" s="770" t="str">
        <f t="shared" si="2"/>
        <v>TBD</v>
      </c>
    </row>
    <row r="76" spans="1:13" ht="20.399999999999999" x14ac:dyDescent="0.25">
      <c r="A76" s="263" t="s">
        <v>386</v>
      </c>
      <c r="B76" s="272" t="s">
        <v>509</v>
      </c>
      <c r="C76" s="68">
        <v>1154</v>
      </c>
      <c r="D76" s="263" t="s">
        <v>388</v>
      </c>
      <c r="E76" s="263">
        <v>2013</v>
      </c>
      <c r="F76" s="864" t="s">
        <v>684</v>
      </c>
      <c r="G76" s="18" t="s">
        <v>544</v>
      </c>
      <c r="H76" s="18" t="s">
        <v>1075</v>
      </c>
      <c r="I76" s="98" t="s">
        <v>510</v>
      </c>
      <c r="J76" s="107" t="s">
        <v>92</v>
      </c>
      <c r="K76" s="770" t="str">
        <f t="shared" si="2"/>
        <v>TBD</v>
      </c>
    </row>
    <row r="77" spans="1:13" ht="20.399999999999999" x14ac:dyDescent="0.25">
      <c r="A77" s="263" t="s">
        <v>386</v>
      </c>
      <c r="B77" s="272" t="s">
        <v>509</v>
      </c>
      <c r="C77" s="68">
        <v>1155</v>
      </c>
      <c r="D77" s="263" t="s">
        <v>388</v>
      </c>
      <c r="E77" s="263">
        <v>2013</v>
      </c>
      <c r="F77" s="89" t="s">
        <v>759</v>
      </c>
      <c r="G77" s="18" t="s">
        <v>544</v>
      </c>
      <c r="H77" s="824" t="s">
        <v>1231</v>
      </c>
      <c r="I77" s="98" t="s">
        <v>510</v>
      </c>
      <c r="J77" s="107" t="s">
        <v>92</v>
      </c>
      <c r="K77" s="770" t="str">
        <f t="shared" si="2"/>
        <v>TBD</v>
      </c>
    </row>
    <row r="78" spans="1:13" ht="20.399999999999999" x14ac:dyDescent="0.25">
      <c r="A78" s="64" t="s">
        <v>386</v>
      </c>
      <c r="B78" s="67" t="s">
        <v>509</v>
      </c>
      <c r="C78" s="150">
        <v>593</v>
      </c>
      <c r="D78" s="64" t="s">
        <v>402</v>
      </c>
      <c r="E78" s="64">
        <v>2013</v>
      </c>
      <c r="F78" s="89">
        <v>2013</v>
      </c>
      <c r="G78" s="65" t="s">
        <v>923</v>
      </c>
      <c r="H78" s="65" t="s">
        <v>1053</v>
      </c>
      <c r="I78" s="98" t="s">
        <v>510</v>
      </c>
      <c r="J78" s="107" t="s">
        <v>92</v>
      </c>
      <c r="K78" s="770" t="str">
        <f t="shared" si="2"/>
        <v>TBD</v>
      </c>
    </row>
    <row r="79" spans="1:13" ht="20.399999999999999" x14ac:dyDescent="0.25">
      <c r="A79" s="263" t="s">
        <v>386</v>
      </c>
      <c r="B79" s="272" t="s">
        <v>509</v>
      </c>
      <c r="C79" s="68">
        <v>1181</v>
      </c>
      <c r="D79" s="263" t="s">
        <v>402</v>
      </c>
      <c r="E79" s="263">
        <v>2013</v>
      </c>
      <c r="F79" s="89" t="s">
        <v>684</v>
      </c>
      <c r="G79" s="18"/>
      <c r="H79" s="18" t="s">
        <v>1041</v>
      </c>
      <c r="I79" s="98" t="s">
        <v>510</v>
      </c>
      <c r="J79" s="107" t="s">
        <v>92</v>
      </c>
      <c r="K79" s="770" t="str">
        <f t="shared" si="2"/>
        <v>TBD</v>
      </c>
    </row>
    <row r="80" spans="1:13" ht="20.399999999999999" x14ac:dyDescent="0.25">
      <c r="A80" s="263" t="s">
        <v>386</v>
      </c>
      <c r="B80" s="272" t="s">
        <v>509</v>
      </c>
      <c r="C80" s="68">
        <v>1205</v>
      </c>
      <c r="D80" s="263" t="s">
        <v>402</v>
      </c>
      <c r="E80" s="263">
        <v>2013</v>
      </c>
      <c r="F80" s="89" t="s">
        <v>684</v>
      </c>
      <c r="G80" s="18" t="s">
        <v>1170</v>
      </c>
      <c r="H80" s="18" t="s">
        <v>1136</v>
      </c>
      <c r="I80" s="98" t="s">
        <v>510</v>
      </c>
      <c r="J80" s="103" t="s">
        <v>92</v>
      </c>
      <c r="K80" s="770" t="str">
        <f t="shared" si="2"/>
        <v>TBD</v>
      </c>
    </row>
    <row r="81" spans="1:11" ht="20.399999999999999" x14ac:dyDescent="0.25">
      <c r="A81" s="263" t="s">
        <v>386</v>
      </c>
      <c r="B81" s="272" t="s">
        <v>509</v>
      </c>
      <c r="C81" s="68">
        <v>1249</v>
      </c>
      <c r="D81" s="263" t="s">
        <v>402</v>
      </c>
      <c r="E81" s="263">
        <v>2013</v>
      </c>
      <c r="F81" s="89" t="s">
        <v>684</v>
      </c>
      <c r="G81" s="18"/>
      <c r="H81" s="18" t="s">
        <v>1195</v>
      </c>
      <c r="I81" s="98" t="s">
        <v>510</v>
      </c>
      <c r="J81" s="103" t="s">
        <v>92</v>
      </c>
      <c r="K81" s="770" t="str">
        <f t="shared" si="2"/>
        <v>TBD</v>
      </c>
    </row>
    <row r="82" spans="1:11" ht="30.6" x14ac:dyDescent="0.25">
      <c r="A82" s="829" t="s">
        <v>386</v>
      </c>
      <c r="B82" s="823" t="s">
        <v>509</v>
      </c>
      <c r="C82" s="842">
        <v>1255</v>
      </c>
      <c r="D82" s="829" t="s">
        <v>1219</v>
      </c>
      <c r="E82" s="829">
        <v>2013</v>
      </c>
      <c r="F82" s="826" t="s">
        <v>684</v>
      </c>
      <c r="G82" s="824" t="s">
        <v>1220</v>
      </c>
      <c r="H82" s="824" t="s">
        <v>1221</v>
      </c>
      <c r="I82" s="820" t="s">
        <v>510</v>
      </c>
      <c r="J82" s="822" t="s">
        <v>92</v>
      </c>
      <c r="K82" s="770" t="str">
        <f t="shared" si="2"/>
        <v>TBD</v>
      </c>
    </row>
    <row r="83" spans="1:11" ht="30.6" x14ac:dyDescent="0.25">
      <c r="A83" s="263" t="s">
        <v>386</v>
      </c>
      <c r="B83" s="272" t="s">
        <v>509</v>
      </c>
      <c r="C83" s="68">
        <v>1243</v>
      </c>
      <c r="D83" s="263" t="s">
        <v>1184</v>
      </c>
      <c r="E83" s="263">
        <v>2013</v>
      </c>
      <c r="F83" s="89" t="s">
        <v>607</v>
      </c>
      <c r="G83" s="65" t="s">
        <v>1187</v>
      </c>
      <c r="H83" s="65" t="s">
        <v>1188</v>
      </c>
      <c r="I83" s="98" t="s">
        <v>510</v>
      </c>
      <c r="J83" s="103" t="s">
        <v>92</v>
      </c>
      <c r="K83" s="770" t="str">
        <f t="shared" si="2"/>
        <v>TBD</v>
      </c>
    </row>
    <row r="84" spans="1:11" ht="20.399999999999999" x14ac:dyDescent="0.25">
      <c r="A84" s="263" t="s">
        <v>386</v>
      </c>
      <c r="B84" s="272" t="s">
        <v>387</v>
      </c>
      <c r="C84" s="68">
        <v>1197</v>
      </c>
      <c r="D84" s="263" t="s">
        <v>388</v>
      </c>
      <c r="E84" s="263">
        <v>2013</v>
      </c>
      <c r="F84" s="826" t="s">
        <v>684</v>
      </c>
      <c r="G84" s="18" t="s">
        <v>712</v>
      </c>
      <c r="H84" s="18" t="s">
        <v>1146</v>
      </c>
      <c r="I84" s="98" t="s">
        <v>392</v>
      </c>
      <c r="J84" s="107">
        <v>1761250</v>
      </c>
      <c r="K84" s="770">
        <f t="shared" si="2"/>
        <v>1761250</v>
      </c>
    </row>
    <row r="85" spans="1:11" ht="30.6" x14ac:dyDescent="0.25">
      <c r="A85" s="64" t="s">
        <v>386</v>
      </c>
      <c r="B85" s="67" t="s">
        <v>387</v>
      </c>
      <c r="C85" s="150">
        <v>1026</v>
      </c>
      <c r="D85" s="64" t="s">
        <v>393</v>
      </c>
      <c r="E85" s="64">
        <v>2013</v>
      </c>
      <c r="F85" s="89" t="s">
        <v>684</v>
      </c>
      <c r="G85" s="18" t="s">
        <v>544</v>
      </c>
      <c r="H85" s="18" t="s">
        <v>1080</v>
      </c>
      <c r="I85" s="98" t="s">
        <v>392</v>
      </c>
      <c r="J85" s="828" t="s">
        <v>1247</v>
      </c>
      <c r="K85" s="772">
        <v>36000000</v>
      </c>
    </row>
    <row r="86" spans="1:11" ht="30.6" x14ac:dyDescent="0.25">
      <c r="A86" s="64" t="s">
        <v>386</v>
      </c>
      <c r="B86" s="67" t="s">
        <v>387</v>
      </c>
      <c r="C86" s="150">
        <v>1028</v>
      </c>
      <c r="D86" s="64" t="s">
        <v>393</v>
      </c>
      <c r="E86" s="64">
        <v>2013</v>
      </c>
      <c r="F86" s="89" t="s">
        <v>684</v>
      </c>
      <c r="G86" s="18" t="s">
        <v>544</v>
      </c>
      <c r="H86" s="18" t="s">
        <v>865</v>
      </c>
      <c r="I86" s="98" t="s">
        <v>392</v>
      </c>
      <c r="J86" s="828" t="s">
        <v>1247</v>
      </c>
      <c r="K86" s="772" t="str">
        <f t="shared" ref="K86:K117" si="3">J86</f>
        <v>Portion of CMP $1.364 (billion) and portion of NU is $36.0M</v>
      </c>
    </row>
    <row r="87" spans="1:11" ht="20.399999999999999" x14ac:dyDescent="0.25">
      <c r="A87" s="64" t="s">
        <v>386</v>
      </c>
      <c r="B87" s="67" t="s">
        <v>387</v>
      </c>
      <c r="C87" s="150">
        <v>1030</v>
      </c>
      <c r="D87" s="64" t="s">
        <v>393</v>
      </c>
      <c r="E87" s="64">
        <v>2013</v>
      </c>
      <c r="F87" s="89" t="s">
        <v>757</v>
      </c>
      <c r="G87" s="18" t="s">
        <v>544</v>
      </c>
      <c r="H87" s="18" t="s">
        <v>1052</v>
      </c>
      <c r="I87" s="98" t="s">
        <v>392</v>
      </c>
      <c r="J87" s="107" t="s">
        <v>541</v>
      </c>
      <c r="K87" s="772" t="str">
        <f t="shared" si="3"/>
        <v>Part of Maine Power Reliability Program</v>
      </c>
    </row>
    <row r="88" spans="1:11" ht="20.399999999999999" x14ac:dyDescent="0.25">
      <c r="A88" s="64" t="s">
        <v>386</v>
      </c>
      <c r="B88" s="67" t="s">
        <v>387</v>
      </c>
      <c r="C88" s="150">
        <v>680</v>
      </c>
      <c r="D88" s="64" t="s">
        <v>429</v>
      </c>
      <c r="E88" s="64">
        <v>2013</v>
      </c>
      <c r="F88" s="89" t="s">
        <v>159</v>
      </c>
      <c r="G88" s="26"/>
      <c r="H88" s="26" t="s">
        <v>142</v>
      </c>
      <c r="I88" s="98" t="s">
        <v>392</v>
      </c>
      <c r="J88" s="103">
        <v>7393000</v>
      </c>
      <c r="K88" s="769">
        <f t="shared" si="3"/>
        <v>7393000</v>
      </c>
    </row>
    <row r="89" spans="1:11" ht="20.399999999999999" x14ac:dyDescent="0.25">
      <c r="A89" s="64" t="s">
        <v>386</v>
      </c>
      <c r="B89" s="67" t="s">
        <v>387</v>
      </c>
      <c r="C89" s="150">
        <v>674</v>
      </c>
      <c r="D89" s="64" t="s">
        <v>429</v>
      </c>
      <c r="E89" s="64">
        <v>2013</v>
      </c>
      <c r="F89" s="89" t="s">
        <v>684</v>
      </c>
      <c r="G89" s="26"/>
      <c r="H89" s="26" t="s">
        <v>305</v>
      </c>
      <c r="I89" s="98" t="s">
        <v>392</v>
      </c>
      <c r="J89" s="103">
        <v>19460000</v>
      </c>
      <c r="K89" s="769">
        <f t="shared" si="3"/>
        <v>19460000</v>
      </c>
    </row>
    <row r="90" spans="1:11" s="93" customFormat="1" ht="44.25" customHeight="1" x14ac:dyDescent="0.25">
      <c r="A90" s="263" t="s">
        <v>386</v>
      </c>
      <c r="B90" s="272" t="s">
        <v>387</v>
      </c>
      <c r="C90" s="68">
        <v>1170</v>
      </c>
      <c r="D90" s="263" t="s">
        <v>489</v>
      </c>
      <c r="E90" s="263">
        <v>2013</v>
      </c>
      <c r="F90" s="826" t="s">
        <v>159</v>
      </c>
      <c r="G90" s="18" t="s">
        <v>1043</v>
      </c>
      <c r="H90" s="18" t="s">
        <v>1057</v>
      </c>
      <c r="I90" s="98" t="s">
        <v>392</v>
      </c>
      <c r="J90" s="822">
        <v>28000000</v>
      </c>
      <c r="K90" s="769">
        <f t="shared" si="3"/>
        <v>28000000</v>
      </c>
    </row>
    <row r="91" spans="1:11" s="93" customFormat="1" ht="44.25" customHeight="1" x14ac:dyDescent="0.25">
      <c r="A91" s="263" t="s">
        <v>386</v>
      </c>
      <c r="B91" s="272" t="s">
        <v>387</v>
      </c>
      <c r="C91" s="68">
        <v>1195</v>
      </c>
      <c r="D91" s="263" t="s">
        <v>489</v>
      </c>
      <c r="E91" s="263">
        <v>2013</v>
      </c>
      <c r="F91" s="89" t="s">
        <v>749</v>
      </c>
      <c r="G91" s="18" t="s">
        <v>1090</v>
      </c>
      <c r="H91" s="18" t="s">
        <v>1092</v>
      </c>
      <c r="I91" s="98" t="s">
        <v>392</v>
      </c>
      <c r="J91" s="103">
        <v>35600000</v>
      </c>
      <c r="K91" s="769">
        <f t="shared" si="3"/>
        <v>35600000</v>
      </c>
    </row>
    <row r="92" spans="1:11" s="93" customFormat="1" ht="44.25" customHeight="1" x14ac:dyDescent="0.25">
      <c r="A92" s="64" t="s">
        <v>386</v>
      </c>
      <c r="B92" s="67" t="s">
        <v>387</v>
      </c>
      <c r="C92" s="150">
        <v>929</v>
      </c>
      <c r="D92" s="64" t="s">
        <v>429</v>
      </c>
      <c r="E92" s="64">
        <v>2013</v>
      </c>
      <c r="F92" s="89" t="s">
        <v>755</v>
      </c>
      <c r="G92" s="26" t="s">
        <v>352</v>
      </c>
      <c r="H92" s="18" t="s">
        <v>246</v>
      </c>
      <c r="I92" s="98" t="s">
        <v>392</v>
      </c>
      <c r="J92" s="103">
        <v>2500000</v>
      </c>
      <c r="K92" s="773">
        <f t="shared" si="3"/>
        <v>2500000</v>
      </c>
    </row>
    <row r="93" spans="1:11" s="93" customFormat="1" ht="44.25" customHeight="1" x14ac:dyDescent="0.25">
      <c r="A93" s="64" t="s">
        <v>386</v>
      </c>
      <c r="B93" s="67" t="s">
        <v>387</v>
      </c>
      <c r="C93" s="150">
        <v>931</v>
      </c>
      <c r="D93" s="64" t="s">
        <v>429</v>
      </c>
      <c r="E93" s="64">
        <v>2013</v>
      </c>
      <c r="F93" s="89" t="s">
        <v>746</v>
      </c>
      <c r="G93" s="26" t="s">
        <v>352</v>
      </c>
      <c r="H93" s="26" t="s">
        <v>37</v>
      </c>
      <c r="I93" s="98" t="s">
        <v>392</v>
      </c>
      <c r="J93" s="103">
        <v>531481</v>
      </c>
      <c r="K93" s="773">
        <f t="shared" si="3"/>
        <v>531481</v>
      </c>
    </row>
    <row r="94" spans="1:11" s="93" customFormat="1" ht="44.25" customHeight="1" x14ac:dyDescent="0.25">
      <c r="A94" s="64" t="s">
        <v>386</v>
      </c>
      <c r="B94" s="67" t="s">
        <v>387</v>
      </c>
      <c r="C94" s="150">
        <v>928</v>
      </c>
      <c r="D94" s="64" t="s">
        <v>429</v>
      </c>
      <c r="E94" s="64">
        <v>2013</v>
      </c>
      <c r="F94" s="89" t="s">
        <v>159</v>
      </c>
      <c r="G94" s="26" t="s">
        <v>352</v>
      </c>
      <c r="H94" s="26" t="s">
        <v>245</v>
      </c>
      <c r="I94" s="98" t="s">
        <v>392</v>
      </c>
      <c r="J94" s="103">
        <v>3400000</v>
      </c>
      <c r="K94" s="773">
        <f t="shared" si="3"/>
        <v>3400000</v>
      </c>
    </row>
    <row r="95" spans="1:11" ht="45" customHeight="1" x14ac:dyDescent="0.25">
      <c r="A95" s="64" t="s">
        <v>386</v>
      </c>
      <c r="B95" s="67" t="s">
        <v>387</v>
      </c>
      <c r="C95" s="150">
        <v>938</v>
      </c>
      <c r="D95" s="64" t="s">
        <v>429</v>
      </c>
      <c r="E95" s="64">
        <v>2013</v>
      </c>
      <c r="F95" s="826" t="s">
        <v>752</v>
      </c>
      <c r="G95" s="26" t="s">
        <v>352</v>
      </c>
      <c r="H95" s="26" t="s">
        <v>254</v>
      </c>
      <c r="I95" s="98" t="s">
        <v>392</v>
      </c>
      <c r="J95" s="103">
        <v>5430000</v>
      </c>
      <c r="K95" s="773">
        <f t="shared" si="3"/>
        <v>5430000</v>
      </c>
    </row>
    <row r="96" spans="1:11" ht="30.6" x14ac:dyDescent="0.25">
      <c r="A96" s="64" t="s">
        <v>386</v>
      </c>
      <c r="B96" s="67" t="s">
        <v>387</v>
      </c>
      <c r="C96" s="150">
        <v>941</v>
      </c>
      <c r="D96" s="64" t="s">
        <v>429</v>
      </c>
      <c r="E96" s="64">
        <v>2013</v>
      </c>
      <c r="F96" s="847">
        <v>41487</v>
      </c>
      <c r="G96" s="26" t="s">
        <v>352</v>
      </c>
      <c r="H96" s="18" t="s">
        <v>997</v>
      </c>
      <c r="I96" s="98" t="s">
        <v>392</v>
      </c>
      <c r="J96" s="103">
        <v>13748000</v>
      </c>
      <c r="K96" s="773">
        <f t="shared" si="3"/>
        <v>13748000</v>
      </c>
    </row>
    <row r="97" spans="1:11" ht="30.6" x14ac:dyDescent="0.25">
      <c r="A97" s="64" t="s">
        <v>386</v>
      </c>
      <c r="B97" s="60" t="s">
        <v>387</v>
      </c>
      <c r="C97" s="150">
        <v>687</v>
      </c>
      <c r="D97" s="64" t="s">
        <v>451</v>
      </c>
      <c r="E97" s="64">
        <v>2013</v>
      </c>
      <c r="F97" s="89" t="s">
        <v>684</v>
      </c>
      <c r="G97" s="18" t="s">
        <v>48</v>
      </c>
      <c r="H97" s="26" t="s">
        <v>614</v>
      </c>
      <c r="I97" s="98" t="s">
        <v>392</v>
      </c>
      <c r="J97" s="822">
        <v>718000000</v>
      </c>
      <c r="K97" s="774">
        <f t="shared" si="3"/>
        <v>718000000</v>
      </c>
    </row>
    <row r="98" spans="1:11" ht="44.25" customHeight="1" x14ac:dyDescent="0.25">
      <c r="A98" s="64" t="s">
        <v>386</v>
      </c>
      <c r="B98" s="60" t="s">
        <v>387</v>
      </c>
      <c r="C98" s="150">
        <v>826</v>
      </c>
      <c r="D98" s="64" t="s">
        <v>451</v>
      </c>
      <c r="E98" s="64">
        <v>2013</v>
      </c>
      <c r="F98" s="89" t="s">
        <v>684</v>
      </c>
      <c r="G98" s="26" t="s">
        <v>48</v>
      </c>
      <c r="H98" s="26" t="s">
        <v>615</v>
      </c>
      <c r="I98" s="98" t="s">
        <v>392</v>
      </c>
      <c r="J98" s="107" t="s">
        <v>548</v>
      </c>
      <c r="K98" s="774" t="str">
        <f t="shared" si="3"/>
        <v>Part of NEEWS (Greater Springfield Reliability Project)</v>
      </c>
    </row>
    <row r="99" spans="1:11" ht="38.25" customHeight="1" x14ac:dyDescent="0.25">
      <c r="A99" s="64" t="s">
        <v>386</v>
      </c>
      <c r="B99" s="60" t="s">
        <v>387</v>
      </c>
      <c r="C99" s="150">
        <v>828</v>
      </c>
      <c r="D99" s="64" t="s">
        <v>451</v>
      </c>
      <c r="E99" s="64">
        <v>2013</v>
      </c>
      <c r="F99" s="89" t="s">
        <v>684</v>
      </c>
      <c r="G99" s="18" t="s">
        <v>48</v>
      </c>
      <c r="H99" s="26" t="s">
        <v>617</v>
      </c>
      <c r="I99" s="98" t="s">
        <v>392</v>
      </c>
      <c r="J99" s="107" t="s">
        <v>548</v>
      </c>
      <c r="K99" s="774" t="str">
        <f t="shared" si="3"/>
        <v>Part of NEEWS (Greater Springfield Reliability Project)</v>
      </c>
    </row>
    <row r="100" spans="1:11" ht="44.25" customHeight="1" x14ac:dyDescent="0.25">
      <c r="A100" s="64" t="s">
        <v>386</v>
      </c>
      <c r="B100" s="60" t="s">
        <v>387</v>
      </c>
      <c r="C100" s="155">
        <v>1075</v>
      </c>
      <c r="D100" s="64" t="s">
        <v>451</v>
      </c>
      <c r="E100" s="64">
        <v>2013</v>
      </c>
      <c r="F100" s="89" t="s">
        <v>684</v>
      </c>
      <c r="G100" s="18" t="s">
        <v>48</v>
      </c>
      <c r="H100" s="18" t="s">
        <v>636</v>
      </c>
      <c r="I100" s="98" t="s">
        <v>392</v>
      </c>
      <c r="J100" s="27" t="s">
        <v>548</v>
      </c>
      <c r="K100" s="774" t="str">
        <f t="shared" si="3"/>
        <v>Part of NEEWS (Greater Springfield Reliability Project)</v>
      </c>
    </row>
    <row r="101" spans="1:11" ht="49.5" customHeight="1" x14ac:dyDescent="0.25">
      <c r="A101" s="64" t="s">
        <v>386</v>
      </c>
      <c r="B101" s="60" t="s">
        <v>387</v>
      </c>
      <c r="C101" s="155">
        <v>1078</v>
      </c>
      <c r="D101" s="64" t="s">
        <v>451</v>
      </c>
      <c r="E101" s="64">
        <v>2013</v>
      </c>
      <c r="F101" s="89" t="s">
        <v>684</v>
      </c>
      <c r="G101" s="18" t="s">
        <v>48</v>
      </c>
      <c r="H101" s="18" t="s">
        <v>639</v>
      </c>
      <c r="I101" s="98" t="s">
        <v>392</v>
      </c>
      <c r="J101" s="27" t="s">
        <v>548</v>
      </c>
      <c r="K101" s="774" t="str">
        <f t="shared" si="3"/>
        <v>Part of NEEWS (Greater Springfield Reliability Project)</v>
      </c>
    </row>
    <row r="102" spans="1:11" ht="44.25" customHeight="1" x14ac:dyDescent="0.25">
      <c r="A102" s="64" t="s">
        <v>386</v>
      </c>
      <c r="B102" s="60" t="s">
        <v>387</v>
      </c>
      <c r="C102" s="155">
        <v>1079</v>
      </c>
      <c r="D102" s="64" t="s">
        <v>451</v>
      </c>
      <c r="E102" s="64">
        <v>2013</v>
      </c>
      <c r="F102" s="89" t="s">
        <v>684</v>
      </c>
      <c r="G102" s="18" t="s">
        <v>48</v>
      </c>
      <c r="H102" s="18" t="s">
        <v>640</v>
      </c>
      <c r="I102" s="98" t="s">
        <v>392</v>
      </c>
      <c r="J102" s="27" t="s">
        <v>548</v>
      </c>
      <c r="K102" s="774" t="str">
        <f t="shared" si="3"/>
        <v>Part of NEEWS (Greater Springfield Reliability Project)</v>
      </c>
    </row>
    <row r="103" spans="1:11" ht="30.6" x14ac:dyDescent="0.25">
      <c r="A103" s="64" t="s">
        <v>386</v>
      </c>
      <c r="B103" s="60" t="s">
        <v>387</v>
      </c>
      <c r="C103" s="155">
        <v>1080</v>
      </c>
      <c r="D103" s="64" t="s">
        <v>451</v>
      </c>
      <c r="E103" s="64">
        <v>2013</v>
      </c>
      <c r="F103" s="89" t="s">
        <v>684</v>
      </c>
      <c r="G103" s="18" t="s">
        <v>48</v>
      </c>
      <c r="H103" s="18" t="s">
        <v>641</v>
      </c>
      <c r="I103" s="98" t="s">
        <v>392</v>
      </c>
      <c r="J103" s="27" t="s">
        <v>548</v>
      </c>
      <c r="K103" s="774" t="str">
        <f t="shared" si="3"/>
        <v>Part of NEEWS (Greater Springfield Reliability Project)</v>
      </c>
    </row>
    <row r="104" spans="1:11" ht="44.25" customHeight="1" x14ac:dyDescent="0.25">
      <c r="A104" s="263" t="s">
        <v>386</v>
      </c>
      <c r="B104" s="272" t="s">
        <v>387</v>
      </c>
      <c r="C104" s="68">
        <v>1202</v>
      </c>
      <c r="D104" s="263" t="s">
        <v>402</v>
      </c>
      <c r="E104" s="263">
        <v>2013</v>
      </c>
      <c r="F104" s="89" t="s">
        <v>159</v>
      </c>
      <c r="G104" s="825" t="s">
        <v>706</v>
      </c>
      <c r="H104" s="18" t="s">
        <v>1168</v>
      </c>
      <c r="I104" s="98" t="s">
        <v>392</v>
      </c>
      <c r="J104" s="103">
        <v>1700000</v>
      </c>
      <c r="K104" s="791">
        <f t="shared" si="3"/>
        <v>1700000</v>
      </c>
    </row>
    <row r="105" spans="1:11" s="159" customFormat="1" ht="35.25" customHeight="1" x14ac:dyDescent="0.25">
      <c r="A105" s="829" t="s">
        <v>386</v>
      </c>
      <c r="B105" s="823" t="s">
        <v>387</v>
      </c>
      <c r="C105" s="842">
        <v>1256</v>
      </c>
      <c r="D105" s="829" t="s">
        <v>1222</v>
      </c>
      <c r="E105" s="829">
        <v>2013</v>
      </c>
      <c r="F105" s="866" t="s">
        <v>159</v>
      </c>
      <c r="G105" s="824" t="s">
        <v>1223</v>
      </c>
      <c r="H105" s="824" t="s">
        <v>1224</v>
      </c>
      <c r="I105" s="820" t="s">
        <v>392</v>
      </c>
      <c r="J105" s="822">
        <v>2750000</v>
      </c>
      <c r="K105" s="770">
        <f t="shared" si="3"/>
        <v>2750000</v>
      </c>
    </row>
    <row r="106" spans="1:11" ht="36" customHeight="1" x14ac:dyDescent="0.25">
      <c r="A106" s="148" t="s">
        <v>386</v>
      </c>
      <c r="B106" s="156" t="s">
        <v>387</v>
      </c>
      <c r="C106" s="155">
        <v>795</v>
      </c>
      <c r="D106" s="148" t="s">
        <v>429</v>
      </c>
      <c r="E106" s="148">
        <v>2013</v>
      </c>
      <c r="F106" s="864" t="s">
        <v>750</v>
      </c>
      <c r="G106" s="26" t="s">
        <v>90</v>
      </c>
      <c r="H106" s="18" t="s">
        <v>1085</v>
      </c>
      <c r="I106" s="98" t="s">
        <v>392</v>
      </c>
      <c r="J106" s="103">
        <v>69000000</v>
      </c>
      <c r="K106" s="786">
        <f t="shared" si="3"/>
        <v>69000000</v>
      </c>
    </row>
    <row r="107" spans="1:11" ht="46.5" customHeight="1" x14ac:dyDescent="0.25">
      <c r="A107" s="148" t="s">
        <v>386</v>
      </c>
      <c r="B107" s="156" t="s">
        <v>387</v>
      </c>
      <c r="C107" s="155">
        <v>1097</v>
      </c>
      <c r="D107" s="148" t="s">
        <v>429</v>
      </c>
      <c r="E107" s="148">
        <v>2013</v>
      </c>
      <c r="F107" s="865" t="s">
        <v>746</v>
      </c>
      <c r="G107" s="26" t="s">
        <v>90</v>
      </c>
      <c r="H107" s="18" t="s">
        <v>1086</v>
      </c>
      <c r="I107" s="98" t="s">
        <v>392</v>
      </c>
      <c r="J107" s="103">
        <v>129800000</v>
      </c>
      <c r="K107" s="786">
        <f t="shared" si="3"/>
        <v>129800000</v>
      </c>
    </row>
    <row r="108" spans="1:11" x14ac:dyDescent="0.25">
      <c r="A108" s="263" t="s">
        <v>386</v>
      </c>
      <c r="B108" s="272" t="s">
        <v>387</v>
      </c>
      <c r="C108" s="113">
        <v>1241</v>
      </c>
      <c r="D108" s="263" t="s">
        <v>429</v>
      </c>
      <c r="E108" s="263">
        <v>2013</v>
      </c>
      <c r="F108" s="89" t="s">
        <v>159</v>
      </c>
      <c r="G108" s="18"/>
      <c r="H108" s="18" t="s">
        <v>1144</v>
      </c>
      <c r="I108" s="98" t="s">
        <v>392</v>
      </c>
      <c r="J108" s="103">
        <v>4200000</v>
      </c>
      <c r="K108" s="770">
        <f t="shared" si="3"/>
        <v>4200000</v>
      </c>
    </row>
    <row r="109" spans="1:11" ht="30.6" x14ac:dyDescent="0.25">
      <c r="A109" s="64" t="s">
        <v>386</v>
      </c>
      <c r="B109" s="89" t="s">
        <v>387</v>
      </c>
      <c r="C109" s="255">
        <v>1054</v>
      </c>
      <c r="D109" s="64" t="s">
        <v>451</v>
      </c>
      <c r="E109" s="64">
        <v>2013</v>
      </c>
      <c r="F109" s="89" t="s">
        <v>684</v>
      </c>
      <c r="G109" s="18" t="s">
        <v>657</v>
      </c>
      <c r="H109" s="18" t="s">
        <v>1162</v>
      </c>
      <c r="I109" s="98" t="s">
        <v>392</v>
      </c>
      <c r="J109" s="822">
        <v>28800000</v>
      </c>
      <c r="K109" s="774">
        <f t="shared" si="3"/>
        <v>28800000</v>
      </c>
    </row>
    <row r="110" spans="1:11" ht="34.5" customHeight="1" x14ac:dyDescent="0.25">
      <c r="A110" s="98" t="s">
        <v>386</v>
      </c>
      <c r="B110" s="89" t="s">
        <v>387</v>
      </c>
      <c r="C110" s="113">
        <v>1218</v>
      </c>
      <c r="D110" s="98" t="s">
        <v>451</v>
      </c>
      <c r="E110" s="98">
        <v>2013</v>
      </c>
      <c r="F110" s="89" t="s">
        <v>684</v>
      </c>
      <c r="G110" s="18" t="s">
        <v>1103</v>
      </c>
      <c r="H110" s="18" t="s">
        <v>1104</v>
      </c>
      <c r="I110" s="98" t="s">
        <v>392</v>
      </c>
      <c r="J110" s="103">
        <v>25600000</v>
      </c>
      <c r="K110" s="770">
        <f t="shared" si="3"/>
        <v>25600000</v>
      </c>
    </row>
    <row r="111" spans="1:11" ht="39.75" customHeight="1" x14ac:dyDescent="0.25">
      <c r="A111" s="263" t="s">
        <v>386</v>
      </c>
      <c r="B111" s="272" t="s">
        <v>509</v>
      </c>
      <c r="C111" s="68">
        <v>1175</v>
      </c>
      <c r="D111" s="263" t="s">
        <v>402</v>
      </c>
      <c r="E111" s="263">
        <v>2013</v>
      </c>
      <c r="F111" s="89" t="s">
        <v>684</v>
      </c>
      <c r="G111" s="18" t="s">
        <v>1130</v>
      </c>
      <c r="H111" s="18" t="s">
        <v>1134</v>
      </c>
      <c r="I111" s="98" t="s">
        <v>396</v>
      </c>
      <c r="J111" s="103">
        <v>3700000</v>
      </c>
      <c r="K111" s="785">
        <f t="shared" si="3"/>
        <v>3700000</v>
      </c>
    </row>
    <row r="112" spans="1:11" ht="20.399999999999999" x14ac:dyDescent="0.25">
      <c r="A112" s="263" t="s">
        <v>386</v>
      </c>
      <c r="B112" s="272" t="s">
        <v>509</v>
      </c>
      <c r="C112" s="68">
        <v>1246</v>
      </c>
      <c r="D112" s="263" t="s">
        <v>468</v>
      </c>
      <c r="E112" s="263">
        <v>2013</v>
      </c>
      <c r="F112" s="89" t="s">
        <v>755</v>
      </c>
      <c r="G112" s="65" t="s">
        <v>1192</v>
      </c>
      <c r="H112" s="65" t="s">
        <v>1191</v>
      </c>
      <c r="I112" s="98" t="s">
        <v>396</v>
      </c>
      <c r="J112" s="103">
        <v>17400000</v>
      </c>
      <c r="K112" s="770">
        <f t="shared" si="3"/>
        <v>17400000</v>
      </c>
    </row>
    <row r="113" spans="1:38" ht="57" customHeight="1" x14ac:dyDescent="0.25">
      <c r="A113" s="64" t="s">
        <v>386</v>
      </c>
      <c r="B113" s="67" t="s">
        <v>387</v>
      </c>
      <c r="C113" s="150">
        <v>887</v>
      </c>
      <c r="D113" s="64" t="s">
        <v>429</v>
      </c>
      <c r="E113" s="64">
        <v>2013</v>
      </c>
      <c r="F113" s="826" t="s">
        <v>159</v>
      </c>
      <c r="G113" s="18" t="s">
        <v>733</v>
      </c>
      <c r="H113" s="26" t="s">
        <v>8</v>
      </c>
      <c r="I113" s="98" t="s">
        <v>406</v>
      </c>
      <c r="J113" s="822">
        <v>58000000</v>
      </c>
      <c r="K113" s="789">
        <f t="shared" si="3"/>
        <v>58000000</v>
      </c>
    </row>
    <row r="114" spans="1:38" ht="57.75" customHeight="1" x14ac:dyDescent="0.25">
      <c r="A114" s="64" t="s">
        <v>386</v>
      </c>
      <c r="B114" s="60" t="s">
        <v>387</v>
      </c>
      <c r="C114" s="150">
        <v>196</v>
      </c>
      <c r="D114" s="64" t="s">
        <v>451</v>
      </c>
      <c r="E114" s="64">
        <v>2013</v>
      </c>
      <c r="F114" s="89" t="s">
        <v>684</v>
      </c>
      <c r="G114" s="26" t="s">
        <v>48</v>
      </c>
      <c r="H114" s="18" t="s">
        <v>616</v>
      </c>
      <c r="I114" s="820" t="s">
        <v>406</v>
      </c>
      <c r="J114" s="107" t="s">
        <v>548</v>
      </c>
      <c r="K114" s="774" t="str">
        <f t="shared" si="3"/>
        <v>Part of NEEWS (Greater Springfield Reliability Project)</v>
      </c>
    </row>
    <row r="115" spans="1:38" s="118" customFormat="1" ht="45.75" customHeight="1" x14ac:dyDescent="0.25">
      <c r="A115" s="64" t="s">
        <v>386</v>
      </c>
      <c r="B115" s="60" t="s">
        <v>387</v>
      </c>
      <c r="C115" s="150">
        <v>818</v>
      </c>
      <c r="D115" s="64" t="s">
        <v>451</v>
      </c>
      <c r="E115" s="64">
        <v>2013</v>
      </c>
      <c r="F115" s="89" t="s">
        <v>684</v>
      </c>
      <c r="G115" s="26" t="s">
        <v>48</v>
      </c>
      <c r="H115" s="18" t="s">
        <v>1048</v>
      </c>
      <c r="I115" s="820" t="s">
        <v>406</v>
      </c>
      <c r="J115" s="107" t="s">
        <v>548</v>
      </c>
      <c r="K115" s="774" t="str">
        <f t="shared" si="3"/>
        <v>Part of NEEWS (Greater Springfield Reliability Project)</v>
      </c>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row>
    <row r="116" spans="1:38" ht="44.25" customHeight="1" x14ac:dyDescent="0.25">
      <c r="A116" s="64" t="s">
        <v>386</v>
      </c>
      <c r="B116" s="60" t="s">
        <v>387</v>
      </c>
      <c r="C116" s="150">
        <v>819</v>
      </c>
      <c r="D116" s="64" t="s">
        <v>451</v>
      </c>
      <c r="E116" s="64">
        <v>2013</v>
      </c>
      <c r="F116" s="864" t="s">
        <v>684</v>
      </c>
      <c r="G116" s="26" t="s">
        <v>48</v>
      </c>
      <c r="H116" s="18" t="s">
        <v>669</v>
      </c>
      <c r="I116" s="98" t="s">
        <v>406</v>
      </c>
      <c r="J116" s="107" t="s">
        <v>548</v>
      </c>
      <c r="K116" s="774" t="str">
        <f t="shared" si="3"/>
        <v>Part of NEEWS (Greater Springfield Reliability Project)</v>
      </c>
    </row>
    <row r="117" spans="1:38" ht="44.25" customHeight="1" x14ac:dyDescent="0.25">
      <c r="A117" s="64" t="s">
        <v>386</v>
      </c>
      <c r="B117" s="60" t="s">
        <v>387</v>
      </c>
      <c r="C117" s="150">
        <v>820</v>
      </c>
      <c r="D117" s="64" t="s">
        <v>451</v>
      </c>
      <c r="E117" s="64">
        <v>2013</v>
      </c>
      <c r="F117" s="864" t="s">
        <v>684</v>
      </c>
      <c r="G117" s="26" t="s">
        <v>48</v>
      </c>
      <c r="H117" s="18" t="s">
        <v>673</v>
      </c>
      <c r="I117" s="98" t="s">
        <v>406</v>
      </c>
      <c r="J117" s="107" t="s">
        <v>548</v>
      </c>
      <c r="K117" s="774" t="str">
        <f t="shared" si="3"/>
        <v>Part of NEEWS (Greater Springfield Reliability Project)</v>
      </c>
    </row>
    <row r="118" spans="1:38" ht="44.25" customHeight="1" x14ac:dyDescent="0.25">
      <c r="A118" s="64" t="s">
        <v>386</v>
      </c>
      <c r="B118" s="60" t="s">
        <v>387</v>
      </c>
      <c r="C118" s="150">
        <v>823</v>
      </c>
      <c r="D118" s="64" t="s">
        <v>451</v>
      </c>
      <c r="E118" s="64">
        <v>2013</v>
      </c>
      <c r="F118" s="864" t="s">
        <v>684</v>
      </c>
      <c r="G118" s="26" t="s">
        <v>48</v>
      </c>
      <c r="H118" s="18" t="s">
        <v>1253</v>
      </c>
      <c r="I118" s="98" t="s">
        <v>406</v>
      </c>
      <c r="J118" s="107" t="s">
        <v>548</v>
      </c>
      <c r="K118" s="774" t="str">
        <f t="shared" ref="K118:K149" si="4">J118</f>
        <v>Part of NEEWS (Greater Springfield Reliability Project)</v>
      </c>
    </row>
    <row r="119" spans="1:38" ht="34.5" customHeight="1" x14ac:dyDescent="0.25">
      <c r="A119" s="64" t="s">
        <v>386</v>
      </c>
      <c r="B119" s="60" t="s">
        <v>387</v>
      </c>
      <c r="C119" s="150">
        <v>829</v>
      </c>
      <c r="D119" s="64" t="s">
        <v>451</v>
      </c>
      <c r="E119" s="64">
        <v>2013</v>
      </c>
      <c r="F119" s="864" t="s">
        <v>684</v>
      </c>
      <c r="G119" s="18" t="s">
        <v>48</v>
      </c>
      <c r="H119" s="26" t="s">
        <v>618</v>
      </c>
      <c r="I119" s="98" t="s">
        <v>406</v>
      </c>
      <c r="J119" s="107" t="s">
        <v>548</v>
      </c>
      <c r="K119" s="774" t="str">
        <f t="shared" si="4"/>
        <v>Part of NEEWS (Greater Springfield Reliability Project)</v>
      </c>
    </row>
    <row r="120" spans="1:38" ht="30.75" customHeight="1" x14ac:dyDescent="0.25">
      <c r="A120" s="64" t="s">
        <v>386</v>
      </c>
      <c r="B120" s="60" t="s">
        <v>387</v>
      </c>
      <c r="C120" s="150">
        <v>1010</v>
      </c>
      <c r="D120" s="64" t="s">
        <v>451</v>
      </c>
      <c r="E120" s="64">
        <v>2013</v>
      </c>
      <c r="F120" s="89" t="s">
        <v>684</v>
      </c>
      <c r="G120" s="18" t="s">
        <v>48</v>
      </c>
      <c r="H120" s="26" t="s">
        <v>619</v>
      </c>
      <c r="I120" s="98" t="s">
        <v>406</v>
      </c>
      <c r="J120" s="107" t="s">
        <v>548</v>
      </c>
      <c r="K120" s="774" t="str">
        <f t="shared" si="4"/>
        <v>Part of NEEWS (Greater Springfield Reliability Project)</v>
      </c>
    </row>
    <row r="121" spans="1:38" ht="30.6" x14ac:dyDescent="0.25">
      <c r="A121" s="64" t="s">
        <v>386</v>
      </c>
      <c r="B121" s="60" t="s">
        <v>387</v>
      </c>
      <c r="C121" s="150">
        <v>259</v>
      </c>
      <c r="D121" s="64" t="s">
        <v>451</v>
      </c>
      <c r="E121" s="64">
        <v>2013</v>
      </c>
      <c r="F121" s="89" t="s">
        <v>684</v>
      </c>
      <c r="G121" s="18" t="s">
        <v>48</v>
      </c>
      <c r="H121" s="18" t="s">
        <v>670</v>
      </c>
      <c r="I121" s="820" t="s">
        <v>406</v>
      </c>
      <c r="J121" s="107" t="s">
        <v>548</v>
      </c>
      <c r="K121" s="774" t="str">
        <f t="shared" si="4"/>
        <v>Part of NEEWS (Greater Springfield Reliability Project)</v>
      </c>
    </row>
    <row r="122" spans="1:38" ht="47.25" customHeight="1" x14ac:dyDescent="0.25">
      <c r="A122" s="64" t="s">
        <v>386</v>
      </c>
      <c r="B122" s="60" t="s">
        <v>387</v>
      </c>
      <c r="C122" s="150">
        <v>688</v>
      </c>
      <c r="D122" s="64" t="s">
        <v>451</v>
      </c>
      <c r="E122" s="64">
        <v>2013</v>
      </c>
      <c r="F122" s="865" t="s">
        <v>684</v>
      </c>
      <c r="G122" s="18" t="s">
        <v>48</v>
      </c>
      <c r="H122" s="26" t="s">
        <v>620</v>
      </c>
      <c r="I122" s="820" t="s">
        <v>406</v>
      </c>
      <c r="J122" s="107" t="s">
        <v>548</v>
      </c>
      <c r="K122" s="774" t="str">
        <f t="shared" si="4"/>
        <v>Part of NEEWS (Greater Springfield Reliability Project)</v>
      </c>
    </row>
    <row r="123" spans="1:38" ht="47.25" customHeight="1" x14ac:dyDescent="0.25">
      <c r="A123" s="64" t="s">
        <v>386</v>
      </c>
      <c r="B123" s="60" t="s">
        <v>387</v>
      </c>
      <c r="C123" s="113">
        <v>1100</v>
      </c>
      <c r="D123" s="64" t="s">
        <v>451</v>
      </c>
      <c r="E123" s="64">
        <v>2013</v>
      </c>
      <c r="F123" s="865" t="s">
        <v>684</v>
      </c>
      <c r="G123" s="18" t="s">
        <v>48</v>
      </c>
      <c r="H123" s="18" t="s">
        <v>625</v>
      </c>
      <c r="I123" s="98" t="s">
        <v>406</v>
      </c>
      <c r="J123" s="27" t="s">
        <v>548</v>
      </c>
      <c r="K123" s="774" t="str">
        <f t="shared" si="4"/>
        <v>Part of NEEWS (Greater Springfield Reliability Project)</v>
      </c>
    </row>
    <row r="124" spans="1:38" ht="47.25" customHeight="1" x14ac:dyDescent="0.25">
      <c r="A124" s="64" t="s">
        <v>386</v>
      </c>
      <c r="B124" s="60" t="s">
        <v>387</v>
      </c>
      <c r="C124" s="113">
        <v>1101</v>
      </c>
      <c r="D124" s="64" t="s">
        <v>451</v>
      </c>
      <c r="E124" s="64">
        <v>2013</v>
      </c>
      <c r="F124" s="865" t="s">
        <v>684</v>
      </c>
      <c r="G124" s="18" t="s">
        <v>48</v>
      </c>
      <c r="H124" s="18" t="s">
        <v>626</v>
      </c>
      <c r="I124" s="820" t="s">
        <v>406</v>
      </c>
      <c r="J124" s="27" t="s">
        <v>548</v>
      </c>
      <c r="K124" s="774" t="str">
        <f t="shared" si="4"/>
        <v>Part of NEEWS (Greater Springfield Reliability Project)</v>
      </c>
    </row>
    <row r="125" spans="1:38" ht="30.75" customHeight="1" x14ac:dyDescent="0.25">
      <c r="A125" s="64" t="s">
        <v>386</v>
      </c>
      <c r="B125" s="60" t="s">
        <v>387</v>
      </c>
      <c r="C125" s="113">
        <v>1102</v>
      </c>
      <c r="D125" s="64" t="s">
        <v>451</v>
      </c>
      <c r="E125" s="64">
        <v>2013</v>
      </c>
      <c r="F125" s="867" t="s">
        <v>684</v>
      </c>
      <c r="G125" s="18" t="s">
        <v>48</v>
      </c>
      <c r="H125" s="18" t="s">
        <v>627</v>
      </c>
      <c r="I125" s="820" t="s">
        <v>406</v>
      </c>
      <c r="J125" s="27" t="s">
        <v>548</v>
      </c>
      <c r="K125" s="774" t="str">
        <f t="shared" si="4"/>
        <v>Part of NEEWS (Greater Springfield Reliability Project)</v>
      </c>
    </row>
    <row r="126" spans="1:38" ht="42.75" customHeight="1" x14ac:dyDescent="0.25">
      <c r="A126" s="64" t="s">
        <v>386</v>
      </c>
      <c r="B126" s="60" t="s">
        <v>387</v>
      </c>
      <c r="C126" s="113">
        <v>1103</v>
      </c>
      <c r="D126" s="64" t="s">
        <v>451</v>
      </c>
      <c r="E126" s="64">
        <v>2013</v>
      </c>
      <c r="F126" s="864" t="s">
        <v>684</v>
      </c>
      <c r="G126" s="18" t="s">
        <v>48</v>
      </c>
      <c r="H126" s="18" t="s">
        <v>628</v>
      </c>
      <c r="I126" s="820" t="s">
        <v>406</v>
      </c>
      <c r="J126" s="27" t="s">
        <v>548</v>
      </c>
      <c r="K126" s="774" t="str">
        <f t="shared" si="4"/>
        <v>Part of NEEWS (Greater Springfield Reliability Project)</v>
      </c>
    </row>
    <row r="127" spans="1:38" ht="35.25" customHeight="1" x14ac:dyDescent="0.25">
      <c r="A127" s="64" t="s">
        <v>386</v>
      </c>
      <c r="B127" s="60" t="s">
        <v>387</v>
      </c>
      <c r="C127" s="113">
        <v>1104</v>
      </c>
      <c r="D127" s="64" t="s">
        <v>451</v>
      </c>
      <c r="E127" s="64">
        <v>2013</v>
      </c>
      <c r="F127" s="864" t="s">
        <v>684</v>
      </c>
      <c r="G127" s="18" t="s">
        <v>48</v>
      </c>
      <c r="H127" s="18" t="s">
        <v>629</v>
      </c>
      <c r="I127" s="820" t="s">
        <v>406</v>
      </c>
      <c r="J127" s="27" t="s">
        <v>548</v>
      </c>
      <c r="K127" s="774" t="str">
        <f t="shared" si="4"/>
        <v>Part of NEEWS (Greater Springfield Reliability Project)</v>
      </c>
    </row>
    <row r="128" spans="1:38" ht="32.25" customHeight="1" x14ac:dyDescent="0.25">
      <c r="A128" s="64" t="s">
        <v>386</v>
      </c>
      <c r="B128" s="60" t="s">
        <v>387</v>
      </c>
      <c r="C128" s="113">
        <v>1105</v>
      </c>
      <c r="D128" s="64" t="s">
        <v>451</v>
      </c>
      <c r="E128" s="64">
        <v>2013</v>
      </c>
      <c r="F128" s="864" t="s">
        <v>684</v>
      </c>
      <c r="G128" s="18" t="s">
        <v>48</v>
      </c>
      <c r="H128" s="18" t="s">
        <v>630</v>
      </c>
      <c r="I128" s="820" t="s">
        <v>406</v>
      </c>
      <c r="J128" s="27" t="s">
        <v>548</v>
      </c>
      <c r="K128" s="774" t="str">
        <f t="shared" si="4"/>
        <v>Part of NEEWS (Greater Springfield Reliability Project)</v>
      </c>
    </row>
    <row r="129" spans="1:58" ht="34.5" customHeight="1" x14ac:dyDescent="0.25">
      <c r="A129" s="64" t="s">
        <v>386</v>
      </c>
      <c r="B129" s="60" t="s">
        <v>387</v>
      </c>
      <c r="C129" s="155">
        <v>1070</v>
      </c>
      <c r="D129" s="64" t="s">
        <v>451</v>
      </c>
      <c r="E129" s="64">
        <v>2013</v>
      </c>
      <c r="F129" s="89" t="s">
        <v>684</v>
      </c>
      <c r="G129" s="18" t="s">
        <v>48</v>
      </c>
      <c r="H129" s="18" t="s">
        <v>631</v>
      </c>
      <c r="I129" s="820" t="s">
        <v>406</v>
      </c>
      <c r="J129" s="27" t="s">
        <v>548</v>
      </c>
      <c r="K129" s="774" t="str">
        <f t="shared" si="4"/>
        <v>Part of NEEWS (Greater Springfield Reliability Project)</v>
      </c>
    </row>
    <row r="130" spans="1:58" s="705" customFormat="1" ht="38.25" customHeight="1" x14ac:dyDescent="0.25">
      <c r="A130" s="64" t="s">
        <v>386</v>
      </c>
      <c r="B130" s="60" t="s">
        <v>387</v>
      </c>
      <c r="C130" s="155">
        <v>1071</v>
      </c>
      <c r="D130" s="64" t="s">
        <v>451</v>
      </c>
      <c r="E130" s="64">
        <v>2013</v>
      </c>
      <c r="F130" s="864" t="s">
        <v>684</v>
      </c>
      <c r="G130" s="18" t="s">
        <v>48</v>
      </c>
      <c r="H130" s="18" t="s">
        <v>632</v>
      </c>
      <c r="I130" s="820" t="s">
        <v>406</v>
      </c>
      <c r="J130" s="27" t="s">
        <v>548</v>
      </c>
      <c r="K130" s="774" t="str">
        <f t="shared" si="4"/>
        <v>Part of NEEWS (Greater Springfield Reliability Project)</v>
      </c>
      <c r="AL130" s="119"/>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row>
    <row r="131" spans="1:58" s="705" customFormat="1" ht="49.5" customHeight="1" x14ac:dyDescent="0.25">
      <c r="A131" s="64" t="s">
        <v>386</v>
      </c>
      <c r="B131" s="60" t="s">
        <v>387</v>
      </c>
      <c r="C131" s="155">
        <v>1072</v>
      </c>
      <c r="D131" s="64" t="s">
        <v>451</v>
      </c>
      <c r="E131" s="64">
        <v>2013</v>
      </c>
      <c r="F131" s="865" t="s">
        <v>684</v>
      </c>
      <c r="G131" s="18" t="s">
        <v>48</v>
      </c>
      <c r="H131" s="18" t="s">
        <v>633</v>
      </c>
      <c r="I131" s="820" t="s">
        <v>406</v>
      </c>
      <c r="J131" s="27" t="s">
        <v>548</v>
      </c>
      <c r="K131" s="774" t="str">
        <f t="shared" si="4"/>
        <v>Part of NEEWS (Greater Springfield Reliability Project)</v>
      </c>
      <c r="AL131" s="119"/>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row>
    <row r="132" spans="1:58" ht="30.6" x14ac:dyDescent="0.3">
      <c r="A132" s="64" t="s">
        <v>386</v>
      </c>
      <c r="B132" s="60" t="s">
        <v>387</v>
      </c>
      <c r="C132" s="155">
        <v>1073</v>
      </c>
      <c r="D132" s="64" t="s">
        <v>451</v>
      </c>
      <c r="E132" s="64">
        <v>2013</v>
      </c>
      <c r="F132" s="867" t="s">
        <v>684</v>
      </c>
      <c r="G132" s="18" t="s">
        <v>48</v>
      </c>
      <c r="H132" s="18" t="s">
        <v>634</v>
      </c>
      <c r="I132" s="820" t="s">
        <v>406</v>
      </c>
      <c r="J132" s="27" t="s">
        <v>548</v>
      </c>
      <c r="K132" s="774" t="str">
        <f t="shared" si="4"/>
        <v>Part of NEEWS (Greater Springfield Reliability Project)</v>
      </c>
      <c r="L132" s="752"/>
      <c r="M132" s="765" t="s">
        <v>1269</v>
      </c>
    </row>
    <row r="133" spans="1:58" ht="30.6" x14ac:dyDescent="0.3">
      <c r="A133" s="64" t="s">
        <v>386</v>
      </c>
      <c r="B133" s="60" t="s">
        <v>387</v>
      </c>
      <c r="C133" s="155">
        <v>1074</v>
      </c>
      <c r="D133" s="64" t="s">
        <v>451</v>
      </c>
      <c r="E133" s="64">
        <v>2013</v>
      </c>
      <c r="F133" s="89" t="s">
        <v>684</v>
      </c>
      <c r="G133" s="18" t="s">
        <v>48</v>
      </c>
      <c r="H133" s="18" t="s">
        <v>635</v>
      </c>
      <c r="I133" s="820" t="s">
        <v>406</v>
      </c>
      <c r="J133" s="27" t="s">
        <v>548</v>
      </c>
      <c r="K133" s="774" t="str">
        <f t="shared" si="4"/>
        <v>Part of NEEWS (Greater Springfield Reliability Project)</v>
      </c>
      <c r="L133" s="752"/>
      <c r="M133" s="765" t="s">
        <v>1270</v>
      </c>
    </row>
    <row r="134" spans="1:58" ht="36" customHeight="1" x14ac:dyDescent="0.3">
      <c r="A134" s="148" t="s">
        <v>386</v>
      </c>
      <c r="B134" s="60" t="s">
        <v>387</v>
      </c>
      <c r="C134" s="155">
        <v>1092</v>
      </c>
      <c r="D134" s="148" t="s">
        <v>451</v>
      </c>
      <c r="E134" s="148">
        <v>2013</v>
      </c>
      <c r="F134" s="89" t="s">
        <v>684</v>
      </c>
      <c r="G134" s="18" t="s">
        <v>1175</v>
      </c>
      <c r="H134" s="18" t="s">
        <v>1081</v>
      </c>
      <c r="I134" s="98" t="s">
        <v>406</v>
      </c>
      <c r="J134" s="822">
        <v>12100000</v>
      </c>
      <c r="K134" s="770">
        <f t="shared" si="4"/>
        <v>12100000</v>
      </c>
      <c r="L134" s="752"/>
      <c r="M134" s="765" t="s">
        <v>1151</v>
      </c>
    </row>
    <row r="135" spans="1:58" ht="20.399999999999999" x14ac:dyDescent="0.3">
      <c r="A135" s="148" t="s">
        <v>386</v>
      </c>
      <c r="B135" s="60" t="s">
        <v>387</v>
      </c>
      <c r="C135" s="155">
        <v>974</v>
      </c>
      <c r="D135" s="148" t="s">
        <v>468</v>
      </c>
      <c r="E135" s="148">
        <v>2013</v>
      </c>
      <c r="F135" s="89" t="s">
        <v>752</v>
      </c>
      <c r="G135" s="26"/>
      <c r="H135" s="26" t="s">
        <v>307</v>
      </c>
      <c r="I135" s="98" t="s">
        <v>406</v>
      </c>
      <c r="J135" s="103">
        <v>16900000</v>
      </c>
      <c r="K135" s="770">
        <f t="shared" si="4"/>
        <v>16900000</v>
      </c>
      <c r="L135" s="752"/>
      <c r="M135" s="765" t="s">
        <v>1271</v>
      </c>
    </row>
    <row r="136" spans="1:58" ht="32.25" customHeight="1" x14ac:dyDescent="0.25">
      <c r="A136" s="64" t="s">
        <v>386</v>
      </c>
      <c r="B136" s="60" t="s">
        <v>387</v>
      </c>
      <c r="C136" s="150">
        <v>816</v>
      </c>
      <c r="D136" s="64" t="s">
        <v>451</v>
      </c>
      <c r="E136" s="64">
        <v>2013</v>
      </c>
      <c r="F136" s="864" t="s">
        <v>684</v>
      </c>
      <c r="G136" s="26" t="s">
        <v>48</v>
      </c>
      <c r="H136" s="18" t="s">
        <v>674</v>
      </c>
      <c r="I136" s="820" t="s">
        <v>406</v>
      </c>
      <c r="J136" s="107" t="s">
        <v>548</v>
      </c>
      <c r="K136" s="774" t="str">
        <f t="shared" si="4"/>
        <v>Part of NEEWS (Greater Springfield Reliability Project)</v>
      </c>
    </row>
    <row r="137" spans="1:58" ht="33.75" customHeight="1" x14ac:dyDescent="0.25">
      <c r="A137" s="263" t="s">
        <v>386</v>
      </c>
      <c r="B137" s="272" t="s">
        <v>509</v>
      </c>
      <c r="C137" s="68">
        <v>1248</v>
      </c>
      <c r="D137" s="263" t="s">
        <v>402</v>
      </c>
      <c r="E137" s="263">
        <v>2014</v>
      </c>
      <c r="F137" s="864" t="s">
        <v>759</v>
      </c>
      <c r="G137" s="18"/>
      <c r="H137" s="18" t="s">
        <v>1193</v>
      </c>
      <c r="I137" s="98" t="s">
        <v>510</v>
      </c>
      <c r="J137" s="103" t="s">
        <v>92</v>
      </c>
      <c r="K137" s="770" t="str">
        <f t="shared" si="4"/>
        <v>TBD</v>
      </c>
    </row>
    <row r="138" spans="1:58" ht="29.25" customHeight="1" x14ac:dyDescent="0.25">
      <c r="A138" s="148" t="s">
        <v>386</v>
      </c>
      <c r="B138" s="60" t="s">
        <v>509</v>
      </c>
      <c r="C138" s="155">
        <v>699</v>
      </c>
      <c r="D138" s="148" t="s">
        <v>468</v>
      </c>
      <c r="E138" s="148">
        <v>2014</v>
      </c>
      <c r="F138" s="864" t="s">
        <v>759</v>
      </c>
      <c r="G138" s="18"/>
      <c r="H138" s="26" t="s">
        <v>143</v>
      </c>
      <c r="I138" s="98" t="s">
        <v>510</v>
      </c>
      <c r="J138" s="103">
        <v>11100000</v>
      </c>
      <c r="K138" s="770">
        <f t="shared" si="4"/>
        <v>11100000</v>
      </c>
    </row>
    <row r="139" spans="1:58" ht="30" customHeight="1" x14ac:dyDescent="0.25">
      <c r="A139" s="64" t="s">
        <v>386</v>
      </c>
      <c r="B139" s="67" t="s">
        <v>387</v>
      </c>
      <c r="C139" s="150">
        <v>907</v>
      </c>
      <c r="D139" s="64" t="s">
        <v>393</v>
      </c>
      <c r="E139" s="64">
        <v>2014</v>
      </c>
      <c r="F139" s="864" t="s">
        <v>753</v>
      </c>
      <c r="G139" s="18" t="s">
        <v>544</v>
      </c>
      <c r="H139" s="65" t="s">
        <v>1049</v>
      </c>
      <c r="I139" s="98" t="s">
        <v>392</v>
      </c>
      <c r="J139" s="107" t="s">
        <v>541</v>
      </c>
      <c r="K139" s="772" t="str">
        <f t="shared" si="4"/>
        <v>Part of Maine Power Reliability Program</v>
      </c>
    </row>
    <row r="140" spans="1:58" ht="31.5" customHeight="1" x14ac:dyDescent="0.25">
      <c r="A140" s="64" t="s">
        <v>386</v>
      </c>
      <c r="B140" s="67" t="s">
        <v>387</v>
      </c>
      <c r="C140" s="150">
        <v>909</v>
      </c>
      <c r="D140" s="64" t="s">
        <v>393</v>
      </c>
      <c r="E140" s="64">
        <v>2014</v>
      </c>
      <c r="F140" s="780">
        <v>41853</v>
      </c>
      <c r="G140" s="18" t="s">
        <v>544</v>
      </c>
      <c r="H140" s="65" t="s">
        <v>1050</v>
      </c>
      <c r="I140" s="98" t="s">
        <v>392</v>
      </c>
      <c r="J140" s="107" t="s">
        <v>541</v>
      </c>
      <c r="K140" s="772" t="str">
        <f t="shared" si="4"/>
        <v>Part of Maine Power Reliability Program</v>
      </c>
    </row>
    <row r="141" spans="1:58" ht="29.25" customHeight="1" x14ac:dyDescent="0.25">
      <c r="A141" s="64" t="s">
        <v>386</v>
      </c>
      <c r="B141" s="67" t="s">
        <v>387</v>
      </c>
      <c r="C141" s="150">
        <v>1025</v>
      </c>
      <c r="D141" s="64" t="s">
        <v>393</v>
      </c>
      <c r="E141" s="188">
        <v>2014</v>
      </c>
      <c r="F141" s="85" t="s">
        <v>753</v>
      </c>
      <c r="G141" s="18" t="s">
        <v>544</v>
      </c>
      <c r="H141" s="18" t="s">
        <v>1051</v>
      </c>
      <c r="I141" s="98" t="s">
        <v>392</v>
      </c>
      <c r="J141" s="107" t="s">
        <v>541</v>
      </c>
      <c r="K141" s="772" t="str">
        <f t="shared" si="4"/>
        <v>Part of Maine Power Reliability Program</v>
      </c>
    </row>
    <row r="142" spans="1:58" ht="39.75" customHeight="1" x14ac:dyDescent="0.25">
      <c r="A142" s="263" t="s">
        <v>386</v>
      </c>
      <c r="B142" s="272" t="s">
        <v>387</v>
      </c>
      <c r="C142" s="68">
        <v>1132</v>
      </c>
      <c r="D142" s="263" t="s">
        <v>393</v>
      </c>
      <c r="E142" s="263">
        <v>2014</v>
      </c>
      <c r="F142" s="780">
        <v>41853</v>
      </c>
      <c r="G142" s="65" t="s">
        <v>544</v>
      </c>
      <c r="H142" s="65" t="s">
        <v>1172</v>
      </c>
      <c r="I142" s="98" t="s">
        <v>392</v>
      </c>
      <c r="J142" s="107" t="s">
        <v>541</v>
      </c>
      <c r="K142" s="772" t="str">
        <f t="shared" si="4"/>
        <v>Part of Maine Power Reliability Program</v>
      </c>
    </row>
    <row r="143" spans="1:58" s="302" customFormat="1" ht="46.5" customHeight="1" x14ac:dyDescent="0.25">
      <c r="A143" s="64" t="s">
        <v>386</v>
      </c>
      <c r="B143" s="67" t="s">
        <v>387</v>
      </c>
      <c r="C143" s="150">
        <v>919</v>
      </c>
      <c r="D143" s="64" t="s">
        <v>429</v>
      </c>
      <c r="E143" s="188">
        <v>2014</v>
      </c>
      <c r="F143" s="815" t="s">
        <v>751</v>
      </c>
      <c r="G143" s="18" t="s">
        <v>7</v>
      </c>
      <c r="H143" s="26" t="s">
        <v>238</v>
      </c>
      <c r="I143" s="98" t="s">
        <v>392</v>
      </c>
      <c r="J143" s="822">
        <v>13600000</v>
      </c>
      <c r="K143" s="789">
        <f t="shared" si="4"/>
        <v>13600000</v>
      </c>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row>
    <row r="144" spans="1:58" s="159" customFormat="1" ht="33.75" customHeight="1" x14ac:dyDescent="0.25">
      <c r="A144" s="263" t="s">
        <v>386</v>
      </c>
      <c r="B144" s="272" t="s">
        <v>387</v>
      </c>
      <c r="C144" s="68">
        <v>1187</v>
      </c>
      <c r="D144" s="263" t="s">
        <v>429</v>
      </c>
      <c r="E144" s="263">
        <v>2014</v>
      </c>
      <c r="F144" s="826" t="s">
        <v>575</v>
      </c>
      <c r="G144" s="18" t="s">
        <v>1063</v>
      </c>
      <c r="H144" s="18" t="s">
        <v>1062</v>
      </c>
      <c r="I144" s="98" t="s">
        <v>392</v>
      </c>
      <c r="J144" s="103">
        <v>65000000</v>
      </c>
      <c r="K144" s="770">
        <f t="shared" si="4"/>
        <v>65000000</v>
      </c>
    </row>
    <row r="145" spans="1:58" ht="32.25" customHeight="1" x14ac:dyDescent="0.25">
      <c r="A145" s="64" t="s">
        <v>386</v>
      </c>
      <c r="B145" s="67" t="s">
        <v>387</v>
      </c>
      <c r="C145" s="150">
        <v>940</v>
      </c>
      <c r="D145" s="64" t="s">
        <v>429</v>
      </c>
      <c r="E145" s="64">
        <v>2014</v>
      </c>
      <c r="F145" s="866" t="s">
        <v>575</v>
      </c>
      <c r="G145" s="26" t="s">
        <v>352</v>
      </c>
      <c r="H145" s="18" t="s">
        <v>1054</v>
      </c>
      <c r="I145" s="98" t="s">
        <v>392</v>
      </c>
      <c r="J145" s="103">
        <v>18000000</v>
      </c>
      <c r="K145" s="773">
        <f t="shared" si="4"/>
        <v>18000000</v>
      </c>
      <c r="AL145" s="7"/>
      <c r="AM145" s="77"/>
      <c r="AN145" s="77"/>
      <c r="AO145" s="77"/>
      <c r="AP145" s="77"/>
      <c r="AQ145" s="77"/>
      <c r="AR145" s="77"/>
      <c r="AS145" s="77"/>
      <c r="AT145" s="77"/>
      <c r="AU145" s="77"/>
      <c r="AV145" s="77"/>
      <c r="AW145" s="77"/>
      <c r="AX145" s="77"/>
      <c r="AY145" s="77"/>
      <c r="AZ145" s="77"/>
      <c r="BA145" s="77"/>
      <c r="BB145" s="77"/>
      <c r="BC145" s="77"/>
      <c r="BD145" s="77"/>
      <c r="BE145" s="77"/>
      <c r="BF145" s="77"/>
    </row>
    <row r="146" spans="1:58" s="159" customFormat="1" ht="35.25" customHeight="1" x14ac:dyDescent="0.25">
      <c r="A146" s="64" t="s">
        <v>386</v>
      </c>
      <c r="B146" s="67" t="s">
        <v>387</v>
      </c>
      <c r="C146" s="150">
        <v>945</v>
      </c>
      <c r="D146" s="64" t="s">
        <v>429</v>
      </c>
      <c r="E146" s="64">
        <v>2014</v>
      </c>
      <c r="F146" s="865" t="s">
        <v>753</v>
      </c>
      <c r="G146" s="26" t="s">
        <v>352</v>
      </c>
      <c r="H146" s="18" t="s">
        <v>1084</v>
      </c>
      <c r="I146" s="98" t="s">
        <v>392</v>
      </c>
      <c r="J146" s="103">
        <v>5000000</v>
      </c>
      <c r="K146" s="773">
        <f t="shared" si="4"/>
        <v>5000000</v>
      </c>
    </row>
    <row r="147" spans="1:58" ht="30.6" x14ac:dyDescent="0.25">
      <c r="A147" s="64" t="s">
        <v>386</v>
      </c>
      <c r="B147" s="67" t="s">
        <v>387</v>
      </c>
      <c r="C147" s="150">
        <v>948</v>
      </c>
      <c r="D147" s="64" t="s">
        <v>429</v>
      </c>
      <c r="E147" s="64">
        <v>2014</v>
      </c>
      <c r="F147" s="866" t="s">
        <v>753</v>
      </c>
      <c r="G147" s="26" t="s">
        <v>352</v>
      </c>
      <c r="H147" s="26" t="s">
        <v>71</v>
      </c>
      <c r="I147" s="98" t="s">
        <v>392</v>
      </c>
      <c r="J147" s="103">
        <v>13400000</v>
      </c>
      <c r="K147" s="773">
        <f t="shared" si="4"/>
        <v>13400000</v>
      </c>
    </row>
    <row r="148" spans="1:58" ht="30.6" x14ac:dyDescent="0.25">
      <c r="A148" s="64" t="s">
        <v>386</v>
      </c>
      <c r="B148" s="67" t="s">
        <v>387</v>
      </c>
      <c r="C148" s="150">
        <v>951</v>
      </c>
      <c r="D148" s="64" t="s">
        <v>429</v>
      </c>
      <c r="E148" s="64">
        <v>2014</v>
      </c>
      <c r="F148" s="864" t="s">
        <v>747</v>
      </c>
      <c r="G148" s="26" t="s">
        <v>352</v>
      </c>
      <c r="H148" s="18" t="s">
        <v>1098</v>
      </c>
      <c r="I148" s="98" t="s">
        <v>392</v>
      </c>
      <c r="J148" s="103">
        <v>7455440</v>
      </c>
      <c r="K148" s="773">
        <f t="shared" si="4"/>
        <v>7455440</v>
      </c>
    </row>
    <row r="149" spans="1:58" ht="45.75" customHeight="1" x14ac:dyDescent="0.25">
      <c r="A149" s="64" t="s">
        <v>386</v>
      </c>
      <c r="B149" s="67" t="s">
        <v>387</v>
      </c>
      <c r="C149" s="150">
        <v>791</v>
      </c>
      <c r="D149" s="64" t="s">
        <v>429</v>
      </c>
      <c r="E149" s="64">
        <v>2014</v>
      </c>
      <c r="F149" s="89" t="s">
        <v>759</v>
      </c>
      <c r="G149" s="26" t="s">
        <v>668</v>
      </c>
      <c r="H149" s="26" t="s">
        <v>660</v>
      </c>
      <c r="I149" s="98" t="s">
        <v>392</v>
      </c>
      <c r="J149" s="103">
        <v>11560000</v>
      </c>
      <c r="K149" s="775">
        <f t="shared" si="4"/>
        <v>11560000</v>
      </c>
    </row>
    <row r="150" spans="1:58" ht="33.75" customHeight="1" x14ac:dyDescent="0.25">
      <c r="A150" s="64" t="s">
        <v>386</v>
      </c>
      <c r="B150" s="67" t="s">
        <v>387</v>
      </c>
      <c r="C150" s="150">
        <v>913</v>
      </c>
      <c r="D150" s="64" t="s">
        <v>429</v>
      </c>
      <c r="E150" s="64">
        <v>2014</v>
      </c>
      <c r="F150" s="89" t="s">
        <v>759</v>
      </c>
      <c r="G150" s="26" t="s">
        <v>668</v>
      </c>
      <c r="H150" s="26" t="s">
        <v>236</v>
      </c>
      <c r="I150" s="98" t="s">
        <v>392</v>
      </c>
      <c r="J150" s="103">
        <v>3250000</v>
      </c>
      <c r="K150" s="775">
        <f t="shared" ref="K150:K181" si="5">J150</f>
        <v>3250000</v>
      </c>
    </row>
    <row r="151" spans="1:58" ht="34.5" customHeight="1" x14ac:dyDescent="0.25">
      <c r="A151" s="64" t="s">
        <v>386</v>
      </c>
      <c r="B151" s="67" t="s">
        <v>387</v>
      </c>
      <c r="C151" s="150">
        <v>914</v>
      </c>
      <c r="D151" s="64" t="s">
        <v>429</v>
      </c>
      <c r="E151" s="64">
        <v>2014</v>
      </c>
      <c r="F151" s="89" t="s">
        <v>759</v>
      </c>
      <c r="G151" s="26" t="s">
        <v>668</v>
      </c>
      <c r="H151" s="26" t="s">
        <v>18</v>
      </c>
      <c r="I151" s="98" t="s">
        <v>392</v>
      </c>
      <c r="J151" s="103">
        <v>28150000</v>
      </c>
      <c r="K151" s="775">
        <f t="shared" si="5"/>
        <v>28150000</v>
      </c>
    </row>
    <row r="152" spans="1:58" ht="34.5" customHeight="1" x14ac:dyDescent="0.25">
      <c r="A152" s="64" t="s">
        <v>386</v>
      </c>
      <c r="B152" s="67" t="s">
        <v>387</v>
      </c>
      <c r="C152" s="150">
        <v>917</v>
      </c>
      <c r="D152" s="64" t="s">
        <v>429</v>
      </c>
      <c r="E152" s="64">
        <v>2014</v>
      </c>
      <c r="F152" s="89" t="s">
        <v>759</v>
      </c>
      <c r="G152" s="26" t="s">
        <v>668</v>
      </c>
      <c r="H152" s="26" t="s">
        <v>20</v>
      </c>
      <c r="I152" s="98" t="s">
        <v>392</v>
      </c>
      <c r="J152" s="103">
        <v>7000000</v>
      </c>
      <c r="K152" s="775">
        <f t="shared" si="5"/>
        <v>7000000</v>
      </c>
    </row>
    <row r="153" spans="1:58" ht="27" customHeight="1" x14ac:dyDescent="0.25">
      <c r="A153" s="64" t="s">
        <v>386</v>
      </c>
      <c r="B153" s="67" t="s">
        <v>387</v>
      </c>
      <c r="C153" s="150">
        <v>793</v>
      </c>
      <c r="D153" s="64" t="s">
        <v>429</v>
      </c>
      <c r="E153" s="64">
        <v>2014</v>
      </c>
      <c r="F153" s="89" t="s">
        <v>759</v>
      </c>
      <c r="G153" s="26" t="s">
        <v>668</v>
      </c>
      <c r="H153" s="26" t="s">
        <v>322</v>
      </c>
      <c r="I153" s="98" t="s">
        <v>392</v>
      </c>
      <c r="J153" s="103">
        <v>6400000</v>
      </c>
      <c r="K153" s="775">
        <f t="shared" si="5"/>
        <v>6400000</v>
      </c>
    </row>
    <row r="154" spans="1:58" ht="20.399999999999999" x14ac:dyDescent="0.25">
      <c r="A154" s="829" t="s">
        <v>386</v>
      </c>
      <c r="B154" s="826" t="s">
        <v>387</v>
      </c>
      <c r="C154" s="842">
        <v>1257</v>
      </c>
      <c r="D154" s="829" t="s">
        <v>429</v>
      </c>
      <c r="E154" s="829">
        <v>2014</v>
      </c>
      <c r="F154" s="826" t="s">
        <v>575</v>
      </c>
      <c r="G154" s="824" t="s">
        <v>1246</v>
      </c>
      <c r="H154" s="824" t="s">
        <v>1225</v>
      </c>
      <c r="I154" s="820" t="s">
        <v>392</v>
      </c>
      <c r="J154" s="822">
        <v>29000000</v>
      </c>
      <c r="K154" s="843">
        <f t="shared" si="5"/>
        <v>29000000</v>
      </c>
    </row>
    <row r="155" spans="1:58" ht="20.399999999999999" x14ac:dyDescent="0.25">
      <c r="A155" s="829" t="s">
        <v>386</v>
      </c>
      <c r="B155" s="826" t="s">
        <v>387</v>
      </c>
      <c r="C155" s="842">
        <v>1258</v>
      </c>
      <c r="D155" s="829" t="s">
        <v>429</v>
      </c>
      <c r="E155" s="829">
        <v>2014</v>
      </c>
      <c r="F155" s="826" t="s">
        <v>575</v>
      </c>
      <c r="G155" s="824" t="s">
        <v>1246</v>
      </c>
      <c r="H155" s="824" t="s">
        <v>1255</v>
      </c>
      <c r="I155" s="820" t="s">
        <v>392</v>
      </c>
      <c r="J155" s="822">
        <v>11500000</v>
      </c>
      <c r="K155" s="843">
        <f t="shared" si="5"/>
        <v>11500000</v>
      </c>
    </row>
    <row r="156" spans="1:58" ht="20.399999999999999" x14ac:dyDescent="0.25">
      <c r="A156" s="829" t="s">
        <v>386</v>
      </c>
      <c r="B156" s="826" t="s">
        <v>387</v>
      </c>
      <c r="C156" s="842">
        <v>1259</v>
      </c>
      <c r="D156" s="829" t="s">
        <v>429</v>
      </c>
      <c r="E156" s="829">
        <v>2014</v>
      </c>
      <c r="F156" s="826" t="s">
        <v>575</v>
      </c>
      <c r="G156" s="824" t="s">
        <v>1246</v>
      </c>
      <c r="H156" s="824" t="s">
        <v>1256</v>
      </c>
      <c r="I156" s="820" t="s">
        <v>392</v>
      </c>
      <c r="J156" s="822">
        <v>20000000</v>
      </c>
      <c r="K156" s="843">
        <f t="shared" si="5"/>
        <v>20000000</v>
      </c>
    </row>
    <row r="157" spans="1:58" ht="37.5" customHeight="1" x14ac:dyDescent="0.25">
      <c r="A157" s="64" t="s">
        <v>386</v>
      </c>
      <c r="B157" s="67" t="s">
        <v>387</v>
      </c>
      <c r="C157" s="150">
        <v>915</v>
      </c>
      <c r="D157" s="64" t="s">
        <v>429</v>
      </c>
      <c r="E157" s="64">
        <v>2014</v>
      </c>
      <c r="F157" s="864" t="s">
        <v>759</v>
      </c>
      <c r="G157" s="26" t="s">
        <v>668</v>
      </c>
      <c r="H157" s="26" t="s">
        <v>237</v>
      </c>
      <c r="I157" s="98" t="s">
        <v>392</v>
      </c>
      <c r="J157" s="103">
        <v>19450000</v>
      </c>
      <c r="K157" s="775">
        <f t="shared" si="5"/>
        <v>19450000</v>
      </c>
    </row>
    <row r="158" spans="1:58" ht="46.5" customHeight="1" x14ac:dyDescent="0.25">
      <c r="A158" s="64" t="s">
        <v>386</v>
      </c>
      <c r="B158" s="67" t="s">
        <v>387</v>
      </c>
      <c r="C158" s="150">
        <v>916</v>
      </c>
      <c r="D158" s="64" t="s">
        <v>429</v>
      </c>
      <c r="E158" s="64">
        <v>2014</v>
      </c>
      <c r="F158" s="864" t="s">
        <v>759</v>
      </c>
      <c r="G158" s="26" t="s">
        <v>668</v>
      </c>
      <c r="H158" s="26" t="s">
        <v>21</v>
      </c>
      <c r="I158" s="98" t="s">
        <v>392</v>
      </c>
      <c r="J158" s="103">
        <v>11800000</v>
      </c>
      <c r="K158" s="775">
        <f t="shared" si="5"/>
        <v>11800000</v>
      </c>
    </row>
    <row r="159" spans="1:58" ht="31.8" x14ac:dyDescent="0.25">
      <c r="A159" s="64" t="s">
        <v>386</v>
      </c>
      <c r="B159" s="67" t="s">
        <v>387</v>
      </c>
      <c r="C159" s="150">
        <v>918</v>
      </c>
      <c r="D159" s="64" t="s">
        <v>429</v>
      </c>
      <c r="E159" s="64">
        <v>2014</v>
      </c>
      <c r="F159" s="89" t="s">
        <v>759</v>
      </c>
      <c r="G159" s="26" t="s">
        <v>668</v>
      </c>
      <c r="H159" s="26" t="s">
        <v>19</v>
      </c>
      <c r="I159" s="98" t="s">
        <v>392</v>
      </c>
      <c r="J159" s="103">
        <v>3180000</v>
      </c>
      <c r="K159" s="775">
        <f t="shared" si="5"/>
        <v>3180000</v>
      </c>
    </row>
    <row r="160" spans="1:58" ht="39.75" customHeight="1" x14ac:dyDescent="0.25">
      <c r="A160" s="829" t="s">
        <v>386</v>
      </c>
      <c r="B160" s="823" t="s">
        <v>509</v>
      </c>
      <c r="C160" s="842">
        <v>1279</v>
      </c>
      <c r="D160" s="829" t="s">
        <v>393</v>
      </c>
      <c r="E160" s="829">
        <v>2014</v>
      </c>
      <c r="F160" s="826" t="s">
        <v>759</v>
      </c>
      <c r="G160" s="825"/>
      <c r="H160" s="825" t="s">
        <v>1251</v>
      </c>
      <c r="I160" s="820" t="s">
        <v>396</v>
      </c>
      <c r="J160" s="822">
        <v>26126000</v>
      </c>
      <c r="K160" s="770">
        <f t="shared" si="5"/>
        <v>26126000</v>
      </c>
    </row>
    <row r="161" spans="1:58" ht="51" customHeight="1" x14ac:dyDescent="0.25">
      <c r="A161" s="829" t="s">
        <v>386</v>
      </c>
      <c r="B161" s="823" t="s">
        <v>509</v>
      </c>
      <c r="C161" s="842">
        <v>1280</v>
      </c>
      <c r="D161" s="829" t="s">
        <v>393</v>
      </c>
      <c r="E161" s="829">
        <v>2014</v>
      </c>
      <c r="F161" s="866" t="s">
        <v>759</v>
      </c>
      <c r="G161" s="825"/>
      <c r="H161" s="825" t="s">
        <v>1252</v>
      </c>
      <c r="I161" s="820" t="s">
        <v>396</v>
      </c>
      <c r="J161" s="822">
        <v>62735000</v>
      </c>
      <c r="K161" s="770">
        <f t="shared" si="5"/>
        <v>62735000</v>
      </c>
      <c r="AL161" s="18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row>
    <row r="162" spans="1:58" s="165" customFormat="1" ht="30.6" x14ac:dyDescent="0.25">
      <c r="A162" s="263" t="s">
        <v>386</v>
      </c>
      <c r="B162" s="272" t="s">
        <v>509</v>
      </c>
      <c r="C162" s="68">
        <v>1183</v>
      </c>
      <c r="D162" s="263" t="s">
        <v>451</v>
      </c>
      <c r="E162" s="263">
        <v>2014</v>
      </c>
      <c r="F162" s="866">
        <v>2014</v>
      </c>
      <c r="G162" s="65" t="s">
        <v>1082</v>
      </c>
      <c r="H162" s="65" t="s">
        <v>1083</v>
      </c>
      <c r="I162" s="98" t="s">
        <v>396</v>
      </c>
      <c r="J162" s="107">
        <v>12400000</v>
      </c>
      <c r="K162" s="770">
        <f t="shared" si="5"/>
        <v>12400000</v>
      </c>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c r="AM162"/>
      <c r="AN162"/>
      <c r="AO162"/>
      <c r="AP162"/>
      <c r="AQ162"/>
      <c r="AR162"/>
      <c r="AS162"/>
      <c r="AT162"/>
      <c r="AU162"/>
      <c r="AV162"/>
      <c r="AW162"/>
      <c r="AX162"/>
      <c r="AY162"/>
      <c r="AZ162"/>
      <c r="BA162"/>
      <c r="BB162"/>
      <c r="BC162"/>
      <c r="BD162"/>
      <c r="BE162"/>
      <c r="BF162"/>
    </row>
    <row r="163" spans="1:58" ht="40.5" customHeight="1" x14ac:dyDescent="0.25">
      <c r="A163" s="64" t="s">
        <v>386</v>
      </c>
      <c r="B163" s="67" t="s">
        <v>509</v>
      </c>
      <c r="C163" s="150">
        <v>965</v>
      </c>
      <c r="D163" s="64" t="s">
        <v>402</v>
      </c>
      <c r="E163" s="64">
        <v>2014</v>
      </c>
      <c r="F163" s="89" t="s">
        <v>575</v>
      </c>
      <c r="G163" s="18" t="s">
        <v>1130</v>
      </c>
      <c r="H163" s="18" t="s">
        <v>979</v>
      </c>
      <c r="I163" s="98" t="s">
        <v>396</v>
      </c>
      <c r="J163" s="103">
        <v>19000000</v>
      </c>
      <c r="K163" s="785">
        <f t="shared" si="5"/>
        <v>19000000</v>
      </c>
    </row>
    <row r="164" spans="1:58" ht="20.399999999999999" x14ac:dyDescent="0.25">
      <c r="A164" s="263" t="s">
        <v>386</v>
      </c>
      <c r="B164" s="272" t="s">
        <v>509</v>
      </c>
      <c r="C164" s="68">
        <v>1208</v>
      </c>
      <c r="D164" s="263" t="s">
        <v>429</v>
      </c>
      <c r="E164" s="809">
        <v>2014</v>
      </c>
      <c r="F164" s="88" t="s">
        <v>759</v>
      </c>
      <c r="G164" s="18" t="s">
        <v>550</v>
      </c>
      <c r="H164" s="18" t="s">
        <v>1099</v>
      </c>
      <c r="I164" s="98" t="s">
        <v>396</v>
      </c>
      <c r="J164" s="103">
        <v>7400000</v>
      </c>
      <c r="K164" s="788">
        <f t="shared" si="5"/>
        <v>7400000</v>
      </c>
    </row>
    <row r="165" spans="1:58" ht="20.399999999999999" x14ac:dyDescent="0.25">
      <c r="A165" s="263" t="s">
        <v>386</v>
      </c>
      <c r="B165" s="272" t="s">
        <v>509</v>
      </c>
      <c r="C165" s="68">
        <v>1209</v>
      </c>
      <c r="D165" s="263" t="s">
        <v>429</v>
      </c>
      <c r="E165" s="263">
        <v>2014</v>
      </c>
      <c r="F165" s="89" t="s">
        <v>759</v>
      </c>
      <c r="G165" s="18" t="s">
        <v>550</v>
      </c>
      <c r="H165" s="18" t="s">
        <v>1100</v>
      </c>
      <c r="I165" s="98" t="s">
        <v>396</v>
      </c>
      <c r="J165" s="103">
        <v>12000000</v>
      </c>
      <c r="K165" s="788">
        <f t="shared" si="5"/>
        <v>12000000</v>
      </c>
    </row>
    <row r="166" spans="1:58" ht="40.5" customHeight="1" x14ac:dyDescent="0.25">
      <c r="A166" s="263" t="s">
        <v>386</v>
      </c>
      <c r="B166" s="272" t="s">
        <v>509</v>
      </c>
      <c r="C166" s="68">
        <v>1210</v>
      </c>
      <c r="D166" s="263" t="s">
        <v>429</v>
      </c>
      <c r="E166" s="263">
        <v>2014</v>
      </c>
      <c r="F166" s="89" t="s">
        <v>759</v>
      </c>
      <c r="G166" s="18" t="s">
        <v>550</v>
      </c>
      <c r="H166" s="18" t="s">
        <v>1101</v>
      </c>
      <c r="I166" s="98" t="s">
        <v>396</v>
      </c>
      <c r="J166" s="103">
        <v>1100000</v>
      </c>
      <c r="K166" s="788">
        <f t="shared" si="5"/>
        <v>1100000</v>
      </c>
    </row>
    <row r="167" spans="1:58" ht="20.399999999999999" x14ac:dyDescent="0.25">
      <c r="A167" s="263" t="s">
        <v>386</v>
      </c>
      <c r="B167" s="272" t="s">
        <v>509</v>
      </c>
      <c r="C167" s="68">
        <v>1221</v>
      </c>
      <c r="D167" s="263" t="s">
        <v>1105</v>
      </c>
      <c r="E167" s="263">
        <v>2014</v>
      </c>
      <c r="F167" s="826" t="s">
        <v>758</v>
      </c>
      <c r="G167" s="18" t="s">
        <v>550</v>
      </c>
      <c r="H167" s="18" t="s">
        <v>1106</v>
      </c>
      <c r="I167" s="98" t="s">
        <v>396</v>
      </c>
      <c r="J167" s="103">
        <v>108500000</v>
      </c>
      <c r="K167" s="788">
        <f t="shared" si="5"/>
        <v>108500000</v>
      </c>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row>
    <row r="168" spans="1:58" ht="30.6" x14ac:dyDescent="0.25">
      <c r="A168" s="263" t="s">
        <v>386</v>
      </c>
      <c r="B168" s="272" t="s">
        <v>509</v>
      </c>
      <c r="C168" s="68">
        <v>1222</v>
      </c>
      <c r="D168" s="263" t="s">
        <v>1105</v>
      </c>
      <c r="E168" s="263">
        <v>2014</v>
      </c>
      <c r="F168" s="826" t="s">
        <v>758</v>
      </c>
      <c r="G168" s="18" t="s">
        <v>550</v>
      </c>
      <c r="H168" s="18" t="s">
        <v>1109</v>
      </c>
      <c r="I168" s="98" t="s">
        <v>396</v>
      </c>
      <c r="J168" s="107" t="s">
        <v>1107</v>
      </c>
      <c r="K168" s="788" t="str">
        <f t="shared" si="5"/>
        <v xml:space="preserve">Part of Pittsfield/Greenfield  Project </v>
      </c>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row>
    <row r="169" spans="1:58" ht="30.6" x14ac:dyDescent="0.25">
      <c r="A169" s="263" t="s">
        <v>386</v>
      </c>
      <c r="B169" s="272" t="s">
        <v>509</v>
      </c>
      <c r="C169" s="68">
        <v>1223</v>
      </c>
      <c r="D169" s="263" t="s">
        <v>1105</v>
      </c>
      <c r="E169" s="263">
        <v>2014</v>
      </c>
      <c r="F169" s="826" t="s">
        <v>758</v>
      </c>
      <c r="G169" s="18" t="s">
        <v>550</v>
      </c>
      <c r="H169" s="18" t="s">
        <v>1108</v>
      </c>
      <c r="I169" s="98" t="s">
        <v>396</v>
      </c>
      <c r="J169" s="107" t="s">
        <v>1107</v>
      </c>
      <c r="K169" s="788" t="str">
        <f t="shared" si="5"/>
        <v xml:space="preserve">Part of Pittsfield/Greenfield  Project </v>
      </c>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row>
    <row r="170" spans="1:58" s="77" customFormat="1" ht="30.6" x14ac:dyDescent="0.25">
      <c r="A170" s="263" t="s">
        <v>386</v>
      </c>
      <c r="B170" s="272" t="s">
        <v>509</v>
      </c>
      <c r="C170" s="68">
        <v>1224</v>
      </c>
      <c r="D170" s="263" t="s">
        <v>1105</v>
      </c>
      <c r="E170" s="263">
        <v>2014</v>
      </c>
      <c r="F170" s="826" t="s">
        <v>758</v>
      </c>
      <c r="G170" s="18" t="s">
        <v>550</v>
      </c>
      <c r="H170" s="18" t="s">
        <v>1110</v>
      </c>
      <c r="I170" s="98" t="s">
        <v>396</v>
      </c>
      <c r="J170" s="107" t="s">
        <v>1107</v>
      </c>
      <c r="K170" s="788" t="str">
        <f t="shared" si="5"/>
        <v xml:space="preserve">Part of Pittsfield/Greenfield  Project </v>
      </c>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58" s="77" customFormat="1" ht="30.6" x14ac:dyDescent="0.25">
      <c r="A171" s="263" t="s">
        <v>386</v>
      </c>
      <c r="B171" s="272" t="s">
        <v>509</v>
      </c>
      <c r="C171" s="68">
        <v>1225</v>
      </c>
      <c r="D171" s="263" t="s">
        <v>1105</v>
      </c>
      <c r="E171" s="263">
        <v>2014</v>
      </c>
      <c r="F171" s="866" t="s">
        <v>758</v>
      </c>
      <c r="G171" s="18" t="s">
        <v>550</v>
      </c>
      <c r="H171" s="18" t="s">
        <v>1111</v>
      </c>
      <c r="I171" s="98" t="s">
        <v>396</v>
      </c>
      <c r="J171" s="107" t="s">
        <v>1107</v>
      </c>
      <c r="K171" s="788" t="str">
        <f t="shared" si="5"/>
        <v xml:space="preserve">Part of Pittsfield/Greenfield  Project </v>
      </c>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58" s="77" customFormat="1" ht="33" customHeight="1" x14ac:dyDescent="0.3">
      <c r="A172" s="263" t="s">
        <v>386</v>
      </c>
      <c r="B172" s="272" t="s">
        <v>509</v>
      </c>
      <c r="C172" s="68">
        <v>1226</v>
      </c>
      <c r="D172" s="263" t="s">
        <v>1105</v>
      </c>
      <c r="E172" s="263">
        <v>2014</v>
      </c>
      <c r="F172" s="866" t="s">
        <v>758</v>
      </c>
      <c r="G172" s="18" t="s">
        <v>550</v>
      </c>
      <c r="H172" s="18" t="s">
        <v>310</v>
      </c>
      <c r="I172" s="98" t="s">
        <v>396</v>
      </c>
      <c r="J172" s="107" t="s">
        <v>1107</v>
      </c>
      <c r="K172" s="788" t="str">
        <f t="shared" si="5"/>
        <v xml:space="preserve">Part of Pittsfield/Greenfield  Project </v>
      </c>
      <c r="L172" s="752"/>
      <c r="M172" s="765" t="s">
        <v>1152</v>
      </c>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spans="1:58" ht="30.6" x14ac:dyDescent="0.3">
      <c r="A173" s="64" t="s">
        <v>386</v>
      </c>
      <c r="B173" s="67" t="s">
        <v>387</v>
      </c>
      <c r="C173" s="150">
        <v>905</v>
      </c>
      <c r="D173" s="64" t="s">
        <v>393</v>
      </c>
      <c r="E173" s="64">
        <v>2014</v>
      </c>
      <c r="F173" s="878">
        <v>41853</v>
      </c>
      <c r="G173" s="18" t="s">
        <v>544</v>
      </c>
      <c r="H173" s="65" t="s">
        <v>849</v>
      </c>
      <c r="I173" s="98" t="s">
        <v>406</v>
      </c>
      <c r="J173" s="822">
        <v>1364108000</v>
      </c>
      <c r="K173" s="772">
        <f t="shared" si="5"/>
        <v>1364108000</v>
      </c>
      <c r="L173" s="752"/>
      <c r="M173" s="765" t="s">
        <v>1272</v>
      </c>
    </row>
    <row r="174" spans="1:58" ht="45" customHeight="1" x14ac:dyDescent="0.3">
      <c r="A174" s="64" t="s">
        <v>386</v>
      </c>
      <c r="B174" s="67" t="s">
        <v>387</v>
      </c>
      <c r="C174" s="150">
        <v>906</v>
      </c>
      <c r="D174" s="64" t="s">
        <v>393</v>
      </c>
      <c r="E174" s="64">
        <v>2014</v>
      </c>
      <c r="F174" s="864" t="s">
        <v>753</v>
      </c>
      <c r="G174" s="18" t="s">
        <v>544</v>
      </c>
      <c r="H174" s="65" t="s">
        <v>1067</v>
      </c>
      <c r="I174" s="98" t="s">
        <v>406</v>
      </c>
      <c r="J174" s="107" t="s">
        <v>541</v>
      </c>
      <c r="K174" s="772" t="str">
        <f t="shared" si="5"/>
        <v>Part of Maine Power Reliability Program</v>
      </c>
      <c r="L174" s="752"/>
      <c r="M174" s="765" t="s">
        <v>1273</v>
      </c>
    </row>
    <row r="175" spans="1:58" ht="45" customHeight="1" x14ac:dyDescent="0.3">
      <c r="A175" s="64" t="s">
        <v>386</v>
      </c>
      <c r="B175" s="67" t="s">
        <v>387</v>
      </c>
      <c r="C175" s="150">
        <v>908</v>
      </c>
      <c r="D175" s="64" t="s">
        <v>393</v>
      </c>
      <c r="E175" s="64">
        <v>2014</v>
      </c>
      <c r="F175" s="864" t="s">
        <v>754</v>
      </c>
      <c r="G175" s="18" t="s">
        <v>544</v>
      </c>
      <c r="H175" s="65" t="s">
        <v>1171</v>
      </c>
      <c r="I175" s="98" t="s">
        <v>406</v>
      </c>
      <c r="J175" s="107" t="s">
        <v>541</v>
      </c>
      <c r="K175" s="772" t="str">
        <f t="shared" si="5"/>
        <v>Part of Maine Power Reliability Program</v>
      </c>
      <c r="L175" s="752"/>
      <c r="M175" s="765" t="s">
        <v>1153</v>
      </c>
    </row>
    <row r="176" spans="1:58" ht="45" customHeight="1" x14ac:dyDescent="0.25">
      <c r="A176" s="263" t="s">
        <v>386</v>
      </c>
      <c r="B176" s="272" t="s">
        <v>387</v>
      </c>
      <c r="C176" s="68">
        <v>1158</v>
      </c>
      <c r="D176" s="263" t="s">
        <v>393</v>
      </c>
      <c r="E176" s="263">
        <v>2014</v>
      </c>
      <c r="F176" s="864" t="s">
        <v>754</v>
      </c>
      <c r="G176" s="18" t="s">
        <v>544</v>
      </c>
      <c r="H176" s="18" t="s">
        <v>1009</v>
      </c>
      <c r="I176" s="98" t="s">
        <v>406</v>
      </c>
      <c r="J176" s="107" t="s">
        <v>541</v>
      </c>
      <c r="K176" s="772" t="str">
        <f t="shared" si="5"/>
        <v>Part of Maine Power Reliability Program</v>
      </c>
    </row>
    <row r="177" spans="1:58" ht="45" customHeight="1" x14ac:dyDescent="0.25">
      <c r="A177" s="263" t="s">
        <v>386</v>
      </c>
      <c r="B177" s="272" t="s">
        <v>509</v>
      </c>
      <c r="C177" s="68">
        <v>1177</v>
      </c>
      <c r="D177" s="263" t="s">
        <v>402</v>
      </c>
      <c r="E177" s="263">
        <v>2015</v>
      </c>
      <c r="F177" s="864" t="s">
        <v>989</v>
      </c>
      <c r="G177" s="18" t="s">
        <v>1131</v>
      </c>
      <c r="H177" s="18" t="s">
        <v>1039</v>
      </c>
      <c r="I177" s="98" t="s">
        <v>510</v>
      </c>
      <c r="J177" s="103" t="s">
        <v>92</v>
      </c>
      <c r="K177" s="785" t="str">
        <f t="shared" si="5"/>
        <v>TBD</v>
      </c>
    </row>
    <row r="178" spans="1:58" ht="45" customHeight="1" x14ac:dyDescent="0.25">
      <c r="A178" s="263" t="s">
        <v>386</v>
      </c>
      <c r="B178" s="272" t="s">
        <v>509</v>
      </c>
      <c r="C178" s="68">
        <v>1178</v>
      </c>
      <c r="D178" s="263" t="s">
        <v>402</v>
      </c>
      <c r="E178" s="263">
        <v>2015</v>
      </c>
      <c r="F178" s="864" t="s">
        <v>989</v>
      </c>
      <c r="G178" s="18" t="s">
        <v>1131</v>
      </c>
      <c r="H178" s="18" t="s">
        <v>1040</v>
      </c>
      <c r="I178" s="98" t="s">
        <v>510</v>
      </c>
      <c r="J178" s="103" t="s">
        <v>92</v>
      </c>
      <c r="K178" s="785" t="str">
        <f t="shared" si="5"/>
        <v>TBD</v>
      </c>
    </row>
    <row r="179" spans="1:58" ht="45" customHeight="1" x14ac:dyDescent="0.25">
      <c r="A179" s="263" t="s">
        <v>386</v>
      </c>
      <c r="B179" s="272" t="s">
        <v>509</v>
      </c>
      <c r="C179" s="68">
        <v>1190</v>
      </c>
      <c r="D179" s="263" t="s">
        <v>402</v>
      </c>
      <c r="E179" s="263">
        <v>2015</v>
      </c>
      <c r="F179" s="864" t="s">
        <v>989</v>
      </c>
      <c r="G179" s="18" t="s">
        <v>1131</v>
      </c>
      <c r="H179" s="18" t="s">
        <v>1065</v>
      </c>
      <c r="I179" s="98" t="s">
        <v>510</v>
      </c>
      <c r="J179" s="103" t="s">
        <v>92</v>
      </c>
      <c r="K179" s="785" t="str">
        <f t="shared" si="5"/>
        <v>TBD</v>
      </c>
    </row>
    <row r="180" spans="1:58" ht="45" customHeight="1" x14ac:dyDescent="0.25">
      <c r="A180" s="263" t="s">
        <v>386</v>
      </c>
      <c r="B180" s="272" t="s">
        <v>509</v>
      </c>
      <c r="C180" s="68">
        <v>1189</v>
      </c>
      <c r="D180" s="263" t="s">
        <v>402</v>
      </c>
      <c r="E180" s="263">
        <v>2015</v>
      </c>
      <c r="F180" s="864" t="s">
        <v>989</v>
      </c>
      <c r="G180" s="18" t="s">
        <v>1132</v>
      </c>
      <c r="H180" s="18" t="s">
        <v>1064</v>
      </c>
      <c r="I180" s="98" t="s">
        <v>510</v>
      </c>
      <c r="J180" s="103" t="s">
        <v>92</v>
      </c>
      <c r="K180" s="785" t="str">
        <f t="shared" si="5"/>
        <v>TBD</v>
      </c>
    </row>
    <row r="181" spans="1:58" ht="45" customHeight="1" x14ac:dyDescent="0.25">
      <c r="A181" s="263" t="s">
        <v>386</v>
      </c>
      <c r="B181" s="272" t="s">
        <v>509</v>
      </c>
      <c r="C181" s="68">
        <v>1234</v>
      </c>
      <c r="D181" s="263" t="s">
        <v>429</v>
      </c>
      <c r="E181" s="263">
        <v>2015</v>
      </c>
      <c r="F181" s="864" t="s">
        <v>989</v>
      </c>
      <c r="G181" s="65" t="s">
        <v>91</v>
      </c>
      <c r="H181" s="825" t="s">
        <v>1258</v>
      </c>
      <c r="I181" s="98" t="s">
        <v>510</v>
      </c>
      <c r="J181" s="103" t="s">
        <v>92</v>
      </c>
      <c r="K181" s="770" t="str">
        <f t="shared" si="5"/>
        <v>TBD</v>
      </c>
    </row>
    <row r="182" spans="1:58" ht="45" customHeight="1" x14ac:dyDescent="0.25">
      <c r="A182" s="148" t="s">
        <v>386</v>
      </c>
      <c r="B182" s="60" t="s">
        <v>509</v>
      </c>
      <c r="C182" s="155">
        <v>975</v>
      </c>
      <c r="D182" s="148" t="s">
        <v>468</v>
      </c>
      <c r="E182" s="148">
        <v>2015</v>
      </c>
      <c r="F182" s="864" t="s">
        <v>796</v>
      </c>
      <c r="G182" s="26"/>
      <c r="H182" s="26" t="s">
        <v>277</v>
      </c>
      <c r="I182" s="98" t="s">
        <v>510</v>
      </c>
      <c r="J182" s="103">
        <v>105000000</v>
      </c>
      <c r="K182" s="770">
        <f t="shared" ref="K182:K213" si="6">J182</f>
        <v>105000000</v>
      </c>
    </row>
    <row r="183" spans="1:58" ht="45" customHeight="1" x14ac:dyDescent="0.25">
      <c r="A183" s="263" t="s">
        <v>386</v>
      </c>
      <c r="B183" s="272" t="s">
        <v>387</v>
      </c>
      <c r="C183" s="68">
        <v>1141</v>
      </c>
      <c r="D183" s="263" t="s">
        <v>451</v>
      </c>
      <c r="E183" s="263">
        <v>2015</v>
      </c>
      <c r="F183" s="864">
        <v>2015</v>
      </c>
      <c r="G183" s="65" t="s">
        <v>906</v>
      </c>
      <c r="H183" s="65" t="s">
        <v>914</v>
      </c>
      <c r="I183" s="98" t="s">
        <v>392</v>
      </c>
      <c r="J183" s="107" t="s">
        <v>910</v>
      </c>
      <c r="K183" s="771" t="str">
        <f t="shared" si="6"/>
        <v>Part of 2nd Deerfield 345/115kV Autotransformer Project</v>
      </c>
    </row>
    <row r="184" spans="1:58" ht="45" customHeight="1" x14ac:dyDescent="0.25">
      <c r="A184" s="64" t="s">
        <v>386</v>
      </c>
      <c r="B184" s="67" t="s">
        <v>387</v>
      </c>
      <c r="C184" s="150">
        <v>950</v>
      </c>
      <c r="D184" s="64" t="s">
        <v>429</v>
      </c>
      <c r="E184" s="64">
        <v>2015</v>
      </c>
      <c r="F184" s="868" t="s">
        <v>987</v>
      </c>
      <c r="G184" s="26" t="s">
        <v>352</v>
      </c>
      <c r="H184" s="26" t="s">
        <v>265</v>
      </c>
      <c r="I184" s="98" t="s">
        <v>392</v>
      </c>
      <c r="J184" s="103">
        <v>1016897</v>
      </c>
      <c r="K184" s="773">
        <f t="shared" si="6"/>
        <v>1016897</v>
      </c>
    </row>
    <row r="185" spans="1:58" ht="42" customHeight="1" x14ac:dyDescent="0.25">
      <c r="A185" s="64" t="s">
        <v>386</v>
      </c>
      <c r="B185" s="67" t="s">
        <v>387</v>
      </c>
      <c r="C185" s="150">
        <v>953</v>
      </c>
      <c r="D185" s="64" t="s">
        <v>429</v>
      </c>
      <c r="E185" s="64">
        <v>2015</v>
      </c>
      <c r="F185" s="868" t="s">
        <v>987</v>
      </c>
      <c r="G185" s="26" t="s">
        <v>352</v>
      </c>
      <c r="H185" s="26" t="s">
        <v>268</v>
      </c>
      <c r="I185" s="98" t="s">
        <v>392</v>
      </c>
      <c r="J185" s="103">
        <v>10248067</v>
      </c>
      <c r="K185" s="773">
        <f t="shared" si="6"/>
        <v>10248067</v>
      </c>
    </row>
    <row r="186" spans="1:58" ht="45" customHeight="1" x14ac:dyDescent="0.25">
      <c r="A186" s="64" t="s">
        <v>386</v>
      </c>
      <c r="B186" s="67" t="s">
        <v>387</v>
      </c>
      <c r="C186" s="150">
        <v>954</v>
      </c>
      <c r="D186" s="64" t="s">
        <v>429</v>
      </c>
      <c r="E186" s="64">
        <v>2015</v>
      </c>
      <c r="F186" s="158" t="s">
        <v>987</v>
      </c>
      <c r="G186" s="26" t="s">
        <v>352</v>
      </c>
      <c r="H186" s="18" t="s">
        <v>1125</v>
      </c>
      <c r="I186" s="98" t="s">
        <v>392</v>
      </c>
      <c r="J186" s="103">
        <v>903909</v>
      </c>
      <c r="K186" s="773">
        <f t="shared" si="6"/>
        <v>903909</v>
      </c>
    </row>
    <row r="187" spans="1:58" ht="30.6" x14ac:dyDescent="0.25">
      <c r="A187" s="64" t="s">
        <v>386</v>
      </c>
      <c r="B187" s="67" t="s">
        <v>387</v>
      </c>
      <c r="C187" s="150">
        <v>946</v>
      </c>
      <c r="D187" s="64" t="s">
        <v>429</v>
      </c>
      <c r="E187" s="64">
        <v>2015</v>
      </c>
      <c r="F187" s="89" t="s">
        <v>988</v>
      </c>
      <c r="G187" s="26" t="s">
        <v>352</v>
      </c>
      <c r="H187" s="18" t="s">
        <v>1183</v>
      </c>
      <c r="I187" s="98" t="s">
        <v>392</v>
      </c>
      <c r="J187" s="103">
        <v>16000000</v>
      </c>
      <c r="K187" s="773">
        <f t="shared" si="6"/>
        <v>16000000</v>
      </c>
    </row>
    <row r="188" spans="1:58" ht="35.25" customHeight="1" x14ac:dyDescent="0.25">
      <c r="A188" s="64" t="s">
        <v>386</v>
      </c>
      <c r="B188" s="67" t="s">
        <v>387</v>
      </c>
      <c r="C188" s="150">
        <v>949</v>
      </c>
      <c r="D188" s="64" t="s">
        <v>429</v>
      </c>
      <c r="E188" s="64">
        <v>2015</v>
      </c>
      <c r="F188" s="89" t="s">
        <v>988</v>
      </c>
      <c r="G188" s="26" t="s">
        <v>352</v>
      </c>
      <c r="H188" s="26" t="s">
        <v>264</v>
      </c>
      <c r="I188" s="98" t="s">
        <v>392</v>
      </c>
      <c r="J188" s="103">
        <v>1600000</v>
      </c>
      <c r="K188" s="773">
        <f t="shared" si="6"/>
        <v>1600000</v>
      </c>
    </row>
    <row r="189" spans="1:58" ht="33.75" customHeight="1" x14ac:dyDescent="0.25">
      <c r="A189" s="64" t="s">
        <v>386</v>
      </c>
      <c r="B189" s="67" t="s">
        <v>387</v>
      </c>
      <c r="C189" s="150">
        <v>937</v>
      </c>
      <c r="D189" s="64" t="s">
        <v>429</v>
      </c>
      <c r="E189" s="64">
        <v>2015</v>
      </c>
      <c r="F189" s="826" t="s">
        <v>989</v>
      </c>
      <c r="G189" s="26" t="s">
        <v>352</v>
      </c>
      <c r="H189" s="26" t="s">
        <v>253</v>
      </c>
      <c r="I189" s="98" t="s">
        <v>392</v>
      </c>
      <c r="J189" s="103">
        <v>6602875</v>
      </c>
      <c r="K189" s="773">
        <f t="shared" si="6"/>
        <v>6602875</v>
      </c>
    </row>
    <row r="190" spans="1:58" s="119" customFormat="1" ht="28.5" customHeight="1" x14ac:dyDescent="0.25">
      <c r="A190" s="148" t="s">
        <v>386</v>
      </c>
      <c r="B190" s="156" t="s">
        <v>387</v>
      </c>
      <c r="C190" s="155">
        <v>1094</v>
      </c>
      <c r="D190" s="148" t="s">
        <v>429</v>
      </c>
      <c r="E190" s="148">
        <v>2015</v>
      </c>
      <c r="F190" s="89" t="s">
        <v>989</v>
      </c>
      <c r="G190" s="18" t="s">
        <v>91</v>
      </c>
      <c r="H190" s="18" t="s">
        <v>648</v>
      </c>
      <c r="I190" s="98" t="s">
        <v>392</v>
      </c>
      <c r="J190" s="103">
        <v>25000000</v>
      </c>
      <c r="K190" s="791">
        <f t="shared" si="6"/>
        <v>25000000</v>
      </c>
    </row>
    <row r="191" spans="1:58" ht="30.75" customHeight="1" x14ac:dyDescent="0.25">
      <c r="A191" s="64" t="s">
        <v>386</v>
      </c>
      <c r="B191" s="156" t="s">
        <v>387</v>
      </c>
      <c r="C191" s="150">
        <v>190</v>
      </c>
      <c r="D191" s="64" t="s">
        <v>429</v>
      </c>
      <c r="E191" s="64">
        <v>2015</v>
      </c>
      <c r="F191" s="89" t="s">
        <v>989</v>
      </c>
      <c r="G191" s="26" t="s">
        <v>91</v>
      </c>
      <c r="H191" s="18" t="s">
        <v>676</v>
      </c>
      <c r="I191" s="98" t="s">
        <v>392</v>
      </c>
      <c r="J191" s="103">
        <v>81800000</v>
      </c>
      <c r="K191" s="786">
        <f t="shared" si="6"/>
        <v>81800000</v>
      </c>
    </row>
    <row r="192" spans="1:58" s="119" customFormat="1" ht="32.25" customHeight="1" x14ac:dyDescent="0.25">
      <c r="A192" s="148" t="s">
        <v>386</v>
      </c>
      <c r="B192" s="156" t="s">
        <v>387</v>
      </c>
      <c r="C192" s="155">
        <v>794</v>
      </c>
      <c r="D192" s="148" t="s">
        <v>429</v>
      </c>
      <c r="E192" s="861">
        <v>2015</v>
      </c>
      <c r="F192" s="88" t="s">
        <v>989</v>
      </c>
      <c r="G192" s="26" t="s">
        <v>91</v>
      </c>
      <c r="H192" s="18" t="s">
        <v>677</v>
      </c>
      <c r="I192" s="98" t="s">
        <v>392</v>
      </c>
      <c r="J192" s="103">
        <v>71700000</v>
      </c>
      <c r="K192" s="786">
        <f t="shared" si="6"/>
        <v>71700000</v>
      </c>
      <c r="AL192"/>
      <c r="AM192"/>
      <c r="AN192"/>
      <c r="AO192"/>
      <c r="AP192"/>
      <c r="AQ192"/>
      <c r="AR192"/>
      <c r="AS192"/>
      <c r="AT192"/>
      <c r="AU192"/>
      <c r="AV192"/>
      <c r="AW192"/>
      <c r="AX192"/>
      <c r="AY192"/>
      <c r="AZ192"/>
      <c r="BA192"/>
      <c r="BB192"/>
      <c r="BC192"/>
      <c r="BD192"/>
      <c r="BE192"/>
      <c r="BF192"/>
    </row>
    <row r="193" spans="1:58" ht="33.75" customHeight="1" x14ac:dyDescent="0.25">
      <c r="A193" s="263" t="s">
        <v>386</v>
      </c>
      <c r="B193" s="823" t="s">
        <v>387</v>
      </c>
      <c r="C193" s="68">
        <v>1253</v>
      </c>
      <c r="D193" s="263" t="s">
        <v>429</v>
      </c>
      <c r="E193" s="263">
        <v>2015</v>
      </c>
      <c r="F193" s="826" t="s">
        <v>988</v>
      </c>
      <c r="G193" s="18"/>
      <c r="H193" s="824" t="s">
        <v>1218</v>
      </c>
      <c r="I193" s="820" t="s">
        <v>392</v>
      </c>
      <c r="J193" s="822">
        <v>3000000</v>
      </c>
      <c r="K193" s="770">
        <f t="shared" si="6"/>
        <v>3000000</v>
      </c>
    </row>
    <row r="194" spans="1:58" ht="35.25" customHeight="1" x14ac:dyDescent="0.25">
      <c r="A194" s="98" t="s">
        <v>386</v>
      </c>
      <c r="B194" s="89" t="s">
        <v>387</v>
      </c>
      <c r="C194" s="68">
        <v>802</v>
      </c>
      <c r="D194" s="98" t="s">
        <v>451</v>
      </c>
      <c r="E194" s="163">
        <v>2015</v>
      </c>
      <c r="F194" s="85">
        <v>2015</v>
      </c>
      <c r="G194" s="26" t="s">
        <v>91</v>
      </c>
      <c r="H194" s="18" t="s">
        <v>621</v>
      </c>
      <c r="I194" s="98" t="s">
        <v>392</v>
      </c>
      <c r="J194" s="822">
        <v>218000000</v>
      </c>
      <c r="K194" s="774">
        <f t="shared" si="6"/>
        <v>218000000</v>
      </c>
    </row>
    <row r="195" spans="1:58" ht="30.6" x14ac:dyDescent="0.25">
      <c r="A195" s="98" t="s">
        <v>386</v>
      </c>
      <c r="B195" s="89" t="s">
        <v>387</v>
      </c>
      <c r="C195" s="155">
        <v>1085</v>
      </c>
      <c r="D195" s="98" t="s">
        <v>451</v>
      </c>
      <c r="E195" s="98">
        <v>2015</v>
      </c>
      <c r="F195" s="89">
        <v>2015</v>
      </c>
      <c r="G195" s="26" t="s">
        <v>91</v>
      </c>
      <c r="H195" s="18" t="s">
        <v>643</v>
      </c>
      <c r="I195" s="98" t="s">
        <v>392</v>
      </c>
      <c r="J195" s="107" t="s">
        <v>552</v>
      </c>
      <c r="K195" s="774" t="str">
        <f t="shared" si="6"/>
        <v>Part of NEEWS (Interstate Reliability Project)</v>
      </c>
    </row>
    <row r="196" spans="1:58" ht="30.6" x14ac:dyDescent="0.25">
      <c r="A196" s="64" t="s">
        <v>386</v>
      </c>
      <c r="B196" s="89" t="s">
        <v>387</v>
      </c>
      <c r="C196" s="150">
        <v>810</v>
      </c>
      <c r="D196" s="64" t="s">
        <v>451</v>
      </c>
      <c r="E196" s="98">
        <v>2015</v>
      </c>
      <c r="F196" s="89">
        <v>2015</v>
      </c>
      <c r="G196" s="26" t="s">
        <v>91</v>
      </c>
      <c r="H196" s="18" t="s">
        <v>704</v>
      </c>
      <c r="I196" s="98" t="s">
        <v>392</v>
      </c>
      <c r="J196" s="107" t="s">
        <v>552</v>
      </c>
      <c r="K196" s="774" t="str">
        <f t="shared" si="6"/>
        <v>Part of NEEWS (Interstate Reliability Project)</v>
      </c>
    </row>
    <row r="197" spans="1:58" ht="30.6" x14ac:dyDescent="0.25">
      <c r="A197" s="64" t="s">
        <v>386</v>
      </c>
      <c r="B197" s="89" t="s">
        <v>387</v>
      </c>
      <c r="C197" s="150">
        <v>191</v>
      </c>
      <c r="D197" s="64" t="s">
        <v>451</v>
      </c>
      <c r="E197" s="98">
        <v>2015</v>
      </c>
      <c r="F197" s="89">
        <v>2015</v>
      </c>
      <c r="G197" s="26" t="s">
        <v>91</v>
      </c>
      <c r="H197" s="18" t="s">
        <v>683</v>
      </c>
      <c r="I197" s="98" t="s">
        <v>392</v>
      </c>
      <c r="J197" s="107" t="s">
        <v>552</v>
      </c>
      <c r="K197" s="774" t="str">
        <f t="shared" si="6"/>
        <v>Part of NEEWS (Interstate Reliability Project)</v>
      </c>
    </row>
    <row r="198" spans="1:58" ht="28.5" customHeight="1" x14ac:dyDescent="0.25">
      <c r="A198" s="263" t="s">
        <v>386</v>
      </c>
      <c r="B198" s="823" t="s">
        <v>387</v>
      </c>
      <c r="C198" s="68">
        <v>1235</v>
      </c>
      <c r="D198" s="263" t="s">
        <v>451</v>
      </c>
      <c r="E198" s="98">
        <v>2015</v>
      </c>
      <c r="F198" s="89" t="s">
        <v>989</v>
      </c>
      <c r="G198" s="825" t="s">
        <v>706</v>
      </c>
      <c r="H198" s="65" t="s">
        <v>1161</v>
      </c>
      <c r="I198" s="820" t="s">
        <v>392</v>
      </c>
      <c r="J198" s="822">
        <v>3000000</v>
      </c>
      <c r="K198" s="770">
        <f t="shared" si="6"/>
        <v>3000000</v>
      </c>
    </row>
    <row r="199" spans="1:58" ht="28.5" customHeight="1" x14ac:dyDescent="0.25">
      <c r="A199" s="263" t="s">
        <v>386</v>
      </c>
      <c r="B199" s="823" t="s">
        <v>387</v>
      </c>
      <c r="C199" s="68">
        <v>1245</v>
      </c>
      <c r="D199" s="263" t="s">
        <v>1184</v>
      </c>
      <c r="E199" s="98">
        <v>2015</v>
      </c>
      <c r="F199" s="89" t="s">
        <v>989</v>
      </c>
      <c r="G199" s="825" t="s">
        <v>706</v>
      </c>
      <c r="H199" s="65" t="s">
        <v>1161</v>
      </c>
      <c r="I199" s="820" t="s">
        <v>392</v>
      </c>
      <c r="J199" s="103">
        <v>60000</v>
      </c>
      <c r="K199" s="770">
        <f t="shared" si="6"/>
        <v>60000</v>
      </c>
    </row>
    <row r="200" spans="1:58" ht="28.5" customHeight="1" x14ac:dyDescent="0.25">
      <c r="A200" s="98" t="s">
        <v>386</v>
      </c>
      <c r="B200" s="89" t="s">
        <v>387</v>
      </c>
      <c r="C200" s="113">
        <v>721</v>
      </c>
      <c r="D200" s="98" t="s">
        <v>468</v>
      </c>
      <c r="E200" s="98">
        <v>2015</v>
      </c>
      <c r="F200" s="864" t="s">
        <v>796</v>
      </c>
      <c r="G200" s="18"/>
      <c r="H200" s="18" t="s">
        <v>573</v>
      </c>
      <c r="I200" s="98" t="s">
        <v>392</v>
      </c>
      <c r="J200" s="103">
        <v>19500000</v>
      </c>
      <c r="K200" s="770">
        <f t="shared" si="6"/>
        <v>19500000</v>
      </c>
    </row>
    <row r="201" spans="1:58" ht="54.75" customHeight="1" x14ac:dyDescent="0.25">
      <c r="A201" s="263" t="s">
        <v>386</v>
      </c>
      <c r="B201" s="272" t="s">
        <v>509</v>
      </c>
      <c r="C201" s="68">
        <v>1220</v>
      </c>
      <c r="D201" s="263" t="s">
        <v>451</v>
      </c>
      <c r="E201" s="263">
        <v>2015</v>
      </c>
      <c r="F201" s="864" t="s">
        <v>989</v>
      </c>
      <c r="G201" s="65" t="s">
        <v>1129</v>
      </c>
      <c r="H201" s="825" t="s">
        <v>1215</v>
      </c>
      <c r="I201" s="98" t="s">
        <v>396</v>
      </c>
      <c r="J201" s="107">
        <v>40100000</v>
      </c>
      <c r="K201" s="785">
        <f t="shared" si="6"/>
        <v>40100000</v>
      </c>
    </row>
    <row r="202" spans="1:58" ht="36" customHeight="1" x14ac:dyDescent="0.25">
      <c r="A202" s="263" t="s">
        <v>386</v>
      </c>
      <c r="B202" s="272" t="s">
        <v>509</v>
      </c>
      <c r="C202" s="68">
        <v>1214</v>
      </c>
      <c r="D202" s="263" t="s">
        <v>429</v>
      </c>
      <c r="E202" s="263">
        <v>2015</v>
      </c>
      <c r="F202" s="864" t="s">
        <v>989</v>
      </c>
      <c r="G202" s="18" t="s">
        <v>1130</v>
      </c>
      <c r="H202" s="18" t="s">
        <v>1148</v>
      </c>
      <c r="I202" s="98" t="s">
        <v>396</v>
      </c>
      <c r="J202" s="103">
        <v>500000</v>
      </c>
      <c r="K202" s="785">
        <f t="shared" si="6"/>
        <v>500000</v>
      </c>
    </row>
    <row r="203" spans="1:58" ht="28.5" customHeight="1" x14ac:dyDescent="0.25">
      <c r="A203" s="263" t="s">
        <v>386</v>
      </c>
      <c r="B203" s="272" t="s">
        <v>509</v>
      </c>
      <c r="C203" s="68">
        <v>1179</v>
      </c>
      <c r="D203" s="263" t="s">
        <v>402</v>
      </c>
      <c r="E203" s="263">
        <v>2015</v>
      </c>
      <c r="F203" s="864" t="s">
        <v>989</v>
      </c>
      <c r="G203" s="18" t="s">
        <v>1131</v>
      </c>
      <c r="H203" s="18" t="s">
        <v>1079</v>
      </c>
      <c r="I203" s="98" t="s">
        <v>396</v>
      </c>
      <c r="J203" s="103">
        <v>33000000</v>
      </c>
      <c r="K203" s="785">
        <f t="shared" si="6"/>
        <v>33000000</v>
      </c>
    </row>
    <row r="204" spans="1:58" ht="36" customHeight="1" x14ac:dyDescent="0.25">
      <c r="A204" s="263" t="s">
        <v>386</v>
      </c>
      <c r="B204" s="272" t="s">
        <v>509</v>
      </c>
      <c r="C204" s="68">
        <v>1211</v>
      </c>
      <c r="D204" s="263" t="s">
        <v>429</v>
      </c>
      <c r="E204" s="263">
        <v>2015</v>
      </c>
      <c r="F204" s="864" t="s">
        <v>989</v>
      </c>
      <c r="G204" s="18" t="s">
        <v>1131</v>
      </c>
      <c r="H204" s="18" t="s">
        <v>1164</v>
      </c>
      <c r="I204" s="98" t="s">
        <v>396</v>
      </c>
      <c r="J204" s="103">
        <v>32700000</v>
      </c>
      <c r="K204" s="785">
        <f t="shared" si="6"/>
        <v>32700000</v>
      </c>
      <c r="AL204" s="7"/>
      <c r="AM204" s="77"/>
      <c r="AN204" s="77"/>
      <c r="AO204" s="77"/>
      <c r="AP204" s="77"/>
      <c r="AQ204" s="77"/>
      <c r="AR204" s="77"/>
      <c r="AS204" s="77"/>
      <c r="AT204" s="77"/>
      <c r="AU204" s="77"/>
      <c r="AV204" s="77"/>
      <c r="AW204" s="77"/>
      <c r="AX204" s="77"/>
      <c r="AY204" s="77"/>
      <c r="AZ204" s="77"/>
      <c r="BA204" s="77"/>
      <c r="BB204" s="77"/>
      <c r="BC204" s="77"/>
      <c r="BD204" s="77"/>
      <c r="BE204" s="77"/>
      <c r="BF204" s="77"/>
    </row>
    <row r="205" spans="1:58" ht="30" customHeight="1" x14ac:dyDescent="0.25">
      <c r="A205" s="263" t="s">
        <v>386</v>
      </c>
      <c r="B205" s="272" t="s">
        <v>509</v>
      </c>
      <c r="C205" s="68">
        <v>1212</v>
      </c>
      <c r="D205" s="263" t="s">
        <v>429</v>
      </c>
      <c r="E205" s="263">
        <v>2015</v>
      </c>
      <c r="F205" s="864" t="s">
        <v>989</v>
      </c>
      <c r="G205" s="18" t="s">
        <v>1131</v>
      </c>
      <c r="H205" s="824" t="s">
        <v>1216</v>
      </c>
      <c r="I205" s="98" t="s">
        <v>396</v>
      </c>
      <c r="J205" s="822">
        <v>11600000</v>
      </c>
      <c r="K205" s="785">
        <f t="shared" si="6"/>
        <v>11600000</v>
      </c>
      <c r="AL205" s="7"/>
      <c r="AM205" s="77"/>
      <c r="AN205" s="77"/>
      <c r="AO205" s="77"/>
      <c r="AP205" s="77"/>
      <c r="AQ205" s="77"/>
      <c r="AR205" s="77"/>
      <c r="AS205" s="77"/>
      <c r="AT205" s="77"/>
      <c r="AU205" s="77"/>
      <c r="AV205" s="77"/>
      <c r="AW205" s="77"/>
      <c r="AX205" s="77"/>
      <c r="AY205" s="77"/>
      <c r="AZ205" s="77"/>
      <c r="BA205" s="77"/>
      <c r="BB205" s="77"/>
      <c r="BC205" s="77"/>
      <c r="BD205" s="77"/>
      <c r="BE205" s="77"/>
      <c r="BF205" s="77"/>
    </row>
    <row r="206" spans="1:58" ht="30" customHeight="1" x14ac:dyDescent="0.25">
      <c r="A206" s="263" t="s">
        <v>386</v>
      </c>
      <c r="B206" s="272" t="s">
        <v>509</v>
      </c>
      <c r="C206" s="68">
        <v>1213</v>
      </c>
      <c r="D206" s="263" t="s">
        <v>429</v>
      </c>
      <c r="E206" s="263">
        <v>2015</v>
      </c>
      <c r="F206" s="864" t="s">
        <v>989</v>
      </c>
      <c r="G206" s="18" t="s">
        <v>1131</v>
      </c>
      <c r="H206" s="824" t="s">
        <v>1214</v>
      </c>
      <c r="I206" s="98" t="s">
        <v>396</v>
      </c>
      <c r="J206" s="103">
        <v>23370000</v>
      </c>
      <c r="K206" s="785">
        <f t="shared" si="6"/>
        <v>23370000</v>
      </c>
      <c r="AL206" s="7"/>
      <c r="AM206" s="77"/>
      <c r="AN206" s="77"/>
      <c r="AO206" s="77"/>
      <c r="AP206" s="77"/>
      <c r="AQ206" s="77"/>
      <c r="AR206" s="77"/>
      <c r="AS206" s="77"/>
      <c r="AT206" s="77"/>
      <c r="AU206" s="77"/>
      <c r="AV206" s="77"/>
      <c r="AW206" s="77"/>
      <c r="AX206" s="77"/>
      <c r="AY206" s="77"/>
      <c r="AZ206" s="77"/>
      <c r="BA206" s="77"/>
      <c r="BB206" s="77"/>
      <c r="BC206" s="77"/>
      <c r="BD206" s="77"/>
      <c r="BE206" s="77"/>
      <c r="BF206" s="77"/>
    </row>
    <row r="207" spans="1:58" ht="30" customHeight="1" x14ac:dyDescent="0.25">
      <c r="A207" s="263" t="s">
        <v>386</v>
      </c>
      <c r="B207" s="272" t="s">
        <v>509</v>
      </c>
      <c r="C207" s="68">
        <v>1215</v>
      </c>
      <c r="D207" s="263" t="s">
        <v>429</v>
      </c>
      <c r="E207" s="263">
        <v>2015</v>
      </c>
      <c r="F207" s="864" t="s">
        <v>989</v>
      </c>
      <c r="G207" s="18" t="s">
        <v>1131</v>
      </c>
      <c r="H207" s="18" t="s">
        <v>1102</v>
      </c>
      <c r="I207" s="98" t="s">
        <v>396</v>
      </c>
      <c r="J207" s="103">
        <v>20000000</v>
      </c>
      <c r="K207" s="785">
        <f t="shared" si="6"/>
        <v>20000000</v>
      </c>
      <c r="AL207" s="7"/>
      <c r="AM207" s="77"/>
      <c r="AN207" s="77"/>
      <c r="AO207" s="77"/>
      <c r="AP207" s="77"/>
      <c r="AQ207" s="77"/>
      <c r="AR207" s="77"/>
      <c r="AS207" s="77"/>
      <c r="AT207" s="77"/>
      <c r="AU207" s="77"/>
      <c r="AV207" s="77"/>
      <c r="AW207" s="77"/>
      <c r="AX207" s="77"/>
      <c r="AY207" s="77"/>
      <c r="AZ207" s="77"/>
      <c r="BA207" s="77"/>
      <c r="BB207" s="77"/>
      <c r="BC207" s="77"/>
      <c r="BD207" s="77"/>
      <c r="BE207" s="77"/>
      <c r="BF207" s="77"/>
    </row>
    <row r="208" spans="1:58" ht="20.399999999999999" x14ac:dyDescent="0.25">
      <c r="A208" s="263" t="s">
        <v>386</v>
      </c>
      <c r="B208" s="272" t="s">
        <v>509</v>
      </c>
      <c r="C208" s="68">
        <v>1254</v>
      </c>
      <c r="D208" s="263" t="s">
        <v>429</v>
      </c>
      <c r="E208" s="263">
        <v>2015</v>
      </c>
      <c r="F208" s="89" t="s">
        <v>989</v>
      </c>
      <c r="G208" s="18" t="s">
        <v>1129</v>
      </c>
      <c r="H208" s="824" t="s">
        <v>1257</v>
      </c>
      <c r="I208" s="820" t="s">
        <v>396</v>
      </c>
      <c r="J208" s="822">
        <v>1000000</v>
      </c>
      <c r="K208" s="785">
        <f t="shared" si="6"/>
        <v>1000000</v>
      </c>
    </row>
    <row r="209" spans="1:58" ht="20.399999999999999" x14ac:dyDescent="0.3">
      <c r="A209" s="829" t="s">
        <v>386</v>
      </c>
      <c r="B209" s="823" t="s">
        <v>509</v>
      </c>
      <c r="C209" s="842">
        <v>1260</v>
      </c>
      <c r="D209" s="829" t="s">
        <v>429</v>
      </c>
      <c r="E209" s="829">
        <v>2015</v>
      </c>
      <c r="F209" s="826" t="s">
        <v>989</v>
      </c>
      <c r="G209" s="824" t="s">
        <v>1129</v>
      </c>
      <c r="H209" s="824" t="s">
        <v>1226</v>
      </c>
      <c r="I209" s="820" t="s">
        <v>396</v>
      </c>
      <c r="J209" s="822">
        <v>3500000</v>
      </c>
      <c r="K209" s="785">
        <f t="shared" si="6"/>
        <v>3500000</v>
      </c>
      <c r="M209" s="765" t="s">
        <v>1274</v>
      </c>
    </row>
    <row r="210" spans="1:58" ht="20.399999999999999" x14ac:dyDescent="0.3">
      <c r="A210" s="829" t="s">
        <v>386</v>
      </c>
      <c r="B210" s="823" t="s">
        <v>509</v>
      </c>
      <c r="C210" s="842">
        <v>1261</v>
      </c>
      <c r="D210" s="829" t="s">
        <v>429</v>
      </c>
      <c r="E210" s="829">
        <v>2015</v>
      </c>
      <c r="F210" s="826" t="s">
        <v>989</v>
      </c>
      <c r="G210" s="824" t="s">
        <v>1129</v>
      </c>
      <c r="H210" s="824" t="s">
        <v>1227</v>
      </c>
      <c r="I210" s="820" t="s">
        <v>396</v>
      </c>
      <c r="J210" s="822">
        <v>10800000</v>
      </c>
      <c r="K210" s="785">
        <f t="shared" si="6"/>
        <v>10800000</v>
      </c>
      <c r="L210" s="752"/>
      <c r="M210" s="765" t="s">
        <v>1154</v>
      </c>
    </row>
    <row r="211" spans="1:58" ht="20.399999999999999" x14ac:dyDescent="0.3">
      <c r="A211" s="829" t="s">
        <v>386</v>
      </c>
      <c r="B211" s="823" t="s">
        <v>509</v>
      </c>
      <c r="C211" s="842">
        <v>1262</v>
      </c>
      <c r="D211" s="829" t="s">
        <v>429</v>
      </c>
      <c r="E211" s="829">
        <v>2015</v>
      </c>
      <c r="F211" s="826" t="s">
        <v>989</v>
      </c>
      <c r="G211" s="824" t="s">
        <v>1129</v>
      </c>
      <c r="H211" s="824" t="s">
        <v>1228</v>
      </c>
      <c r="I211" s="820" t="s">
        <v>396</v>
      </c>
      <c r="J211" s="822">
        <v>1250000</v>
      </c>
      <c r="K211" s="785">
        <f t="shared" si="6"/>
        <v>1250000</v>
      </c>
      <c r="L211" s="752"/>
      <c r="M211" s="765" t="s">
        <v>1275</v>
      </c>
    </row>
    <row r="212" spans="1:58" ht="28.5" customHeight="1" x14ac:dyDescent="0.3">
      <c r="A212" s="64" t="s">
        <v>386</v>
      </c>
      <c r="B212" s="67" t="s">
        <v>509</v>
      </c>
      <c r="C212" s="150">
        <v>956</v>
      </c>
      <c r="D212" s="64" t="s">
        <v>429</v>
      </c>
      <c r="E212" s="64">
        <v>2015</v>
      </c>
      <c r="F212" s="89" t="s">
        <v>985</v>
      </c>
      <c r="G212" s="26" t="s">
        <v>352</v>
      </c>
      <c r="H212" s="26" t="s">
        <v>271</v>
      </c>
      <c r="I212" s="98" t="s">
        <v>396</v>
      </c>
      <c r="J212" s="103">
        <v>7021534</v>
      </c>
      <c r="K212" s="770">
        <f t="shared" si="6"/>
        <v>7021534</v>
      </c>
      <c r="L212" s="752"/>
      <c r="M212" s="765" t="s">
        <v>1069</v>
      </c>
    </row>
    <row r="213" spans="1:58" ht="39" customHeight="1" x14ac:dyDescent="0.25">
      <c r="A213" s="263" t="s">
        <v>386</v>
      </c>
      <c r="B213" s="272" t="s">
        <v>509</v>
      </c>
      <c r="C213" s="68">
        <v>1252</v>
      </c>
      <c r="D213" s="263" t="s">
        <v>429</v>
      </c>
      <c r="E213" s="263">
        <v>2015</v>
      </c>
      <c r="F213" s="89" t="s">
        <v>989</v>
      </c>
      <c r="G213" s="18" t="s">
        <v>91</v>
      </c>
      <c r="H213" s="18" t="s">
        <v>1200</v>
      </c>
      <c r="I213" s="820" t="s">
        <v>396</v>
      </c>
      <c r="J213" s="822">
        <v>36500000</v>
      </c>
      <c r="K213" s="770">
        <f t="shared" si="6"/>
        <v>36500000</v>
      </c>
    </row>
    <row r="214" spans="1:58" ht="28.5" customHeight="1" x14ac:dyDescent="0.3">
      <c r="A214" s="263" t="s">
        <v>386</v>
      </c>
      <c r="B214" s="272" t="s">
        <v>509</v>
      </c>
      <c r="C214" s="68">
        <v>1233</v>
      </c>
      <c r="D214" s="263" t="s">
        <v>429</v>
      </c>
      <c r="E214" s="263">
        <v>2015</v>
      </c>
      <c r="F214" s="864" t="s">
        <v>989</v>
      </c>
      <c r="G214" s="65" t="s">
        <v>91</v>
      </c>
      <c r="H214" s="825" t="s">
        <v>1217</v>
      </c>
      <c r="I214" s="820" t="s">
        <v>396</v>
      </c>
      <c r="J214" s="822">
        <v>36600000</v>
      </c>
      <c r="K214" s="770">
        <f t="shared" ref="K214:K245" si="7">J214</f>
        <v>36600000</v>
      </c>
      <c r="L214" s="752"/>
      <c r="M214" s="765" t="s">
        <v>1205</v>
      </c>
    </row>
    <row r="215" spans="1:58" ht="28.5" customHeight="1" x14ac:dyDescent="0.3">
      <c r="A215" s="263" t="s">
        <v>386</v>
      </c>
      <c r="B215" s="272" t="s">
        <v>509</v>
      </c>
      <c r="C215" s="68">
        <v>1250</v>
      </c>
      <c r="D215" s="263" t="s">
        <v>489</v>
      </c>
      <c r="E215" s="263">
        <v>2016</v>
      </c>
      <c r="F215" s="864">
        <v>2016</v>
      </c>
      <c r="G215" s="18" t="s">
        <v>1196</v>
      </c>
      <c r="H215" s="18" t="s">
        <v>1197</v>
      </c>
      <c r="I215" s="98" t="s">
        <v>510</v>
      </c>
      <c r="J215" s="103" t="s">
        <v>92</v>
      </c>
      <c r="K215" s="770" t="str">
        <f t="shared" si="7"/>
        <v>TBD</v>
      </c>
      <c r="L215" s="752"/>
      <c r="M215" s="765" t="s">
        <v>1155</v>
      </c>
    </row>
    <row r="216" spans="1:58" ht="28.5" customHeight="1" x14ac:dyDescent="0.3">
      <c r="A216" s="64" t="s">
        <v>386</v>
      </c>
      <c r="B216" s="67" t="s">
        <v>387</v>
      </c>
      <c r="C216" s="150">
        <v>782</v>
      </c>
      <c r="D216" s="64" t="s">
        <v>429</v>
      </c>
      <c r="E216" s="64">
        <v>2016</v>
      </c>
      <c r="F216" s="866" t="s">
        <v>986</v>
      </c>
      <c r="G216" s="18" t="s">
        <v>734</v>
      </c>
      <c r="H216" s="18" t="s">
        <v>1181</v>
      </c>
      <c r="I216" s="98" t="s">
        <v>392</v>
      </c>
      <c r="J216" s="103">
        <v>43912000</v>
      </c>
      <c r="K216" s="769">
        <f t="shared" si="7"/>
        <v>43912000</v>
      </c>
      <c r="L216" s="752"/>
      <c r="M216" s="765" t="s">
        <v>1070</v>
      </c>
    </row>
    <row r="217" spans="1:58" ht="45.75" customHeight="1" x14ac:dyDescent="0.3">
      <c r="A217" s="98" t="s">
        <v>386</v>
      </c>
      <c r="B217" s="89" t="s">
        <v>387</v>
      </c>
      <c r="C217" s="155">
        <v>576</v>
      </c>
      <c r="D217" s="98" t="s">
        <v>451</v>
      </c>
      <c r="E217" s="98">
        <v>2016</v>
      </c>
      <c r="F217" s="867">
        <v>2016</v>
      </c>
      <c r="G217" s="26" t="s">
        <v>349</v>
      </c>
      <c r="H217" s="18" t="s">
        <v>698</v>
      </c>
      <c r="I217" s="98" t="s">
        <v>392</v>
      </c>
      <c r="J217" s="822">
        <v>301000000</v>
      </c>
      <c r="K217" s="774">
        <f t="shared" si="7"/>
        <v>301000000</v>
      </c>
      <c r="L217" s="752"/>
      <c r="M217" s="765" t="s">
        <v>1071</v>
      </c>
    </row>
    <row r="218" spans="1:58" ht="39" customHeight="1" x14ac:dyDescent="0.25">
      <c r="A218" s="98" t="s">
        <v>386</v>
      </c>
      <c r="B218" s="89" t="s">
        <v>387</v>
      </c>
      <c r="C218" s="113">
        <v>1114</v>
      </c>
      <c r="D218" s="98" t="s">
        <v>451</v>
      </c>
      <c r="E218" s="98">
        <v>2016</v>
      </c>
      <c r="F218" s="867">
        <v>2016</v>
      </c>
      <c r="G218" s="18" t="s">
        <v>349</v>
      </c>
      <c r="H218" s="18" t="s">
        <v>700</v>
      </c>
      <c r="I218" s="98" t="s">
        <v>392</v>
      </c>
      <c r="J218" s="107" t="s">
        <v>699</v>
      </c>
      <c r="K218" s="774" t="str">
        <f t="shared" si="7"/>
        <v>Part of NEEWS (Central Connecticut Reliability Project)</v>
      </c>
    </row>
    <row r="219" spans="1:58" ht="34.5" customHeight="1" x14ac:dyDescent="0.25">
      <c r="A219" s="64" t="s">
        <v>386</v>
      </c>
      <c r="B219" s="67" t="s">
        <v>509</v>
      </c>
      <c r="C219" s="68">
        <v>325</v>
      </c>
      <c r="D219" s="64" t="s">
        <v>489</v>
      </c>
      <c r="E219" s="263" t="s">
        <v>92</v>
      </c>
      <c r="F219" s="867" t="s">
        <v>92</v>
      </c>
      <c r="G219" s="26" t="s">
        <v>167</v>
      </c>
      <c r="H219" s="26" t="s">
        <v>133</v>
      </c>
      <c r="I219" s="98" t="s">
        <v>510</v>
      </c>
      <c r="J219" s="103" t="s">
        <v>92</v>
      </c>
      <c r="K219" s="770" t="str">
        <f t="shared" si="7"/>
        <v>TBD</v>
      </c>
    </row>
    <row r="220" spans="1:58" ht="33.75" customHeight="1" x14ac:dyDescent="0.25">
      <c r="A220" s="64" t="s">
        <v>386</v>
      </c>
      <c r="B220" s="67" t="s">
        <v>509</v>
      </c>
      <c r="C220" s="68">
        <v>324</v>
      </c>
      <c r="D220" s="64" t="s">
        <v>489</v>
      </c>
      <c r="E220" s="263" t="s">
        <v>92</v>
      </c>
      <c r="F220" s="867" t="s">
        <v>92</v>
      </c>
      <c r="G220" s="26"/>
      <c r="H220" s="26" t="s">
        <v>132</v>
      </c>
      <c r="I220" s="98" t="s">
        <v>510</v>
      </c>
      <c r="J220" s="103" t="s">
        <v>92</v>
      </c>
      <c r="K220" s="770" t="str">
        <f t="shared" si="7"/>
        <v>TBD</v>
      </c>
    </row>
    <row r="221" spans="1:58" ht="34.5" customHeight="1" x14ac:dyDescent="0.3">
      <c r="A221" s="64" t="s">
        <v>386</v>
      </c>
      <c r="B221" s="272" t="s">
        <v>509</v>
      </c>
      <c r="C221" s="68">
        <v>139</v>
      </c>
      <c r="D221" s="64" t="s">
        <v>489</v>
      </c>
      <c r="E221" s="263" t="s">
        <v>92</v>
      </c>
      <c r="F221" s="867" t="s">
        <v>92</v>
      </c>
      <c r="G221" s="18" t="s">
        <v>497</v>
      </c>
      <c r="H221" s="18" t="s">
        <v>502</v>
      </c>
      <c r="I221" s="98" t="s">
        <v>510</v>
      </c>
      <c r="J221" s="103" t="s">
        <v>92</v>
      </c>
      <c r="K221" s="770" t="str">
        <f t="shared" si="7"/>
        <v>TBD</v>
      </c>
      <c r="L221" s="752"/>
      <c r="M221" s="765" t="s">
        <v>1204</v>
      </c>
    </row>
    <row r="222" spans="1:58" ht="20.399999999999999" x14ac:dyDescent="0.3">
      <c r="A222" s="64" t="s">
        <v>386</v>
      </c>
      <c r="B222" s="67" t="s">
        <v>509</v>
      </c>
      <c r="C222" s="150">
        <v>970</v>
      </c>
      <c r="D222" s="64" t="s">
        <v>402</v>
      </c>
      <c r="E222" s="263" t="s">
        <v>92</v>
      </c>
      <c r="F222" s="89" t="s">
        <v>92</v>
      </c>
      <c r="G222" s="18" t="s">
        <v>1132</v>
      </c>
      <c r="H222" s="26" t="s">
        <v>275</v>
      </c>
      <c r="I222" s="98" t="s">
        <v>510</v>
      </c>
      <c r="J222" s="103" t="s">
        <v>92</v>
      </c>
      <c r="K222" s="785" t="str">
        <f t="shared" si="7"/>
        <v>TBD</v>
      </c>
      <c r="L222" s="752"/>
      <c r="M222" s="765" t="s">
        <v>1156</v>
      </c>
      <c r="AL222" s="7"/>
      <c r="AM222" s="77"/>
      <c r="AN222" s="77"/>
      <c r="AO222" s="77"/>
      <c r="AP222" s="77"/>
      <c r="AQ222" s="77"/>
      <c r="AR222" s="77"/>
      <c r="AS222" s="77"/>
      <c r="AT222" s="77"/>
      <c r="AU222" s="77"/>
      <c r="AV222" s="77"/>
      <c r="AW222" s="77"/>
      <c r="AX222" s="77"/>
      <c r="AY222" s="77"/>
      <c r="AZ222" s="77"/>
      <c r="BA222" s="77"/>
      <c r="BB222" s="77"/>
      <c r="BC222" s="77"/>
      <c r="BD222" s="77"/>
      <c r="BE222" s="77"/>
      <c r="BF222" s="77"/>
    </row>
    <row r="223" spans="1:58" ht="20.399999999999999" x14ac:dyDescent="0.3">
      <c r="A223" s="64" t="s">
        <v>386</v>
      </c>
      <c r="B223" s="67" t="s">
        <v>509</v>
      </c>
      <c r="C223" s="150">
        <v>971</v>
      </c>
      <c r="D223" s="64" t="s">
        <v>402</v>
      </c>
      <c r="E223" s="263" t="s">
        <v>92</v>
      </c>
      <c r="F223" s="864" t="s">
        <v>92</v>
      </c>
      <c r="G223" s="18" t="s">
        <v>1132</v>
      </c>
      <c r="H223" s="26" t="s">
        <v>276</v>
      </c>
      <c r="I223" s="98" t="s">
        <v>510</v>
      </c>
      <c r="J223" s="103" t="s">
        <v>92</v>
      </c>
      <c r="K223" s="785" t="str">
        <f t="shared" si="7"/>
        <v>TBD</v>
      </c>
      <c r="L223" s="752"/>
      <c r="M223" s="765" t="s">
        <v>1276</v>
      </c>
      <c r="AL223" s="7"/>
      <c r="AM223" s="77"/>
      <c r="AN223" s="77"/>
      <c r="AO223" s="77"/>
      <c r="AP223" s="77"/>
      <c r="AQ223" s="77"/>
      <c r="AR223" s="77"/>
      <c r="AS223" s="77"/>
      <c r="AT223" s="77"/>
      <c r="AU223" s="77"/>
      <c r="AV223" s="77"/>
      <c r="AW223" s="77"/>
      <c r="AX223" s="77"/>
      <c r="AY223" s="77"/>
      <c r="AZ223" s="77"/>
      <c r="BA223" s="77"/>
      <c r="BB223" s="77"/>
      <c r="BC223" s="77"/>
      <c r="BD223" s="77"/>
      <c r="BE223" s="77"/>
      <c r="BF223" s="77"/>
    </row>
    <row r="224" spans="1:58" s="77" customFormat="1" ht="26.25" customHeight="1" x14ac:dyDescent="0.25">
      <c r="A224" s="263" t="s">
        <v>386</v>
      </c>
      <c r="B224" s="272" t="s">
        <v>509</v>
      </c>
      <c r="C224" s="68">
        <v>1176</v>
      </c>
      <c r="D224" s="263" t="s">
        <v>402</v>
      </c>
      <c r="E224" s="263" t="s">
        <v>92</v>
      </c>
      <c r="F224" s="864" t="s">
        <v>92</v>
      </c>
      <c r="G224" s="18" t="s">
        <v>1132</v>
      </c>
      <c r="H224" s="18" t="s">
        <v>1076</v>
      </c>
      <c r="I224" s="98" t="s">
        <v>510</v>
      </c>
      <c r="J224" s="103" t="s">
        <v>92</v>
      </c>
      <c r="K224" s="785" t="str">
        <f t="shared" si="7"/>
        <v>TBD</v>
      </c>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row>
    <row r="225" spans="1:58" s="77" customFormat="1" ht="30.75" customHeight="1" x14ac:dyDescent="0.25">
      <c r="A225" s="263" t="s">
        <v>386</v>
      </c>
      <c r="B225" s="272" t="s">
        <v>509</v>
      </c>
      <c r="C225" s="68">
        <v>1198</v>
      </c>
      <c r="D225" s="263" t="s">
        <v>402</v>
      </c>
      <c r="E225" s="263" t="s">
        <v>92</v>
      </c>
      <c r="F225" s="89" t="s">
        <v>92</v>
      </c>
      <c r="G225" s="18" t="s">
        <v>1132</v>
      </c>
      <c r="H225" s="18" t="s">
        <v>1093</v>
      </c>
      <c r="I225" s="98" t="s">
        <v>510</v>
      </c>
      <c r="J225" s="103" t="s">
        <v>92</v>
      </c>
      <c r="K225" s="785" t="str">
        <f t="shared" si="7"/>
        <v>TBD</v>
      </c>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c r="AM225"/>
      <c r="AN225"/>
      <c r="AO225"/>
      <c r="AP225"/>
      <c r="AQ225"/>
      <c r="AR225"/>
      <c r="AS225"/>
      <c r="AT225"/>
      <c r="AU225"/>
      <c r="AV225"/>
      <c r="AW225"/>
      <c r="AX225"/>
      <c r="AY225"/>
      <c r="AZ225"/>
      <c r="BA225"/>
      <c r="BB225"/>
      <c r="BC225"/>
      <c r="BD225"/>
      <c r="BE225"/>
      <c r="BF225"/>
    </row>
    <row r="226" spans="1:58" ht="46.5" customHeight="1" x14ac:dyDescent="0.25">
      <c r="A226" s="263" t="s">
        <v>386</v>
      </c>
      <c r="B226" s="272" t="s">
        <v>509</v>
      </c>
      <c r="C226" s="68">
        <v>1199</v>
      </c>
      <c r="D226" s="263" t="s">
        <v>402</v>
      </c>
      <c r="E226" s="263" t="s">
        <v>92</v>
      </c>
      <c r="F226" s="865" t="s">
        <v>92</v>
      </c>
      <c r="G226" s="18" t="s">
        <v>1132</v>
      </c>
      <c r="H226" s="18" t="s">
        <v>1094</v>
      </c>
      <c r="I226" s="98" t="s">
        <v>510</v>
      </c>
      <c r="J226" s="103" t="s">
        <v>92</v>
      </c>
      <c r="K226" s="785" t="str">
        <f t="shared" si="7"/>
        <v>TBD</v>
      </c>
    </row>
    <row r="227" spans="1:58" ht="28.5" customHeight="1" x14ac:dyDescent="0.25">
      <c r="A227" s="263" t="s">
        <v>386</v>
      </c>
      <c r="B227" s="272" t="s">
        <v>509</v>
      </c>
      <c r="C227" s="68">
        <v>1247</v>
      </c>
      <c r="D227" s="263" t="s">
        <v>402</v>
      </c>
      <c r="E227" s="263" t="s">
        <v>92</v>
      </c>
      <c r="F227" s="864" t="s">
        <v>92</v>
      </c>
      <c r="G227" s="18"/>
      <c r="H227" s="18" t="s">
        <v>1194</v>
      </c>
      <c r="I227" s="98" t="s">
        <v>510</v>
      </c>
      <c r="J227" s="103" t="s">
        <v>92</v>
      </c>
      <c r="K227" s="770" t="str">
        <f t="shared" si="7"/>
        <v>TBD</v>
      </c>
    </row>
    <row r="228" spans="1:58" ht="38.25" customHeight="1" x14ac:dyDescent="0.25">
      <c r="A228" s="98" t="s">
        <v>386</v>
      </c>
      <c r="B228" s="89" t="s">
        <v>509</v>
      </c>
      <c r="C228" s="155">
        <v>1084</v>
      </c>
      <c r="D228" s="98" t="s">
        <v>451</v>
      </c>
      <c r="E228" s="263" t="s">
        <v>92</v>
      </c>
      <c r="F228" s="864" t="s">
        <v>92</v>
      </c>
      <c r="G228" s="18" t="s">
        <v>1176</v>
      </c>
      <c r="H228" s="18" t="s">
        <v>1177</v>
      </c>
      <c r="I228" s="98" t="s">
        <v>510</v>
      </c>
      <c r="J228" s="107" t="s">
        <v>92</v>
      </c>
      <c r="K228" s="770" t="str">
        <f t="shared" si="7"/>
        <v>TBD</v>
      </c>
    </row>
    <row r="229" spans="1:58" ht="28.5" customHeight="1" x14ac:dyDescent="0.25">
      <c r="A229" s="98" t="s">
        <v>386</v>
      </c>
      <c r="B229" s="89" t="s">
        <v>509</v>
      </c>
      <c r="C229" s="155">
        <v>1086</v>
      </c>
      <c r="D229" s="98" t="s">
        <v>451</v>
      </c>
      <c r="E229" s="263" t="s">
        <v>92</v>
      </c>
      <c r="F229" s="864" t="s">
        <v>92</v>
      </c>
      <c r="G229" s="18" t="s">
        <v>1176</v>
      </c>
      <c r="H229" s="18" t="s">
        <v>1180</v>
      </c>
      <c r="I229" s="98" t="s">
        <v>510</v>
      </c>
      <c r="J229" s="107" t="s">
        <v>92</v>
      </c>
      <c r="K229" s="770" t="str">
        <f t="shared" si="7"/>
        <v>TBD</v>
      </c>
    </row>
    <row r="230" spans="1:58" ht="28.5" customHeight="1" x14ac:dyDescent="0.25">
      <c r="A230" s="98" t="s">
        <v>386</v>
      </c>
      <c r="B230" s="89" t="s">
        <v>509</v>
      </c>
      <c r="C230" s="155">
        <v>1087</v>
      </c>
      <c r="D230" s="98" t="s">
        <v>451</v>
      </c>
      <c r="E230" s="263" t="s">
        <v>92</v>
      </c>
      <c r="F230" s="864" t="s">
        <v>92</v>
      </c>
      <c r="G230" s="18" t="s">
        <v>1176</v>
      </c>
      <c r="H230" s="18" t="s">
        <v>1179</v>
      </c>
      <c r="I230" s="98" t="s">
        <v>510</v>
      </c>
      <c r="J230" s="107" t="s">
        <v>92</v>
      </c>
      <c r="K230" s="770" t="str">
        <f t="shared" si="7"/>
        <v>TBD</v>
      </c>
    </row>
    <row r="231" spans="1:58" ht="28.5" customHeight="1" x14ac:dyDescent="0.25">
      <c r="A231" s="98" t="s">
        <v>386</v>
      </c>
      <c r="B231" s="89" t="s">
        <v>509</v>
      </c>
      <c r="C231" s="155">
        <v>1088</v>
      </c>
      <c r="D231" s="98" t="s">
        <v>451</v>
      </c>
      <c r="E231" s="263" t="s">
        <v>92</v>
      </c>
      <c r="F231" s="864" t="s">
        <v>92</v>
      </c>
      <c r="G231" s="18" t="s">
        <v>1176</v>
      </c>
      <c r="H231" s="18" t="s">
        <v>1178</v>
      </c>
      <c r="I231" s="98" t="s">
        <v>510</v>
      </c>
      <c r="J231" s="107" t="s">
        <v>92</v>
      </c>
      <c r="K231" s="770" t="str">
        <f t="shared" si="7"/>
        <v>TBD</v>
      </c>
    </row>
    <row r="232" spans="1:58" ht="38.25" customHeight="1" x14ac:dyDescent="0.25">
      <c r="A232" s="64" t="s">
        <v>386</v>
      </c>
      <c r="B232" s="67" t="s">
        <v>509</v>
      </c>
      <c r="C232" s="150">
        <v>801</v>
      </c>
      <c r="D232" s="64" t="s">
        <v>451</v>
      </c>
      <c r="E232" s="263" t="s">
        <v>92</v>
      </c>
      <c r="F232" s="89" t="s">
        <v>92</v>
      </c>
      <c r="G232" s="18"/>
      <c r="H232" s="18" t="s">
        <v>591</v>
      </c>
      <c r="I232" s="98" t="s">
        <v>510</v>
      </c>
      <c r="J232" s="103" t="s">
        <v>92</v>
      </c>
      <c r="K232" s="770" t="str">
        <f t="shared" si="7"/>
        <v>TBD</v>
      </c>
      <c r="AL232" s="705"/>
      <c r="AM232" s="705"/>
      <c r="AN232" s="705"/>
      <c r="AO232" s="705"/>
      <c r="AP232" s="705"/>
      <c r="AQ232" s="705"/>
      <c r="AR232" s="705"/>
      <c r="AS232" s="705"/>
      <c r="AT232" s="705"/>
      <c r="AU232" s="705"/>
      <c r="AV232" s="705"/>
      <c r="AW232" s="705"/>
      <c r="AX232" s="705"/>
      <c r="AY232" s="705"/>
      <c r="AZ232" s="705"/>
      <c r="BA232" s="705"/>
      <c r="BB232" s="705"/>
      <c r="BC232" s="705"/>
      <c r="BD232" s="705"/>
      <c r="BE232" s="705"/>
      <c r="BF232" s="705"/>
    </row>
    <row r="233" spans="1:58" s="705" customFormat="1" ht="46.5" customHeight="1" x14ac:dyDescent="0.25">
      <c r="A233" s="64" t="s">
        <v>386</v>
      </c>
      <c r="B233" s="67" t="s">
        <v>509</v>
      </c>
      <c r="C233" s="68">
        <v>85</v>
      </c>
      <c r="D233" s="64" t="s">
        <v>451</v>
      </c>
      <c r="E233" s="263" t="s">
        <v>92</v>
      </c>
      <c r="F233" s="864" t="s">
        <v>92</v>
      </c>
      <c r="G233" s="65"/>
      <c r="H233" s="69" t="s">
        <v>211</v>
      </c>
      <c r="I233" s="98" t="s">
        <v>510</v>
      </c>
      <c r="J233" s="103" t="s">
        <v>92</v>
      </c>
      <c r="K233" s="770" t="str">
        <f t="shared" si="7"/>
        <v>TBD</v>
      </c>
      <c r="L233" s="7"/>
      <c r="M233" s="7"/>
      <c r="AL233" s="119"/>
      <c r="AM233" s="118"/>
      <c r="AN233" s="118"/>
      <c r="AO233" s="118"/>
      <c r="AP233" s="118"/>
      <c r="AQ233" s="118"/>
      <c r="AR233" s="118"/>
      <c r="AS233" s="118"/>
      <c r="AT233" s="118"/>
      <c r="AU233" s="118"/>
      <c r="AV233" s="118"/>
      <c r="AW233" s="118"/>
      <c r="AX233" s="118"/>
      <c r="AY233" s="118"/>
      <c r="AZ233" s="118"/>
      <c r="BA233" s="118"/>
      <c r="BB233" s="118"/>
      <c r="BC233" s="118"/>
      <c r="BD233" s="118"/>
      <c r="BE233" s="118"/>
      <c r="BF233" s="118"/>
    </row>
    <row r="234" spans="1:58" ht="33.75" customHeight="1" x14ac:dyDescent="0.25">
      <c r="A234" s="263" t="s">
        <v>386</v>
      </c>
      <c r="B234" s="272" t="s">
        <v>509</v>
      </c>
      <c r="C234" s="68">
        <v>1228</v>
      </c>
      <c r="D234" s="263" t="s">
        <v>451</v>
      </c>
      <c r="E234" s="263" t="s">
        <v>92</v>
      </c>
      <c r="F234" s="864" t="s">
        <v>92</v>
      </c>
      <c r="G234" s="65" t="s">
        <v>1114</v>
      </c>
      <c r="H234" s="65" t="s">
        <v>1117</v>
      </c>
      <c r="I234" s="98" t="s">
        <v>510</v>
      </c>
      <c r="J234" s="103" t="s">
        <v>92</v>
      </c>
      <c r="K234" s="770" t="str">
        <f t="shared" si="7"/>
        <v>TBD</v>
      </c>
    </row>
    <row r="235" spans="1:58" ht="36.75" customHeight="1" x14ac:dyDescent="0.25">
      <c r="A235" s="263" t="s">
        <v>386</v>
      </c>
      <c r="B235" s="272" t="s">
        <v>509</v>
      </c>
      <c r="C235" s="68">
        <v>1229</v>
      </c>
      <c r="D235" s="263" t="s">
        <v>451</v>
      </c>
      <c r="E235" s="263" t="s">
        <v>92</v>
      </c>
      <c r="F235" s="864" t="s">
        <v>92</v>
      </c>
      <c r="G235" s="65"/>
      <c r="H235" s="65" t="s">
        <v>1138</v>
      </c>
      <c r="I235" s="98" t="s">
        <v>510</v>
      </c>
      <c r="J235" s="103" t="s">
        <v>92</v>
      </c>
      <c r="K235" s="770" t="str">
        <f t="shared" si="7"/>
        <v>TBD</v>
      </c>
    </row>
    <row r="236" spans="1:58" ht="20.399999999999999" x14ac:dyDescent="0.25">
      <c r="A236" s="263" t="s">
        <v>386</v>
      </c>
      <c r="B236" s="272" t="s">
        <v>509</v>
      </c>
      <c r="C236" s="68">
        <v>1230</v>
      </c>
      <c r="D236" s="263" t="s">
        <v>451</v>
      </c>
      <c r="E236" s="263" t="s">
        <v>92</v>
      </c>
      <c r="F236" s="89" t="s">
        <v>92</v>
      </c>
      <c r="G236" s="65" t="s">
        <v>1116</v>
      </c>
      <c r="H236" s="65" t="s">
        <v>1115</v>
      </c>
      <c r="I236" s="98" t="s">
        <v>510</v>
      </c>
      <c r="J236" s="103" t="s">
        <v>92</v>
      </c>
      <c r="K236" s="770" t="str">
        <f t="shared" si="7"/>
        <v>TBD</v>
      </c>
    </row>
    <row r="237" spans="1:58" ht="20.399999999999999" x14ac:dyDescent="0.25">
      <c r="A237" s="64" t="s">
        <v>386</v>
      </c>
      <c r="B237" s="67" t="s">
        <v>387</v>
      </c>
      <c r="C237" s="150">
        <v>879</v>
      </c>
      <c r="D237" s="64" t="s">
        <v>388</v>
      </c>
      <c r="E237" s="263" t="s">
        <v>92</v>
      </c>
      <c r="F237" s="89" t="s">
        <v>92</v>
      </c>
      <c r="G237" s="65" t="s">
        <v>507</v>
      </c>
      <c r="H237" s="69" t="s">
        <v>290</v>
      </c>
      <c r="I237" s="98" t="s">
        <v>392</v>
      </c>
      <c r="J237" s="103">
        <v>420000</v>
      </c>
      <c r="K237" s="770">
        <f t="shared" si="7"/>
        <v>420000</v>
      </c>
    </row>
    <row r="238" spans="1:58" ht="20.399999999999999" x14ac:dyDescent="0.25">
      <c r="A238" s="829" t="s">
        <v>386</v>
      </c>
      <c r="B238" s="823" t="s">
        <v>509</v>
      </c>
      <c r="C238" s="842">
        <v>1269</v>
      </c>
      <c r="D238" s="829" t="s">
        <v>451</v>
      </c>
      <c r="E238" s="829" t="s">
        <v>92</v>
      </c>
      <c r="F238" s="826" t="s">
        <v>92</v>
      </c>
      <c r="G238" s="825" t="s">
        <v>1237</v>
      </c>
      <c r="H238" s="825" t="s">
        <v>1240</v>
      </c>
      <c r="I238" s="820" t="s">
        <v>396</v>
      </c>
      <c r="J238" s="828">
        <v>19600000</v>
      </c>
      <c r="K238" s="787">
        <f t="shared" si="7"/>
        <v>19600000</v>
      </c>
    </row>
    <row r="239" spans="1:58" ht="20.399999999999999" x14ac:dyDescent="0.25">
      <c r="A239" s="829" t="s">
        <v>386</v>
      </c>
      <c r="B239" s="823" t="s">
        <v>509</v>
      </c>
      <c r="C239" s="842">
        <v>1270</v>
      </c>
      <c r="D239" s="829" t="s">
        <v>451</v>
      </c>
      <c r="E239" s="829" t="s">
        <v>92</v>
      </c>
      <c r="F239" s="826" t="s">
        <v>92</v>
      </c>
      <c r="G239" s="825" t="s">
        <v>1237</v>
      </c>
      <c r="H239" s="825" t="s">
        <v>1238</v>
      </c>
      <c r="I239" s="820" t="s">
        <v>396</v>
      </c>
      <c r="J239" s="828">
        <v>10500000</v>
      </c>
      <c r="K239" s="787">
        <f t="shared" si="7"/>
        <v>10500000</v>
      </c>
    </row>
    <row r="240" spans="1:58" ht="20.399999999999999" x14ac:dyDescent="0.25">
      <c r="A240" s="829" t="s">
        <v>386</v>
      </c>
      <c r="B240" s="823" t="s">
        <v>509</v>
      </c>
      <c r="C240" s="842">
        <v>1271</v>
      </c>
      <c r="D240" s="829" t="s">
        <v>451</v>
      </c>
      <c r="E240" s="829" t="s">
        <v>92</v>
      </c>
      <c r="F240" s="826" t="s">
        <v>92</v>
      </c>
      <c r="G240" s="825" t="s">
        <v>1237</v>
      </c>
      <c r="H240" s="825" t="s">
        <v>1239</v>
      </c>
      <c r="I240" s="820" t="s">
        <v>396</v>
      </c>
      <c r="J240" s="828">
        <v>11900000</v>
      </c>
      <c r="K240" s="787">
        <f t="shared" si="7"/>
        <v>11900000</v>
      </c>
    </row>
    <row r="241" spans="1:58" ht="20.399999999999999" x14ac:dyDescent="0.25">
      <c r="A241" s="829" t="s">
        <v>386</v>
      </c>
      <c r="B241" s="823" t="s">
        <v>509</v>
      </c>
      <c r="C241" s="842">
        <v>1272</v>
      </c>
      <c r="D241" s="829" t="s">
        <v>451</v>
      </c>
      <c r="E241" s="829" t="s">
        <v>92</v>
      </c>
      <c r="F241" s="826" t="s">
        <v>92</v>
      </c>
      <c r="G241" s="825" t="s">
        <v>1237</v>
      </c>
      <c r="H241" s="825" t="s">
        <v>1249</v>
      </c>
      <c r="I241" s="820" t="s">
        <v>396</v>
      </c>
      <c r="J241" s="828">
        <v>3600000</v>
      </c>
      <c r="K241" s="787">
        <f t="shared" si="7"/>
        <v>3600000</v>
      </c>
    </row>
    <row r="242" spans="1:58" ht="20.399999999999999" x14ac:dyDescent="0.25">
      <c r="A242" s="829" t="s">
        <v>386</v>
      </c>
      <c r="B242" s="823" t="s">
        <v>509</v>
      </c>
      <c r="C242" s="842">
        <v>1273</v>
      </c>
      <c r="D242" s="829" t="s">
        <v>451</v>
      </c>
      <c r="E242" s="829" t="s">
        <v>92</v>
      </c>
      <c r="F242" s="826" t="s">
        <v>92</v>
      </c>
      <c r="G242" s="825" t="s">
        <v>1237</v>
      </c>
      <c r="H242" s="825" t="s">
        <v>1241</v>
      </c>
      <c r="I242" s="820" t="s">
        <v>396</v>
      </c>
      <c r="J242" s="828">
        <v>22500000</v>
      </c>
      <c r="K242" s="787">
        <f t="shared" si="7"/>
        <v>22500000</v>
      </c>
    </row>
    <row r="243" spans="1:58" ht="20.399999999999999" x14ac:dyDescent="0.25">
      <c r="A243" s="829" t="s">
        <v>386</v>
      </c>
      <c r="B243" s="823" t="s">
        <v>509</v>
      </c>
      <c r="C243" s="842">
        <v>1274</v>
      </c>
      <c r="D243" s="829" t="s">
        <v>451</v>
      </c>
      <c r="E243" s="829" t="s">
        <v>92</v>
      </c>
      <c r="F243" s="826" t="s">
        <v>92</v>
      </c>
      <c r="G243" s="825" t="s">
        <v>1237</v>
      </c>
      <c r="H243" s="825" t="s">
        <v>1242</v>
      </c>
      <c r="I243" s="820" t="s">
        <v>396</v>
      </c>
      <c r="J243" s="828">
        <v>2300000</v>
      </c>
      <c r="K243" s="787">
        <f t="shared" si="7"/>
        <v>2300000</v>
      </c>
    </row>
    <row r="244" spans="1:58" ht="20.399999999999999" x14ac:dyDescent="0.25">
      <c r="A244" s="829" t="s">
        <v>386</v>
      </c>
      <c r="B244" s="823" t="s">
        <v>509</v>
      </c>
      <c r="C244" s="842">
        <v>1275</v>
      </c>
      <c r="D244" s="829" t="s">
        <v>451</v>
      </c>
      <c r="E244" s="829" t="s">
        <v>92</v>
      </c>
      <c r="F244" s="826" t="s">
        <v>92</v>
      </c>
      <c r="G244" s="825" t="s">
        <v>1237</v>
      </c>
      <c r="H244" s="825" t="s">
        <v>1243</v>
      </c>
      <c r="I244" s="820" t="s">
        <v>396</v>
      </c>
      <c r="J244" s="828">
        <v>4200000</v>
      </c>
      <c r="K244" s="787">
        <f t="shared" si="7"/>
        <v>4200000</v>
      </c>
    </row>
    <row r="245" spans="1:58" ht="20.399999999999999" x14ac:dyDescent="0.25">
      <c r="A245" s="829" t="s">
        <v>386</v>
      </c>
      <c r="B245" s="823" t="s">
        <v>509</v>
      </c>
      <c r="C245" s="842">
        <v>1276</v>
      </c>
      <c r="D245" s="829" t="s">
        <v>451</v>
      </c>
      <c r="E245" s="829" t="s">
        <v>92</v>
      </c>
      <c r="F245" s="826" t="s">
        <v>92</v>
      </c>
      <c r="G245" s="825" t="s">
        <v>1237</v>
      </c>
      <c r="H245" s="825" t="s">
        <v>1244</v>
      </c>
      <c r="I245" s="820" t="s">
        <v>396</v>
      </c>
      <c r="J245" s="828">
        <v>16700000</v>
      </c>
      <c r="K245" s="787">
        <f t="shared" si="7"/>
        <v>16700000</v>
      </c>
    </row>
    <row r="246" spans="1:58" ht="20.399999999999999" x14ac:dyDescent="0.25">
      <c r="A246" s="829" t="s">
        <v>386</v>
      </c>
      <c r="B246" s="823" t="s">
        <v>509</v>
      </c>
      <c r="C246" s="842">
        <v>1277</v>
      </c>
      <c r="D246" s="829" t="s">
        <v>451</v>
      </c>
      <c r="E246" s="829" t="s">
        <v>92</v>
      </c>
      <c r="F246" s="826" t="s">
        <v>92</v>
      </c>
      <c r="G246" s="825" t="s">
        <v>1237</v>
      </c>
      <c r="H246" s="825" t="s">
        <v>1248</v>
      </c>
      <c r="I246" s="820" t="s">
        <v>396</v>
      </c>
      <c r="J246" s="828">
        <v>11900000</v>
      </c>
      <c r="K246" s="787">
        <f>J246</f>
        <v>11900000</v>
      </c>
    </row>
    <row r="247" spans="1:58" ht="46.5" customHeight="1" x14ac:dyDescent="0.25">
      <c r="A247" s="829" t="s">
        <v>386</v>
      </c>
      <c r="B247" s="823" t="s">
        <v>509</v>
      </c>
      <c r="C247" s="842">
        <v>1278</v>
      </c>
      <c r="D247" s="829" t="s">
        <v>451</v>
      </c>
      <c r="E247" s="829" t="s">
        <v>92</v>
      </c>
      <c r="F247" s="866" t="s">
        <v>92</v>
      </c>
      <c r="G247" s="825" t="s">
        <v>1237</v>
      </c>
      <c r="H247" s="825" t="s">
        <v>1250</v>
      </c>
      <c r="I247" s="820" t="s">
        <v>396</v>
      </c>
      <c r="J247" s="828">
        <v>15800000</v>
      </c>
      <c r="K247" s="787">
        <f>J247</f>
        <v>15800000</v>
      </c>
    </row>
    <row r="248" spans="1:58" ht="46.5" customHeight="1" x14ac:dyDescent="0.25">
      <c r="A248" s="829" t="s">
        <v>386</v>
      </c>
      <c r="B248" s="823" t="s">
        <v>509</v>
      </c>
      <c r="C248" s="842">
        <v>1263</v>
      </c>
      <c r="D248" s="829" t="s">
        <v>429</v>
      </c>
      <c r="E248" s="829" t="s">
        <v>92</v>
      </c>
      <c r="F248" s="866" t="s">
        <v>92</v>
      </c>
      <c r="G248" s="825" t="s">
        <v>1236</v>
      </c>
      <c r="H248" s="825" t="s">
        <v>1245</v>
      </c>
      <c r="I248" s="820" t="s">
        <v>396</v>
      </c>
      <c r="J248" s="828">
        <v>1100000</v>
      </c>
      <c r="K248" s="787">
        <f>J248</f>
        <v>1100000</v>
      </c>
    </row>
    <row r="249" spans="1:58" ht="46.5" customHeight="1" x14ac:dyDescent="0.25">
      <c r="A249" s="263" t="s">
        <v>386</v>
      </c>
      <c r="B249" s="272" t="s">
        <v>509</v>
      </c>
      <c r="C249" s="68">
        <v>1200</v>
      </c>
      <c r="D249" s="263" t="s">
        <v>402</v>
      </c>
      <c r="E249" s="263" t="s">
        <v>92</v>
      </c>
      <c r="F249" s="864" t="s">
        <v>92</v>
      </c>
      <c r="G249" s="18" t="s">
        <v>1131</v>
      </c>
      <c r="H249" s="18" t="s">
        <v>1095</v>
      </c>
      <c r="I249" s="98" t="s">
        <v>396</v>
      </c>
      <c r="J249" s="103">
        <v>52000000</v>
      </c>
      <c r="K249" s="785">
        <f>J249</f>
        <v>52000000</v>
      </c>
    </row>
    <row r="250" spans="1:58" ht="23.25" customHeight="1" x14ac:dyDescent="0.4">
      <c r="A250" s="1128"/>
      <c r="B250" s="1129"/>
      <c r="C250" s="1129"/>
      <c r="D250" s="1129"/>
      <c r="E250" s="1129"/>
      <c r="F250" s="1129"/>
      <c r="G250" s="1129"/>
      <c r="H250" s="1129"/>
      <c r="I250" s="1129"/>
      <c r="J250" s="1253"/>
      <c r="K250" s="279">
        <f>SUM(K4:K249)</f>
        <v>5460853715</v>
      </c>
      <c r="AL250" s="185"/>
      <c r="AM250" s="165"/>
      <c r="AN250" s="165"/>
      <c r="AO250" s="165"/>
      <c r="AP250" s="165"/>
      <c r="AQ250" s="165"/>
      <c r="AR250" s="165"/>
      <c r="AS250" s="165"/>
      <c r="AT250" s="165"/>
      <c r="AU250" s="165"/>
      <c r="AV250" s="165"/>
      <c r="AW250" s="165"/>
      <c r="AX250" s="165"/>
      <c r="AY250" s="165"/>
      <c r="AZ250" s="165"/>
      <c r="BA250" s="165"/>
      <c r="BB250" s="165"/>
      <c r="BC250" s="165"/>
      <c r="BD250" s="165"/>
      <c r="BE250" s="165"/>
      <c r="BF250" s="165"/>
    </row>
    <row r="251" spans="1:58" ht="23.25" customHeight="1" x14ac:dyDescent="0.4">
      <c r="A251" s="1244"/>
      <c r="B251" s="1245"/>
      <c r="C251" s="1245"/>
      <c r="D251" s="1245"/>
      <c r="E251" s="1245"/>
      <c r="F251" s="1245"/>
      <c r="G251" s="1245"/>
      <c r="H251" s="1245"/>
      <c r="I251" s="1245"/>
      <c r="J251" s="1254"/>
      <c r="K251" s="770"/>
    </row>
  </sheetData>
  <mergeCells count="3">
    <mergeCell ref="A251:J251"/>
    <mergeCell ref="A250:J250"/>
    <mergeCell ref="A1:J1"/>
  </mergeCells>
  <printOptions horizontalCentered="1"/>
  <pageMargins left="0" right="0" top="0.3" bottom="0.5" header="0.2" footer="0.16"/>
  <pageSetup paperSize="17" scale="65" orientation="landscape" r:id="rId1"/>
  <headerFooter alignWithMargins="0">
    <oddFooter>&amp;A</oddFooter>
  </headerFooter>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Y589"/>
  <sheetViews>
    <sheetView view="pageBreakPreview" zoomScale="80" zoomScaleNormal="90" zoomScaleSheetLayoutView="80" workbookViewId="0">
      <pane xSplit="3" ySplit="22" topLeftCell="F73" activePane="bottomRight" state="frozen"/>
      <selection pane="topRight" activeCell="D1" sqref="D1"/>
      <selection pane="bottomLeft" activeCell="A23" sqref="A23"/>
      <selection pane="bottomRight" activeCell="N17" sqref="N17"/>
    </sheetView>
  </sheetViews>
  <sheetFormatPr defaultRowHeight="13.2" x14ac:dyDescent="0.25"/>
  <cols>
    <col min="1" max="1" width="14.44140625" customWidth="1"/>
    <col min="2" max="2" width="5.109375" customWidth="1"/>
    <col min="3" max="4" width="12" customWidth="1"/>
    <col min="5" max="5" width="14.44140625" style="93" customWidth="1"/>
    <col min="6" max="6" width="13.6640625" style="590" customWidth="1"/>
    <col min="7" max="7" width="18.33203125" style="7" customWidth="1"/>
    <col min="8" max="8" width="40.33203125" customWidth="1"/>
    <col min="9" max="9" width="12.5546875" style="93" customWidth="1"/>
    <col min="10" max="10" width="14" style="93" customWidth="1"/>
    <col min="11" max="11" width="16.33203125" customWidth="1"/>
    <col min="12" max="12" width="15.109375" customWidth="1"/>
    <col min="13" max="13" width="12.6640625" customWidth="1"/>
    <col min="14" max="14" width="11.44140625" customWidth="1"/>
    <col min="15" max="15" width="10.6640625" bestFit="1" customWidth="1"/>
    <col min="16" max="16" width="12.44140625" customWidth="1"/>
    <col min="17" max="17" width="15.44140625" customWidth="1"/>
    <col min="18" max="18" width="9.44140625" customWidth="1"/>
    <col min="19" max="19" width="10.44140625" customWidth="1"/>
    <col min="20" max="20" width="11.33203125" bestFit="1" customWidth="1"/>
    <col min="23" max="23" width="10.6640625" bestFit="1" customWidth="1"/>
    <col min="24" max="24" width="10.6640625" customWidth="1"/>
  </cols>
  <sheetData>
    <row r="1" spans="1:25" ht="24.6" x14ac:dyDescent="0.4">
      <c r="A1" s="1134" t="s">
        <v>934</v>
      </c>
      <c r="B1" s="1135"/>
      <c r="C1" s="1135"/>
      <c r="D1" s="1135"/>
      <c r="E1" s="1135"/>
      <c r="F1" s="1135"/>
      <c r="G1" s="1135"/>
      <c r="H1" s="1135"/>
      <c r="I1" s="1135"/>
      <c r="J1" s="486"/>
    </row>
    <row r="2" spans="1:25" ht="39.6" x14ac:dyDescent="0.25">
      <c r="A2" s="57" t="s">
        <v>376</v>
      </c>
      <c r="B2" s="57" t="s">
        <v>377</v>
      </c>
      <c r="C2" s="58" t="s">
        <v>378</v>
      </c>
      <c r="D2" s="59" t="s">
        <v>379</v>
      </c>
      <c r="E2" s="121" t="s">
        <v>566</v>
      </c>
      <c r="F2" s="121" t="s">
        <v>1032</v>
      </c>
      <c r="G2" s="57" t="s">
        <v>382</v>
      </c>
      <c r="H2" s="57" t="s">
        <v>383</v>
      </c>
      <c r="I2" s="59" t="s">
        <v>966</v>
      </c>
      <c r="J2" s="16" t="s">
        <v>936</v>
      </c>
    </row>
    <row r="3" spans="1:25" s="7" customFormat="1" x14ac:dyDescent="0.25">
      <c r="A3" s="553"/>
      <c r="B3" s="553"/>
      <c r="C3" s="554"/>
      <c r="D3" s="555"/>
      <c r="E3" s="553"/>
      <c r="F3" s="553"/>
      <c r="G3" s="553"/>
      <c r="H3" s="553"/>
      <c r="I3" s="555"/>
      <c r="J3" s="556"/>
      <c r="M3" s="1255" t="s">
        <v>967</v>
      </c>
      <c r="N3" s="1255"/>
      <c r="O3" s="1255"/>
      <c r="P3" s="1255"/>
      <c r="Q3" s="1255"/>
      <c r="R3" s="1255"/>
      <c r="S3" s="1255"/>
      <c r="T3" s="1255"/>
      <c r="U3" s="1255"/>
      <c r="V3" s="1255"/>
      <c r="W3" s="1255"/>
      <c r="X3" s="1255"/>
      <c r="Y3" s="1255"/>
    </row>
    <row r="4" spans="1:25" s="7" customFormat="1" x14ac:dyDescent="0.25">
      <c r="A4" s="553"/>
      <c r="B4" s="553"/>
      <c r="C4" s="554"/>
      <c r="D4" s="555"/>
      <c r="E4" s="553"/>
      <c r="F4" s="553"/>
      <c r="G4" s="553"/>
      <c r="H4" s="553"/>
      <c r="I4" s="555"/>
      <c r="J4" s="556"/>
      <c r="L4" s="7">
        <v>2006</v>
      </c>
      <c r="M4">
        <v>2007</v>
      </c>
      <c r="N4">
        <v>2008</v>
      </c>
      <c r="O4">
        <v>2009</v>
      </c>
      <c r="P4" s="7">
        <v>2010</v>
      </c>
      <c r="Q4" s="7">
        <v>2011</v>
      </c>
      <c r="R4" s="7">
        <v>2012</v>
      </c>
      <c r="S4" s="7">
        <v>2013</v>
      </c>
      <c r="T4">
        <v>2014</v>
      </c>
      <c r="U4">
        <v>2015</v>
      </c>
      <c r="V4">
        <v>2016</v>
      </c>
      <c r="W4">
        <v>2017</v>
      </c>
      <c r="X4">
        <v>2018</v>
      </c>
      <c r="Y4" t="s">
        <v>92</v>
      </c>
    </row>
    <row r="5" spans="1:25" s="7" customFormat="1" x14ac:dyDescent="0.25">
      <c r="A5" s="553"/>
      <c r="B5" s="553"/>
      <c r="C5" s="554"/>
      <c r="D5" s="555"/>
      <c r="E5" s="553"/>
      <c r="F5" s="553"/>
      <c r="G5" s="553"/>
      <c r="H5" s="553"/>
      <c r="I5" s="555"/>
      <c r="J5" s="556"/>
      <c r="K5" t="s">
        <v>96</v>
      </c>
      <c r="L5" s="557">
        <f>493821931/1000000</f>
        <v>493.82193100000001</v>
      </c>
      <c r="M5" s="558">
        <f>326520000/1000000</f>
        <v>326.52</v>
      </c>
      <c r="N5" s="559">
        <f>(267009727+SUM(K29:K52))/1000000</f>
        <v>1912.183135</v>
      </c>
      <c r="O5" s="559">
        <v>800</v>
      </c>
      <c r="P5" s="563">
        <f>SUM(K91:K91)/1000000</f>
        <v>11.2</v>
      </c>
      <c r="Q5"/>
      <c r="R5"/>
      <c r="S5"/>
      <c r="T5"/>
      <c r="U5"/>
      <c r="V5"/>
      <c r="W5"/>
      <c r="X5"/>
      <c r="Y5"/>
    </row>
    <row r="6" spans="1:25" s="7" customFormat="1" x14ac:dyDescent="0.25">
      <c r="A6" s="553"/>
      <c r="B6" s="553"/>
      <c r="C6" s="554"/>
      <c r="D6" s="555"/>
      <c r="E6" s="553"/>
      <c r="F6" s="553"/>
      <c r="G6" s="553"/>
      <c r="H6" s="553"/>
      <c r="I6" s="555"/>
      <c r="J6" s="556"/>
      <c r="K6" s="560" t="s">
        <v>406</v>
      </c>
      <c r="L6" s="560"/>
      <c r="M6" s="560"/>
      <c r="N6" s="560"/>
      <c r="O6" s="561"/>
      <c r="P6" s="561">
        <f>SUM(K113:K130)/1000000</f>
        <v>304.83319499999999</v>
      </c>
      <c r="Q6" s="561">
        <f>SUM(K166:K171)/1000000</f>
        <v>153.01900000000001</v>
      </c>
      <c r="R6" s="561"/>
      <c r="S6" s="560"/>
      <c r="T6" s="560"/>
      <c r="U6" s="560"/>
      <c r="V6"/>
      <c r="W6"/>
      <c r="X6"/>
      <c r="Y6"/>
    </row>
    <row r="7" spans="1:25" s="7" customFormat="1" x14ac:dyDescent="0.25">
      <c r="A7" s="553"/>
      <c r="B7" s="553"/>
      <c r="C7" s="554"/>
      <c r="D7" s="555"/>
      <c r="E7" s="553"/>
      <c r="F7" s="553"/>
      <c r="G7" s="553"/>
      <c r="H7" s="553"/>
      <c r="I7" s="555"/>
      <c r="J7" s="556"/>
      <c r="K7" t="s">
        <v>392</v>
      </c>
      <c r="N7"/>
      <c r="O7" s="559"/>
      <c r="P7" s="559">
        <f>SUM(K95:K109)/1000000</f>
        <v>107.432181</v>
      </c>
      <c r="Q7" s="559">
        <f>SUM(K136:K159)/1000000</f>
        <v>157.097621</v>
      </c>
      <c r="R7" s="559">
        <f>SUM(K176:K224)/1000000</f>
        <v>2468.478556</v>
      </c>
      <c r="S7" s="559">
        <f>SUM(K231:K288)/1000000</f>
        <v>1602.463794</v>
      </c>
      <c r="T7" s="559">
        <f>SUM(K290:K299)/1000000</f>
        <v>173.90199999999999</v>
      </c>
      <c r="U7" s="559">
        <f>SUM(K303:K304)/1000000</f>
        <v>20</v>
      </c>
      <c r="V7"/>
      <c r="W7"/>
      <c r="X7"/>
      <c r="Y7" s="559">
        <f>SUM(K587)/1000000</f>
        <v>0.42</v>
      </c>
    </row>
    <row r="8" spans="1:25" s="7" customFormat="1" x14ac:dyDescent="0.25">
      <c r="A8" s="553"/>
      <c r="B8" s="553"/>
      <c r="C8" s="554"/>
      <c r="D8" s="555"/>
      <c r="E8" s="553"/>
      <c r="F8" s="553"/>
      <c r="G8" s="553"/>
      <c r="H8" s="553"/>
      <c r="I8" s="555"/>
      <c r="J8" s="556"/>
      <c r="K8" s="560" t="s">
        <v>396</v>
      </c>
      <c r="L8" s="560"/>
      <c r="M8" s="560"/>
      <c r="N8" s="560"/>
      <c r="O8" s="561"/>
      <c r="P8" s="561">
        <f>SUM(K110:K112)/1000000</f>
        <v>4.55</v>
      </c>
      <c r="Q8" s="561">
        <f>SUM(K160:K165)/1000000</f>
        <v>50.426000000000002</v>
      </c>
      <c r="R8" s="561">
        <f>SUM(K225:K226)/1000000</f>
        <v>9.3000000000000007</v>
      </c>
      <c r="S8" s="561"/>
      <c r="T8" s="560"/>
      <c r="U8" s="560"/>
      <c r="V8"/>
      <c r="W8"/>
      <c r="X8"/>
      <c r="Y8" s="559">
        <f>SUM(K588:K589)/1000000</f>
        <v>6.8380000000000001</v>
      </c>
    </row>
    <row r="9" spans="1:25" s="7" customFormat="1" x14ac:dyDescent="0.25">
      <c r="A9" s="553"/>
      <c r="B9" s="553"/>
      <c r="C9" s="554"/>
      <c r="D9" s="555"/>
      <c r="E9" s="553"/>
      <c r="F9" s="553"/>
      <c r="G9" s="553"/>
      <c r="H9" s="553"/>
      <c r="I9" s="555"/>
      <c r="J9" s="556"/>
      <c r="K9" t="s">
        <v>510</v>
      </c>
      <c r="N9"/>
      <c r="O9"/>
      <c r="P9" s="559">
        <f>SUM(K93:K94)/1000000</f>
        <v>0.95</v>
      </c>
      <c r="Q9" s="559">
        <f>SUM(K131:K135)/1000000</f>
        <v>21.6</v>
      </c>
      <c r="R9" s="559">
        <f>SUM(K172:K175)/1000000</f>
        <v>0</v>
      </c>
      <c r="S9" s="559">
        <f>SUM(K227:K230)/1000000</f>
        <v>0</v>
      </c>
      <c r="T9" s="559">
        <f>SUM(K289:K289)/1000000</f>
        <v>11.1</v>
      </c>
      <c r="U9" s="559">
        <f>SUM(K300:K302)/1000000</f>
        <v>74.801534000000004</v>
      </c>
      <c r="V9"/>
      <c r="W9" s="559">
        <f>SUM(K580)/1000000</f>
        <v>1.33</v>
      </c>
      <c r="X9" s="559">
        <f>SUM(K581)/1000000</f>
        <v>1.2</v>
      </c>
      <c r="Y9" s="562">
        <f>SUM(K582:K586)/1000000</f>
        <v>0</v>
      </c>
    </row>
    <row r="10" spans="1:25" s="7" customFormat="1" x14ac:dyDescent="0.25">
      <c r="A10" s="553"/>
      <c r="B10" s="553"/>
      <c r="C10" s="554"/>
      <c r="D10" s="555"/>
      <c r="E10" s="553"/>
      <c r="F10" s="553"/>
      <c r="G10" s="553"/>
      <c r="H10" s="553"/>
      <c r="I10" s="555"/>
      <c r="J10" s="556"/>
      <c r="K10" s="7" t="s">
        <v>968</v>
      </c>
      <c r="N10" s="563">
        <f t="shared" ref="N10:Y10" si="0">SUM(N5:N9)</f>
        <v>1912.183135</v>
      </c>
      <c r="O10" s="563">
        <f t="shared" si="0"/>
        <v>800</v>
      </c>
      <c r="P10" s="563">
        <f t="shared" si="0"/>
        <v>428.96537599999999</v>
      </c>
      <c r="Q10" s="563">
        <f t="shared" si="0"/>
        <v>382.14262100000002</v>
      </c>
      <c r="R10" s="563">
        <f t="shared" si="0"/>
        <v>2477.7785560000002</v>
      </c>
      <c r="S10" s="563">
        <f t="shared" si="0"/>
        <v>1602.463794</v>
      </c>
      <c r="T10" s="563">
        <f t="shared" si="0"/>
        <v>185.00199999999998</v>
      </c>
      <c r="U10" s="559">
        <f t="shared" si="0"/>
        <v>94.801534000000004</v>
      </c>
      <c r="V10" s="559">
        <f t="shared" si="0"/>
        <v>0</v>
      </c>
      <c r="W10" s="559">
        <f t="shared" si="0"/>
        <v>1.33</v>
      </c>
      <c r="X10" s="559">
        <f t="shared" si="0"/>
        <v>1.2</v>
      </c>
      <c r="Y10" s="559">
        <f t="shared" si="0"/>
        <v>7.258</v>
      </c>
    </row>
    <row r="11" spans="1:25" s="7" customFormat="1" x14ac:dyDescent="0.25">
      <c r="A11" s="553"/>
      <c r="B11" s="553"/>
      <c r="C11" s="554"/>
      <c r="D11" s="555"/>
      <c r="E11" s="553"/>
      <c r="F11" s="553"/>
      <c r="G11" s="553"/>
      <c r="H11" s="553"/>
      <c r="I11" s="555"/>
      <c r="J11" s="556"/>
      <c r="M11"/>
      <c r="N11" s="559"/>
      <c r="O11" s="559"/>
      <c r="P11" s="559"/>
      <c r="Q11" s="559"/>
      <c r="R11" s="559"/>
      <c r="S11" s="559"/>
      <c r="T11" s="559"/>
      <c r="U11" s="559"/>
      <c r="V11" s="559"/>
      <c r="W11" s="559"/>
      <c r="X11" s="559"/>
      <c r="Y11" s="559"/>
    </row>
    <row r="12" spans="1:25" s="7" customFormat="1" x14ac:dyDescent="0.25">
      <c r="A12" s="553"/>
      <c r="B12" s="553"/>
      <c r="C12" s="554"/>
      <c r="D12" s="555"/>
      <c r="E12" s="553"/>
      <c r="F12" s="553"/>
      <c r="G12" s="553"/>
      <c r="H12" s="553"/>
      <c r="I12" s="555"/>
      <c r="J12" s="556"/>
      <c r="M12"/>
      <c r="N12" s="559" t="s">
        <v>969</v>
      </c>
      <c r="O12" s="559"/>
      <c r="P12" s="559"/>
      <c r="Q12" s="559">
        <f>1431150385</f>
        <v>1431150385</v>
      </c>
      <c r="R12" s="559"/>
      <c r="S12" s="559"/>
      <c r="T12" s="559"/>
      <c r="U12" s="559"/>
      <c r="V12" s="559"/>
      <c r="W12" s="559"/>
      <c r="X12" s="559"/>
      <c r="Y12" s="559"/>
    </row>
    <row r="13" spans="1:25" s="7" customFormat="1" x14ac:dyDescent="0.25">
      <c r="A13" s="553"/>
      <c r="B13" s="553"/>
      <c r="C13" s="554"/>
      <c r="D13" s="555"/>
      <c r="E13" s="553"/>
      <c r="F13" s="553"/>
      <c r="G13" s="553"/>
      <c r="H13" s="553"/>
      <c r="I13" s="555"/>
      <c r="J13" s="556"/>
      <c r="M13"/>
      <c r="N13" s="559"/>
      <c r="O13" s="559"/>
      <c r="P13" s="559"/>
      <c r="Q13" s="559"/>
      <c r="R13" s="559"/>
      <c r="S13" s="559"/>
      <c r="T13" s="559"/>
      <c r="U13" s="559"/>
      <c r="V13" s="559"/>
      <c r="W13" s="559"/>
      <c r="X13" s="559"/>
      <c r="Y13" s="559"/>
    </row>
    <row r="14" spans="1:25" s="7" customFormat="1" x14ac:dyDescent="0.25">
      <c r="A14" s="553"/>
      <c r="B14" s="553"/>
      <c r="C14" s="554"/>
      <c r="D14" s="555"/>
      <c r="E14" s="553"/>
      <c r="F14" s="553"/>
      <c r="G14" s="553"/>
      <c r="H14" s="553"/>
      <c r="I14" s="555"/>
      <c r="J14" s="556"/>
      <c r="M14" s="1255" t="s">
        <v>970</v>
      </c>
      <c r="N14" s="1255"/>
      <c r="O14" s="1255"/>
      <c r="P14" s="1255"/>
      <c r="Q14" s="1255"/>
      <c r="R14" s="1255"/>
      <c r="S14" s="1255"/>
      <c r="T14" s="1255"/>
      <c r="U14" s="1255"/>
      <c r="V14" s="1255"/>
      <c r="W14" s="1255"/>
      <c r="X14" s="1255"/>
      <c r="Y14" s="1255"/>
    </row>
    <row r="15" spans="1:25" s="7" customFormat="1" x14ac:dyDescent="0.25">
      <c r="A15" s="553"/>
      <c r="B15" s="553"/>
      <c r="C15" s="554"/>
      <c r="D15" s="555"/>
      <c r="E15" s="553"/>
      <c r="F15" s="553"/>
      <c r="G15" s="553"/>
      <c r="H15" s="553"/>
      <c r="I15" s="555"/>
      <c r="J15" s="556"/>
      <c r="M15"/>
      <c r="N15" t="s">
        <v>96</v>
      </c>
      <c r="O15" t="s">
        <v>971</v>
      </c>
      <c r="P15" t="s">
        <v>972</v>
      </c>
      <c r="Q15"/>
      <c r="R15"/>
      <c r="S15"/>
      <c r="T15"/>
      <c r="U15"/>
      <c r="V15"/>
      <c r="W15"/>
      <c r="X15"/>
      <c r="Y15"/>
    </row>
    <row r="16" spans="1:25" s="7" customFormat="1" x14ac:dyDescent="0.25">
      <c r="A16" s="553"/>
      <c r="B16" s="553"/>
      <c r="C16" s="554"/>
      <c r="D16" s="555"/>
      <c r="E16" s="553"/>
      <c r="F16" s="553"/>
      <c r="G16" s="553"/>
      <c r="H16" s="553"/>
      <c r="I16" s="555"/>
      <c r="J16" s="556"/>
      <c r="M16">
        <v>2002</v>
      </c>
      <c r="N16" s="559">
        <f>15800000/1000000</f>
        <v>15.8</v>
      </c>
      <c r="O16"/>
      <c r="P16"/>
      <c r="Q16"/>
      <c r="R16"/>
      <c r="S16"/>
      <c r="T16"/>
      <c r="U16"/>
      <c r="V16"/>
      <c r="W16"/>
      <c r="X16"/>
      <c r="Y16"/>
    </row>
    <row r="17" spans="1:25" s="7" customFormat="1" x14ac:dyDescent="0.25">
      <c r="A17" s="553"/>
      <c r="B17" s="553"/>
      <c r="C17" s="554"/>
      <c r="D17" s="555"/>
      <c r="E17" s="553"/>
      <c r="F17" s="553"/>
      <c r="G17" s="553"/>
      <c r="H17" s="553"/>
      <c r="I17" s="555"/>
      <c r="J17" s="556"/>
      <c r="M17" s="564">
        <v>40095</v>
      </c>
      <c r="N17" s="559">
        <f>1164140658/1000000+N5+O5</f>
        <v>3876.323793</v>
      </c>
      <c r="O17" s="559">
        <f>N17</f>
        <v>3876.323793</v>
      </c>
      <c r="P17" s="559">
        <f>N17</f>
        <v>3876.323793</v>
      </c>
      <c r="Q17" s="565">
        <v>131315</v>
      </c>
      <c r="R17" s="566">
        <f t="shared" ref="R17:R22" si="1">O17/Q17*0.2</f>
        <v>5.9038552990899745E-3</v>
      </c>
      <c r="S17" s="559"/>
      <c r="T17" s="559"/>
      <c r="U17" s="559"/>
      <c r="V17" s="559"/>
      <c r="W17" s="559"/>
      <c r="X17" s="559"/>
      <c r="Y17" s="559"/>
    </row>
    <row r="18" spans="1:25" s="7" customFormat="1" x14ac:dyDescent="0.25">
      <c r="A18" s="553"/>
      <c r="B18" s="553"/>
      <c r="C18" s="554"/>
      <c r="D18" s="555"/>
      <c r="E18" s="553"/>
      <c r="F18" s="553"/>
      <c r="G18" s="553"/>
      <c r="H18" s="553"/>
      <c r="I18" s="555"/>
      <c r="J18" s="556"/>
      <c r="M18" s="564">
        <v>40156</v>
      </c>
      <c r="N18" s="559">
        <f>N17</f>
        <v>3876.323793</v>
      </c>
      <c r="O18" s="559">
        <f>N17+SUM(O6:O8)</f>
        <v>3876.323793</v>
      </c>
      <c r="P18" s="559">
        <f>P17+SUM(O6:O9)</f>
        <v>3876.323793</v>
      </c>
      <c r="Q18" s="567">
        <v>131315</v>
      </c>
      <c r="R18" s="566">
        <f t="shared" si="1"/>
        <v>5.9038552990899745E-3</v>
      </c>
      <c r="S18" s="559"/>
      <c r="T18" s="559"/>
      <c r="U18" s="559"/>
      <c r="V18" s="559"/>
      <c r="W18" s="559"/>
      <c r="X18" s="559"/>
      <c r="Y18" s="559"/>
    </row>
    <row r="19" spans="1:25" s="7" customFormat="1" x14ac:dyDescent="0.25">
      <c r="A19" s="553"/>
      <c r="B19" s="553"/>
      <c r="C19" s="554"/>
      <c r="D19" s="555"/>
      <c r="E19" s="553"/>
      <c r="F19" s="553"/>
      <c r="G19" s="553"/>
      <c r="H19" s="553"/>
      <c r="I19" s="555"/>
      <c r="J19" s="556"/>
      <c r="M19" s="565">
        <v>2010</v>
      </c>
      <c r="N19" s="559">
        <f>N17</f>
        <v>3876.323793</v>
      </c>
      <c r="O19" s="559">
        <f>O18+SUM(P6:P8)</f>
        <v>4293.139169</v>
      </c>
      <c r="P19" s="559">
        <f>P18+SUM(P6:P9)</f>
        <v>4294.0891689999999</v>
      </c>
      <c r="Q19" s="565">
        <v>131330</v>
      </c>
      <c r="R19" s="566">
        <f t="shared" si="1"/>
        <v>6.5379413218609617E-3</v>
      </c>
      <c r="S19" s="559"/>
      <c r="T19" s="559"/>
      <c r="U19" s="559"/>
      <c r="V19" s="559"/>
      <c r="W19" s="559"/>
      <c r="X19" s="559"/>
      <c r="Y19" s="559"/>
    </row>
    <row r="20" spans="1:25" s="7" customFormat="1" x14ac:dyDescent="0.25">
      <c r="A20" s="553"/>
      <c r="B20" s="553"/>
      <c r="C20" s="554"/>
      <c r="D20" s="555"/>
      <c r="E20" s="553"/>
      <c r="F20" s="553"/>
      <c r="G20" s="553"/>
      <c r="H20" s="553"/>
      <c r="I20" s="555"/>
      <c r="J20" s="556"/>
      <c r="M20" s="565">
        <v>2011</v>
      </c>
      <c r="N20" s="559">
        <f>N17</f>
        <v>3876.323793</v>
      </c>
      <c r="O20" s="559">
        <f>O19+SUM(Q6:Q8)</f>
        <v>4653.6817899999996</v>
      </c>
      <c r="P20" s="559">
        <f>P19+SUM(Q6:Q9)</f>
        <v>4676.2317899999998</v>
      </c>
      <c r="Q20" s="565">
        <v>132350</v>
      </c>
      <c r="R20" s="566">
        <f t="shared" si="1"/>
        <v>7.0323865357007926E-3</v>
      </c>
      <c r="S20" s="559"/>
      <c r="T20" s="559"/>
      <c r="U20" s="559"/>
      <c r="V20" s="559"/>
      <c r="W20" s="559"/>
      <c r="X20" s="559"/>
      <c r="Y20" s="559"/>
    </row>
    <row r="21" spans="1:25" s="7" customFormat="1" x14ac:dyDescent="0.25">
      <c r="A21" s="553"/>
      <c r="B21" s="553"/>
      <c r="C21" s="554"/>
      <c r="D21" s="555"/>
      <c r="E21" s="553"/>
      <c r="F21" s="553"/>
      <c r="G21" s="553"/>
      <c r="H21" s="553"/>
      <c r="I21" s="555"/>
      <c r="J21" s="556"/>
      <c r="M21" s="565">
        <v>2012</v>
      </c>
      <c r="N21" s="559">
        <f>N17</f>
        <v>3876.323793</v>
      </c>
      <c r="O21" s="559">
        <f>O20+SUM(R6:R8)</f>
        <v>7131.4603459999998</v>
      </c>
      <c r="P21" s="559">
        <f>P20+SUM(R6:R9)</f>
        <v>7154.010346</v>
      </c>
      <c r="Q21" s="565">
        <v>134015</v>
      </c>
      <c r="R21" s="566">
        <f t="shared" si="1"/>
        <v>1.0642779309778756E-2</v>
      </c>
      <c r="S21" s="559"/>
      <c r="T21" s="559"/>
      <c r="U21" s="559"/>
      <c r="V21" s="559"/>
      <c r="W21" s="559"/>
      <c r="X21" s="559"/>
      <c r="Y21" s="559"/>
    </row>
    <row r="22" spans="1:25" s="7" customFormat="1" x14ac:dyDescent="0.25">
      <c r="A22" s="553"/>
      <c r="B22" s="553"/>
      <c r="C22" s="554"/>
      <c r="D22" s="555"/>
      <c r="E22" s="553"/>
      <c r="F22" s="553"/>
      <c r="G22" s="553"/>
      <c r="H22" s="553"/>
      <c r="I22" s="555"/>
      <c r="J22" s="556"/>
      <c r="M22" s="565">
        <v>2013</v>
      </c>
      <c r="N22" s="559">
        <f>N17</f>
        <v>3876.323793</v>
      </c>
      <c r="O22" s="559">
        <f>O21+SUM(S6:S8)</f>
        <v>8733.9241399999992</v>
      </c>
      <c r="P22" s="559">
        <f>P21+SUM(S6:S9)</f>
        <v>8756.4741400000003</v>
      </c>
      <c r="Q22" s="565">
        <v>134635</v>
      </c>
      <c r="R22" s="566">
        <f t="shared" si="1"/>
        <v>1.2974225335165446E-2</v>
      </c>
      <c r="S22" s="559"/>
      <c r="T22" s="559"/>
      <c r="U22" s="559"/>
      <c r="V22" s="559"/>
      <c r="W22" s="559"/>
      <c r="X22" s="559"/>
      <c r="Y22" s="559"/>
    </row>
    <row r="23" spans="1:25" s="7" customFormat="1" x14ac:dyDescent="0.25">
      <c r="A23" s="553"/>
      <c r="B23" s="553"/>
      <c r="C23" s="554"/>
      <c r="D23" s="555"/>
      <c r="E23" s="553"/>
      <c r="F23" s="553"/>
      <c r="G23" s="553"/>
      <c r="H23" s="553"/>
      <c r="I23" s="555"/>
      <c r="J23" s="556"/>
      <c r="M23" s="565"/>
      <c r="N23" s="559"/>
      <c r="O23" s="559"/>
      <c r="P23" s="559"/>
      <c r="Q23" s="559"/>
      <c r="R23" s="566"/>
      <c r="S23" s="559"/>
      <c r="T23" s="559"/>
      <c r="U23" s="559"/>
      <c r="V23" s="559"/>
      <c r="W23" s="559"/>
      <c r="X23" s="559"/>
      <c r="Y23" s="559"/>
    </row>
    <row r="24" spans="1:25" s="7" customFormat="1" x14ac:dyDescent="0.25">
      <c r="A24" s="553"/>
      <c r="B24" s="553"/>
      <c r="C24" s="554"/>
      <c r="D24" s="555"/>
      <c r="E24" s="553"/>
      <c r="F24" s="553"/>
      <c r="G24" s="553"/>
      <c r="H24" s="553"/>
      <c r="I24" s="555"/>
      <c r="J24" s="556"/>
      <c r="M24" s="565"/>
      <c r="N24" s="559"/>
      <c r="O24" s="559"/>
      <c r="P24" s="559"/>
      <c r="Q24" s="559"/>
      <c r="R24" s="566"/>
      <c r="S24" s="559"/>
      <c r="T24" s="559"/>
      <c r="U24" s="559"/>
      <c r="V24" s="559"/>
      <c r="W24" s="559"/>
      <c r="X24" s="559"/>
      <c r="Y24" s="559"/>
    </row>
    <row r="25" spans="1:25" s="7" customFormat="1" x14ac:dyDescent="0.25">
      <c r="A25" s="553"/>
      <c r="B25" s="553"/>
      <c r="C25" s="554"/>
      <c r="D25" s="555"/>
      <c r="E25" s="553"/>
      <c r="F25" s="553"/>
      <c r="G25" s="553"/>
      <c r="H25" s="553"/>
      <c r="I25" s="555"/>
      <c r="J25" s="556"/>
      <c r="M25" s="565"/>
      <c r="N25" s="559"/>
      <c r="O25" s="559"/>
      <c r="P25" s="559"/>
      <c r="Q25" s="559"/>
      <c r="R25" s="566"/>
      <c r="S25" s="559"/>
      <c r="T25" s="559"/>
      <c r="U25" s="559"/>
      <c r="V25" s="559"/>
      <c r="W25" s="559"/>
      <c r="X25" s="559"/>
      <c r="Y25" s="559"/>
    </row>
    <row r="26" spans="1:25" s="7" customFormat="1" x14ac:dyDescent="0.25">
      <c r="A26" s="553"/>
      <c r="B26" s="553"/>
      <c r="C26" s="554"/>
      <c r="D26" s="555"/>
      <c r="E26" s="553"/>
      <c r="F26" s="553"/>
      <c r="G26" s="553"/>
      <c r="H26" s="553"/>
      <c r="I26" s="555"/>
      <c r="J26" s="556"/>
      <c r="M26" s="565"/>
      <c r="N26" s="559"/>
      <c r="O26" s="559"/>
      <c r="P26" s="559"/>
      <c r="Q26" s="559"/>
      <c r="R26" s="566"/>
      <c r="S26" s="559"/>
      <c r="T26" s="559"/>
      <c r="U26" s="559"/>
      <c r="V26" s="559"/>
      <c r="W26" s="559"/>
      <c r="X26" s="559"/>
      <c r="Y26" s="559"/>
    </row>
    <row r="27" spans="1:25" s="7" customFormat="1" x14ac:dyDescent="0.25">
      <c r="A27" s="553"/>
      <c r="B27" s="553"/>
      <c r="C27" s="554"/>
      <c r="D27" s="555"/>
      <c r="E27" s="553"/>
      <c r="F27" s="553"/>
      <c r="G27" s="553"/>
      <c r="H27" s="553"/>
      <c r="I27" s="555"/>
      <c r="J27" s="556"/>
      <c r="M27" s="565"/>
      <c r="N27" s="559"/>
      <c r="O27" s="559"/>
      <c r="P27" s="559"/>
      <c r="Q27" s="559"/>
      <c r="R27" s="566"/>
      <c r="S27" s="559"/>
      <c r="T27" s="559"/>
      <c r="U27" s="559"/>
      <c r="V27" s="559"/>
      <c r="W27" s="559"/>
      <c r="X27" s="559"/>
      <c r="Y27" s="559"/>
    </row>
    <row r="28" spans="1:25" s="7" customFormat="1" x14ac:dyDescent="0.25">
      <c r="A28" s="553"/>
      <c r="B28" s="553"/>
      <c r="C28" s="554"/>
      <c r="D28" s="555"/>
      <c r="E28" s="553"/>
      <c r="F28" s="553"/>
      <c r="G28" s="553"/>
      <c r="H28" s="553"/>
      <c r="I28" s="555"/>
      <c r="J28" s="556"/>
      <c r="M28" s="565"/>
      <c r="N28" s="559"/>
      <c r="O28" s="559"/>
      <c r="P28" s="559"/>
      <c r="Q28" s="559"/>
      <c r="R28" s="566"/>
      <c r="S28" s="559"/>
      <c r="T28" s="559"/>
      <c r="U28" s="559"/>
      <c r="V28" s="559"/>
      <c r="W28" s="559"/>
      <c r="X28" s="559"/>
      <c r="Y28" s="559"/>
    </row>
    <row r="29" spans="1:25" s="7" customFormat="1" ht="30.6" x14ac:dyDescent="0.25">
      <c r="A29" s="568" t="s">
        <v>386</v>
      </c>
      <c r="B29" s="569" t="s">
        <v>387</v>
      </c>
      <c r="C29" s="570">
        <v>910</v>
      </c>
      <c r="D29" s="568" t="s">
        <v>393</v>
      </c>
      <c r="E29" s="571" t="s">
        <v>400</v>
      </c>
      <c r="F29" s="571">
        <v>2008</v>
      </c>
      <c r="G29" s="572" t="s">
        <v>401</v>
      </c>
      <c r="H29" s="573" t="s">
        <v>521</v>
      </c>
      <c r="I29" s="574" t="s">
        <v>96</v>
      </c>
      <c r="J29" s="575">
        <v>8400000</v>
      </c>
      <c r="K29" s="559">
        <f t="shared" ref="K29:K77" si="2">J29</f>
        <v>8400000</v>
      </c>
      <c r="L29"/>
      <c r="M29"/>
      <c r="N29"/>
      <c r="O29"/>
      <c r="P29"/>
      <c r="Q29"/>
      <c r="R29" s="566"/>
      <c r="S29" s="559"/>
      <c r="T29" s="559"/>
      <c r="U29" s="559"/>
      <c r="V29" s="559"/>
      <c r="W29" s="559"/>
      <c r="X29" s="559"/>
      <c r="Y29" s="559"/>
    </row>
    <row r="30" spans="1:25" s="77" customFormat="1" ht="30.6" x14ac:dyDescent="0.25">
      <c r="A30" s="568" t="s">
        <v>386</v>
      </c>
      <c r="B30" s="569" t="s">
        <v>387</v>
      </c>
      <c r="C30" s="570">
        <v>177</v>
      </c>
      <c r="D30" s="568" t="s">
        <v>451</v>
      </c>
      <c r="E30" s="571" t="s">
        <v>400</v>
      </c>
      <c r="F30" s="571">
        <v>2008</v>
      </c>
      <c r="G30" s="573" t="s">
        <v>437</v>
      </c>
      <c r="H30" s="573" t="s">
        <v>456</v>
      </c>
      <c r="I30" s="574" t="s">
        <v>96</v>
      </c>
      <c r="J30" s="576" t="s">
        <v>543</v>
      </c>
      <c r="K30" s="559" t="str">
        <f t="shared" si="2"/>
        <v>Part of Monadnock Area Reliability Project</v>
      </c>
      <c r="L30"/>
      <c r="M30"/>
      <c r="N30"/>
      <c r="O30" s="559"/>
      <c r="P30" s="559"/>
      <c r="Q30"/>
      <c r="R30" s="748"/>
      <c r="S30" s="7"/>
      <c r="T30" s="7"/>
      <c r="U30" s="7"/>
      <c r="V30" s="7"/>
      <c r="W30" s="7"/>
      <c r="X30" s="7"/>
      <c r="Y30" s="7"/>
    </row>
    <row r="31" spans="1:25" ht="30.6" x14ac:dyDescent="0.25">
      <c r="A31" s="568" t="s">
        <v>386</v>
      </c>
      <c r="B31" s="569" t="s">
        <v>387</v>
      </c>
      <c r="C31" s="570">
        <v>180</v>
      </c>
      <c r="D31" s="568" t="s">
        <v>451</v>
      </c>
      <c r="E31" s="571" t="s">
        <v>400</v>
      </c>
      <c r="F31" s="571">
        <v>2008</v>
      </c>
      <c r="G31" s="573" t="s">
        <v>437</v>
      </c>
      <c r="H31" s="573" t="s">
        <v>454</v>
      </c>
      <c r="I31" s="574" t="s">
        <v>96</v>
      </c>
      <c r="J31" s="576" t="s">
        <v>543</v>
      </c>
      <c r="K31" s="559" t="str">
        <f t="shared" si="2"/>
        <v>Part of Monadnock Area Reliability Project</v>
      </c>
      <c r="O31" s="559"/>
      <c r="P31" s="559"/>
      <c r="R31" s="566"/>
    </row>
    <row r="32" spans="1:25" ht="37.5" customHeight="1" x14ac:dyDescent="0.25">
      <c r="A32" s="568" t="s">
        <v>386</v>
      </c>
      <c r="B32" s="569" t="s">
        <v>387</v>
      </c>
      <c r="C32" s="570">
        <v>138</v>
      </c>
      <c r="D32" s="568" t="s">
        <v>489</v>
      </c>
      <c r="E32" s="571" t="s">
        <v>400</v>
      </c>
      <c r="F32" s="571">
        <v>2008</v>
      </c>
      <c r="G32" s="573" t="s">
        <v>497</v>
      </c>
      <c r="H32" s="573" t="s">
        <v>501</v>
      </c>
      <c r="I32" s="574" t="s">
        <v>96</v>
      </c>
      <c r="J32" s="575">
        <v>70200000</v>
      </c>
      <c r="K32" s="559">
        <f t="shared" si="2"/>
        <v>70200000</v>
      </c>
      <c r="R32" s="566"/>
    </row>
    <row r="33" spans="1:18" ht="37.5" customHeight="1" x14ac:dyDescent="0.25">
      <c r="A33" s="568" t="s">
        <v>386</v>
      </c>
      <c r="B33" s="569" t="s">
        <v>387</v>
      </c>
      <c r="C33" s="570">
        <v>923</v>
      </c>
      <c r="D33" s="568" t="s">
        <v>429</v>
      </c>
      <c r="E33" s="571" t="s">
        <v>400</v>
      </c>
      <c r="F33" s="571">
        <v>2008</v>
      </c>
      <c r="G33" s="573" t="s">
        <v>733</v>
      </c>
      <c r="H33" s="573" t="s">
        <v>242</v>
      </c>
      <c r="I33" s="574" t="s">
        <v>96</v>
      </c>
      <c r="J33" s="575">
        <v>2400000</v>
      </c>
      <c r="K33" s="559">
        <f t="shared" si="2"/>
        <v>2400000</v>
      </c>
      <c r="R33" s="566"/>
    </row>
    <row r="34" spans="1:18" ht="37.5" customHeight="1" x14ac:dyDescent="0.25">
      <c r="A34" s="568" t="s">
        <v>386</v>
      </c>
      <c r="B34" s="569" t="s">
        <v>387</v>
      </c>
      <c r="C34" s="570">
        <v>781</v>
      </c>
      <c r="D34" s="568" t="s">
        <v>429</v>
      </c>
      <c r="E34" s="571" t="s">
        <v>419</v>
      </c>
      <c r="F34" s="571">
        <v>2008</v>
      </c>
      <c r="G34" s="573" t="s">
        <v>734</v>
      </c>
      <c r="H34" s="573" t="s">
        <v>30</v>
      </c>
      <c r="I34" s="574" t="s">
        <v>96</v>
      </c>
      <c r="J34" s="575">
        <v>1727000</v>
      </c>
      <c r="K34" s="559">
        <f t="shared" si="2"/>
        <v>1727000</v>
      </c>
      <c r="L34" s="119"/>
      <c r="R34" s="566"/>
    </row>
    <row r="35" spans="1:18" ht="27.75" customHeight="1" x14ac:dyDescent="0.25">
      <c r="A35" s="568" t="s">
        <v>386</v>
      </c>
      <c r="B35" s="569" t="s">
        <v>387</v>
      </c>
      <c r="C35" s="570">
        <v>841</v>
      </c>
      <c r="D35" s="568" t="s">
        <v>402</v>
      </c>
      <c r="E35" s="571" t="s">
        <v>436</v>
      </c>
      <c r="F35" s="571">
        <v>2008</v>
      </c>
      <c r="G35" s="573" t="s">
        <v>350</v>
      </c>
      <c r="H35" s="573" t="s">
        <v>687</v>
      </c>
      <c r="I35" s="577" t="s">
        <v>96</v>
      </c>
      <c r="J35" s="575">
        <v>2300000</v>
      </c>
      <c r="K35" s="559">
        <f t="shared" si="2"/>
        <v>2300000</v>
      </c>
      <c r="R35" s="566"/>
    </row>
    <row r="36" spans="1:18" ht="20.399999999999999" x14ac:dyDescent="0.25">
      <c r="A36" s="568" t="s">
        <v>386</v>
      </c>
      <c r="B36" s="569" t="s">
        <v>387</v>
      </c>
      <c r="C36" s="570">
        <v>1040</v>
      </c>
      <c r="D36" s="568" t="s">
        <v>402</v>
      </c>
      <c r="E36" s="571" t="s">
        <v>400</v>
      </c>
      <c r="F36" s="571">
        <v>2008</v>
      </c>
      <c r="G36" s="573" t="s">
        <v>409</v>
      </c>
      <c r="H36" s="573" t="s">
        <v>715</v>
      </c>
      <c r="I36" s="577" t="s">
        <v>96</v>
      </c>
      <c r="J36" s="575">
        <v>990000</v>
      </c>
      <c r="K36" s="559">
        <f t="shared" si="2"/>
        <v>990000</v>
      </c>
      <c r="R36" s="566"/>
    </row>
    <row r="37" spans="1:18" ht="36.75" customHeight="1" x14ac:dyDescent="0.25">
      <c r="A37" s="568" t="s">
        <v>386</v>
      </c>
      <c r="B37" s="569" t="s">
        <v>387</v>
      </c>
      <c r="C37" s="570">
        <v>168</v>
      </c>
      <c r="D37" s="568" t="s">
        <v>429</v>
      </c>
      <c r="E37" s="571" t="s">
        <v>460</v>
      </c>
      <c r="F37" s="571">
        <v>2008</v>
      </c>
      <c r="G37" s="572" t="s">
        <v>439</v>
      </c>
      <c r="H37" s="572" t="s">
        <v>446</v>
      </c>
      <c r="I37" s="577" t="s">
        <v>96</v>
      </c>
      <c r="J37" s="575">
        <v>2234232</v>
      </c>
      <c r="K37" s="559">
        <f t="shared" si="2"/>
        <v>2234232</v>
      </c>
      <c r="M37" s="119"/>
      <c r="N37" s="119"/>
      <c r="O37" s="119"/>
      <c r="P37" s="119"/>
      <c r="Q37" s="119"/>
      <c r="R37" s="566"/>
    </row>
    <row r="38" spans="1:18" s="119" customFormat="1" ht="42.75" customHeight="1" x14ac:dyDescent="0.25">
      <c r="A38" s="568" t="s">
        <v>386</v>
      </c>
      <c r="B38" s="569" t="s">
        <v>387</v>
      </c>
      <c r="C38" s="570">
        <v>899</v>
      </c>
      <c r="D38" s="568" t="s">
        <v>429</v>
      </c>
      <c r="E38" s="571" t="s">
        <v>400</v>
      </c>
      <c r="F38" s="571">
        <v>2008</v>
      </c>
      <c r="G38" s="572" t="s">
        <v>439</v>
      </c>
      <c r="H38" s="572" t="s">
        <v>153</v>
      </c>
      <c r="I38" s="574" t="s">
        <v>96</v>
      </c>
      <c r="J38" s="575">
        <v>278000</v>
      </c>
      <c r="K38" s="559">
        <f t="shared" si="2"/>
        <v>278000</v>
      </c>
      <c r="L38"/>
      <c r="M38"/>
      <c r="N38"/>
      <c r="O38"/>
      <c r="P38"/>
      <c r="Q38"/>
      <c r="R38" s="566"/>
    </row>
    <row r="39" spans="1:18" ht="20.399999999999999" x14ac:dyDescent="0.25">
      <c r="A39" s="568" t="s">
        <v>386</v>
      </c>
      <c r="B39" s="569" t="s">
        <v>387</v>
      </c>
      <c r="C39" s="570">
        <v>171</v>
      </c>
      <c r="D39" s="568" t="s">
        <v>429</v>
      </c>
      <c r="E39" s="571" t="s">
        <v>419</v>
      </c>
      <c r="F39" s="571">
        <v>2008</v>
      </c>
      <c r="G39" s="572" t="s">
        <v>439</v>
      </c>
      <c r="H39" s="572" t="s">
        <v>450</v>
      </c>
      <c r="I39" s="574" t="s">
        <v>96</v>
      </c>
      <c r="J39" s="575">
        <v>2666291</v>
      </c>
      <c r="K39" s="559">
        <f t="shared" si="2"/>
        <v>2666291</v>
      </c>
      <c r="R39" s="566"/>
    </row>
    <row r="40" spans="1:18" ht="20.399999999999999" x14ac:dyDescent="0.25">
      <c r="A40" s="568" t="s">
        <v>386</v>
      </c>
      <c r="B40" s="569" t="s">
        <v>387</v>
      </c>
      <c r="C40" s="570">
        <v>900</v>
      </c>
      <c r="D40" s="568" t="s">
        <v>429</v>
      </c>
      <c r="E40" s="571" t="s">
        <v>436</v>
      </c>
      <c r="F40" s="571">
        <v>2008</v>
      </c>
      <c r="G40" s="572" t="s">
        <v>439</v>
      </c>
      <c r="H40" s="572" t="s">
        <v>447</v>
      </c>
      <c r="I40" s="574" t="s">
        <v>96</v>
      </c>
      <c r="J40" s="575">
        <v>130000</v>
      </c>
      <c r="K40" s="559">
        <f t="shared" si="2"/>
        <v>130000</v>
      </c>
      <c r="R40" s="566"/>
    </row>
    <row r="41" spans="1:18" ht="30.6" x14ac:dyDescent="0.25">
      <c r="A41" s="568" t="s">
        <v>386</v>
      </c>
      <c r="B41" s="569" t="s">
        <v>387</v>
      </c>
      <c r="C41" s="570">
        <v>846</v>
      </c>
      <c r="D41" s="568" t="s">
        <v>468</v>
      </c>
      <c r="E41" s="571" t="s">
        <v>436</v>
      </c>
      <c r="F41" s="571">
        <v>2008</v>
      </c>
      <c r="G41" s="573"/>
      <c r="H41" s="573" t="s">
        <v>150</v>
      </c>
      <c r="I41" s="574" t="s">
        <v>96</v>
      </c>
      <c r="J41" s="575">
        <v>450000</v>
      </c>
      <c r="K41" s="559">
        <f t="shared" si="2"/>
        <v>450000</v>
      </c>
      <c r="R41" s="566"/>
    </row>
    <row r="42" spans="1:18" ht="20.399999999999999" x14ac:dyDescent="0.25">
      <c r="A42" s="568" t="s">
        <v>386</v>
      </c>
      <c r="B42" s="569" t="s">
        <v>387</v>
      </c>
      <c r="C42" s="570">
        <v>208</v>
      </c>
      <c r="D42" s="568" t="s">
        <v>451</v>
      </c>
      <c r="E42" s="571" t="s">
        <v>400</v>
      </c>
      <c r="F42" s="571">
        <v>2008</v>
      </c>
      <c r="G42" s="573" t="s">
        <v>164</v>
      </c>
      <c r="H42" s="573" t="s">
        <v>120</v>
      </c>
      <c r="I42" s="574" t="s">
        <v>96</v>
      </c>
      <c r="J42" s="575">
        <v>4459000</v>
      </c>
      <c r="K42" s="559">
        <f t="shared" si="2"/>
        <v>4459000</v>
      </c>
      <c r="R42" s="566"/>
    </row>
    <row r="43" spans="1:18" ht="20.399999999999999" x14ac:dyDescent="0.25">
      <c r="A43" s="568" t="s">
        <v>386</v>
      </c>
      <c r="B43" s="569" t="s">
        <v>387</v>
      </c>
      <c r="C43" s="570">
        <v>571</v>
      </c>
      <c r="D43" s="568" t="s">
        <v>451</v>
      </c>
      <c r="E43" s="571" t="s">
        <v>400</v>
      </c>
      <c r="F43" s="571">
        <v>2008</v>
      </c>
      <c r="G43" s="573" t="s">
        <v>973</v>
      </c>
      <c r="H43" s="573" t="s">
        <v>212</v>
      </c>
      <c r="I43" s="574" t="s">
        <v>96</v>
      </c>
      <c r="J43" s="575" t="s">
        <v>974</v>
      </c>
      <c r="K43" s="559" t="str">
        <f t="shared" si="2"/>
        <v>Part of project 248</v>
      </c>
      <c r="R43" s="566"/>
    </row>
    <row r="44" spans="1:18" ht="20.399999999999999" x14ac:dyDescent="0.25">
      <c r="A44" s="568" t="s">
        <v>386</v>
      </c>
      <c r="B44" s="569" t="s">
        <v>387</v>
      </c>
      <c r="C44" s="570">
        <v>248</v>
      </c>
      <c r="D44" s="568" t="s">
        <v>451</v>
      </c>
      <c r="E44" s="578" t="s">
        <v>400</v>
      </c>
      <c r="F44" s="571">
        <v>2008</v>
      </c>
      <c r="G44" s="573" t="s">
        <v>973</v>
      </c>
      <c r="H44" s="573" t="s">
        <v>463</v>
      </c>
      <c r="I44" s="574" t="s">
        <v>96</v>
      </c>
      <c r="J44" s="576">
        <v>249372000</v>
      </c>
      <c r="K44" s="559">
        <f t="shared" si="2"/>
        <v>249372000</v>
      </c>
      <c r="R44" s="566"/>
    </row>
    <row r="45" spans="1:18" ht="30.6" x14ac:dyDescent="0.25">
      <c r="A45" s="568" t="s">
        <v>386</v>
      </c>
      <c r="B45" s="569" t="s">
        <v>387</v>
      </c>
      <c r="C45" s="570">
        <v>246</v>
      </c>
      <c r="D45" s="568" t="s">
        <v>451</v>
      </c>
      <c r="E45" s="571" t="s">
        <v>400</v>
      </c>
      <c r="F45" s="571">
        <v>2008</v>
      </c>
      <c r="G45" s="573" t="s">
        <v>469</v>
      </c>
      <c r="H45" s="573" t="s">
        <v>467</v>
      </c>
      <c r="I45" s="574" t="s">
        <v>96</v>
      </c>
      <c r="J45" s="576">
        <v>978182000</v>
      </c>
      <c r="K45" s="559">
        <f t="shared" si="2"/>
        <v>978182000</v>
      </c>
      <c r="R45" s="566"/>
    </row>
    <row r="46" spans="1:18" ht="51" x14ac:dyDescent="0.25">
      <c r="A46" s="579" t="s">
        <v>386</v>
      </c>
      <c r="B46" s="580" t="s">
        <v>387</v>
      </c>
      <c r="C46" s="581">
        <v>238</v>
      </c>
      <c r="D46" s="579" t="s">
        <v>468</v>
      </c>
      <c r="E46" s="571" t="s">
        <v>400</v>
      </c>
      <c r="F46" s="571">
        <v>2008</v>
      </c>
      <c r="G46" s="582" t="s">
        <v>469</v>
      </c>
      <c r="H46" s="582" t="s">
        <v>488</v>
      </c>
      <c r="I46" s="583" t="s">
        <v>96</v>
      </c>
      <c r="J46" s="584">
        <v>162264000</v>
      </c>
      <c r="K46" s="559">
        <f t="shared" si="2"/>
        <v>162264000</v>
      </c>
      <c r="R46" s="566"/>
    </row>
    <row r="47" spans="1:18" ht="30.6" x14ac:dyDescent="0.25">
      <c r="A47" s="568" t="s">
        <v>386</v>
      </c>
      <c r="B47" s="569" t="s">
        <v>387</v>
      </c>
      <c r="C47" s="570">
        <v>224</v>
      </c>
      <c r="D47" s="568" t="s">
        <v>468</v>
      </c>
      <c r="E47" s="571" t="s">
        <v>400</v>
      </c>
      <c r="F47" s="571">
        <v>2008</v>
      </c>
      <c r="G47" s="572" t="s">
        <v>469</v>
      </c>
      <c r="H47" s="572" t="s">
        <v>470</v>
      </c>
      <c r="I47" s="574" t="s">
        <v>96</v>
      </c>
      <c r="J47" s="575">
        <v>157476000</v>
      </c>
      <c r="K47" s="559">
        <f t="shared" si="2"/>
        <v>157476000</v>
      </c>
      <c r="R47" s="566"/>
    </row>
    <row r="48" spans="1:18" ht="40.799999999999997" x14ac:dyDescent="0.25">
      <c r="A48" s="568" t="s">
        <v>386</v>
      </c>
      <c r="B48" s="569" t="s">
        <v>387</v>
      </c>
      <c r="C48" s="570">
        <v>226</v>
      </c>
      <c r="D48" s="568" t="s">
        <v>451</v>
      </c>
      <c r="E48" s="571" t="s">
        <v>400</v>
      </c>
      <c r="F48" s="571">
        <v>2008</v>
      </c>
      <c r="G48" s="573" t="s">
        <v>469</v>
      </c>
      <c r="H48" s="572" t="s">
        <v>481</v>
      </c>
      <c r="I48" s="574" t="s">
        <v>96</v>
      </c>
      <c r="J48" s="576" t="s">
        <v>93</v>
      </c>
      <c r="K48" s="559" t="str">
        <f t="shared" si="2"/>
        <v>Part of SWCT (Middletown-Norwalk) Reliability Project</v>
      </c>
      <c r="R48" s="566"/>
    </row>
    <row r="49" spans="1:18" ht="27" customHeight="1" x14ac:dyDescent="0.25">
      <c r="A49" s="568" t="s">
        <v>386</v>
      </c>
      <c r="B49" s="569" t="s">
        <v>387</v>
      </c>
      <c r="C49" s="570">
        <v>235</v>
      </c>
      <c r="D49" s="568" t="s">
        <v>451</v>
      </c>
      <c r="E49" s="571" t="s">
        <v>400</v>
      </c>
      <c r="F49" s="571">
        <v>2008</v>
      </c>
      <c r="G49" s="573" t="s">
        <v>469</v>
      </c>
      <c r="H49" s="572" t="s">
        <v>482</v>
      </c>
      <c r="I49" s="574" t="s">
        <v>96</v>
      </c>
      <c r="J49" s="576" t="s">
        <v>93</v>
      </c>
      <c r="K49" s="559" t="str">
        <f t="shared" si="2"/>
        <v>Part of SWCT (Middletown-Norwalk) Reliability Project</v>
      </c>
      <c r="R49" s="566"/>
    </row>
    <row r="50" spans="1:18" ht="24.75" customHeight="1" x14ac:dyDescent="0.25">
      <c r="A50" s="568" t="s">
        <v>386</v>
      </c>
      <c r="B50" s="569" t="s">
        <v>387</v>
      </c>
      <c r="C50" s="570">
        <v>247</v>
      </c>
      <c r="D50" s="568" t="s">
        <v>451</v>
      </c>
      <c r="E50" s="571" t="s">
        <v>400</v>
      </c>
      <c r="F50" s="571">
        <v>2008</v>
      </c>
      <c r="G50" s="573" t="s">
        <v>469</v>
      </c>
      <c r="H50" s="573" t="s">
        <v>480</v>
      </c>
      <c r="I50" s="574" t="s">
        <v>96</v>
      </c>
      <c r="J50" s="576" t="s">
        <v>93</v>
      </c>
      <c r="K50" s="559" t="str">
        <f t="shared" si="2"/>
        <v>Part of SWCT (Middletown-Norwalk) Reliability Project</v>
      </c>
      <c r="R50" s="566"/>
    </row>
    <row r="51" spans="1:18" ht="45" customHeight="1" x14ac:dyDescent="0.25">
      <c r="A51" s="568" t="s">
        <v>386</v>
      </c>
      <c r="B51" s="569" t="s">
        <v>387</v>
      </c>
      <c r="C51" s="570">
        <v>684</v>
      </c>
      <c r="D51" s="568" t="s">
        <v>451</v>
      </c>
      <c r="E51" s="571" t="s">
        <v>400</v>
      </c>
      <c r="F51" s="571">
        <v>2008</v>
      </c>
      <c r="G51" s="573" t="s">
        <v>469</v>
      </c>
      <c r="H51" s="573" t="s">
        <v>284</v>
      </c>
      <c r="I51" s="574" t="s">
        <v>96</v>
      </c>
      <c r="J51" s="576" t="s">
        <v>93</v>
      </c>
      <c r="K51" s="559" t="str">
        <f t="shared" si="2"/>
        <v>Part of SWCT (Middletown-Norwalk) Reliability Project</v>
      </c>
      <c r="R51" s="566"/>
    </row>
    <row r="52" spans="1:18" ht="49.5" customHeight="1" x14ac:dyDescent="0.25">
      <c r="A52" s="568" t="s">
        <v>386</v>
      </c>
      <c r="B52" s="569" t="s">
        <v>387</v>
      </c>
      <c r="C52" s="570">
        <v>250</v>
      </c>
      <c r="D52" s="568" t="s">
        <v>451</v>
      </c>
      <c r="E52" s="571" t="s">
        <v>400</v>
      </c>
      <c r="F52" s="571">
        <v>2008</v>
      </c>
      <c r="G52" s="573"/>
      <c r="H52" s="573" t="s">
        <v>487</v>
      </c>
      <c r="I52" s="574" t="s">
        <v>96</v>
      </c>
      <c r="J52" s="575">
        <v>1644885</v>
      </c>
      <c r="K52" s="559">
        <f t="shared" si="2"/>
        <v>1644885</v>
      </c>
      <c r="R52" s="566"/>
    </row>
    <row r="53" spans="1:18" ht="20.399999999999999" x14ac:dyDescent="0.25">
      <c r="A53" s="707" t="s">
        <v>386</v>
      </c>
      <c r="B53" s="708" t="s">
        <v>387</v>
      </c>
      <c r="C53" s="709">
        <v>155</v>
      </c>
      <c r="D53" s="707" t="s">
        <v>393</v>
      </c>
      <c r="E53" s="707" t="s">
        <v>451</v>
      </c>
      <c r="F53" s="694">
        <v>2009</v>
      </c>
      <c r="G53" s="710" t="s">
        <v>513</v>
      </c>
      <c r="H53" s="710" t="s">
        <v>691</v>
      </c>
      <c r="I53" s="693" t="s">
        <v>96</v>
      </c>
      <c r="J53" s="720">
        <v>5500000</v>
      </c>
      <c r="K53" s="563">
        <f t="shared" si="2"/>
        <v>5500000</v>
      </c>
      <c r="R53" s="566"/>
    </row>
    <row r="54" spans="1:18" ht="30.6" x14ac:dyDescent="0.25">
      <c r="A54" s="707" t="s">
        <v>386</v>
      </c>
      <c r="B54" s="708" t="s">
        <v>387</v>
      </c>
      <c r="C54" s="709">
        <v>178</v>
      </c>
      <c r="D54" s="707" t="s">
        <v>451</v>
      </c>
      <c r="E54" s="722" t="s">
        <v>538</v>
      </c>
      <c r="F54" s="722" t="s">
        <v>975</v>
      </c>
      <c r="G54" s="696" t="s">
        <v>437</v>
      </c>
      <c r="H54" s="696" t="s">
        <v>457</v>
      </c>
      <c r="I54" s="693" t="s">
        <v>96</v>
      </c>
      <c r="J54" s="723" t="s">
        <v>543</v>
      </c>
      <c r="K54" s="563" t="str">
        <f t="shared" si="2"/>
        <v>Part of Monadnock Area Reliability Project</v>
      </c>
      <c r="R54" s="566"/>
    </row>
    <row r="55" spans="1:18" ht="20.399999999999999" x14ac:dyDescent="0.25">
      <c r="A55" s="707" t="s">
        <v>386</v>
      </c>
      <c r="B55" s="708" t="s">
        <v>387</v>
      </c>
      <c r="C55" s="709">
        <v>922</v>
      </c>
      <c r="D55" s="707" t="s">
        <v>429</v>
      </c>
      <c r="E55" s="722" t="s">
        <v>538</v>
      </c>
      <c r="F55" s="722" t="s">
        <v>975</v>
      </c>
      <c r="G55" s="696" t="s">
        <v>733</v>
      </c>
      <c r="H55" s="696" t="s">
        <v>241</v>
      </c>
      <c r="I55" s="693" t="s">
        <v>96</v>
      </c>
      <c r="J55" s="720">
        <v>800000</v>
      </c>
      <c r="K55" s="563">
        <f t="shared" si="2"/>
        <v>800000</v>
      </c>
      <c r="R55" s="566"/>
    </row>
    <row r="56" spans="1:18" ht="30.6" x14ac:dyDescent="0.25">
      <c r="A56" s="707" t="s">
        <v>386</v>
      </c>
      <c r="B56" s="708" t="s">
        <v>387</v>
      </c>
      <c r="C56" s="709">
        <v>116</v>
      </c>
      <c r="D56" s="707" t="s">
        <v>402</v>
      </c>
      <c r="E56" s="694" t="s">
        <v>9</v>
      </c>
      <c r="F56" s="694">
        <v>2009</v>
      </c>
      <c r="G56" s="696" t="s">
        <v>414</v>
      </c>
      <c r="H56" s="696" t="s">
        <v>418</v>
      </c>
      <c r="I56" s="693" t="s">
        <v>96</v>
      </c>
      <c r="J56" s="720">
        <v>307900000</v>
      </c>
      <c r="K56" s="563">
        <f t="shared" si="2"/>
        <v>307900000</v>
      </c>
      <c r="R56" s="566"/>
    </row>
    <row r="57" spans="1:18" ht="30.6" x14ac:dyDescent="0.25">
      <c r="A57" s="707" t="s">
        <v>386</v>
      </c>
      <c r="B57" s="708" t="s">
        <v>387</v>
      </c>
      <c r="C57" s="709">
        <v>572</v>
      </c>
      <c r="D57" s="707" t="s">
        <v>402</v>
      </c>
      <c r="E57" s="694" t="s">
        <v>9</v>
      </c>
      <c r="F57" s="694">
        <v>2009</v>
      </c>
      <c r="G57" s="696" t="s">
        <v>414</v>
      </c>
      <c r="H57" s="696" t="s">
        <v>415</v>
      </c>
      <c r="I57" s="693" t="s">
        <v>96</v>
      </c>
      <c r="J57" s="723" t="s">
        <v>99</v>
      </c>
      <c r="K57" s="563" t="str">
        <f t="shared" si="2"/>
        <v>Part of NSTAR 345 kV Reliability Project</v>
      </c>
      <c r="R57" s="566"/>
    </row>
    <row r="58" spans="1:18" ht="30.6" x14ac:dyDescent="0.25">
      <c r="A58" s="707" t="s">
        <v>386</v>
      </c>
      <c r="B58" s="708" t="s">
        <v>387</v>
      </c>
      <c r="C58" s="709">
        <v>573</v>
      </c>
      <c r="D58" s="707" t="s">
        <v>402</v>
      </c>
      <c r="E58" s="694" t="s">
        <v>9</v>
      </c>
      <c r="F58" s="694">
        <v>2009</v>
      </c>
      <c r="G58" s="696" t="s">
        <v>414</v>
      </c>
      <c r="H58" s="696" t="s">
        <v>423</v>
      </c>
      <c r="I58" s="693" t="s">
        <v>96</v>
      </c>
      <c r="J58" s="723" t="s">
        <v>99</v>
      </c>
      <c r="K58" s="563" t="str">
        <f t="shared" si="2"/>
        <v>Part of NSTAR 345 kV Reliability Project</v>
      </c>
      <c r="R58" s="566"/>
    </row>
    <row r="59" spans="1:18" ht="30.6" x14ac:dyDescent="0.25">
      <c r="A59" s="707" t="s">
        <v>386</v>
      </c>
      <c r="B59" s="708" t="s">
        <v>387</v>
      </c>
      <c r="C59" s="709">
        <v>772</v>
      </c>
      <c r="D59" s="707" t="s">
        <v>402</v>
      </c>
      <c r="E59" s="694" t="s">
        <v>9</v>
      </c>
      <c r="F59" s="694">
        <v>2009</v>
      </c>
      <c r="G59" s="696" t="s">
        <v>414</v>
      </c>
      <c r="H59" s="696" t="s">
        <v>420</v>
      </c>
      <c r="I59" s="693" t="s">
        <v>96</v>
      </c>
      <c r="J59" s="723" t="s">
        <v>99</v>
      </c>
      <c r="K59" s="563" t="str">
        <f t="shared" si="2"/>
        <v>Part of NSTAR 345 kV Reliability Project</v>
      </c>
      <c r="R59" s="566"/>
    </row>
    <row r="60" spans="1:18" ht="30.6" x14ac:dyDescent="0.25">
      <c r="A60" s="707" t="s">
        <v>386</v>
      </c>
      <c r="B60" s="708" t="s">
        <v>387</v>
      </c>
      <c r="C60" s="709">
        <v>136</v>
      </c>
      <c r="D60" s="707" t="s">
        <v>489</v>
      </c>
      <c r="E60" s="724" t="s">
        <v>9</v>
      </c>
      <c r="F60" s="694">
        <v>2009</v>
      </c>
      <c r="G60" s="696" t="s">
        <v>497</v>
      </c>
      <c r="H60" s="696" t="s">
        <v>498</v>
      </c>
      <c r="I60" s="725" t="s">
        <v>96</v>
      </c>
      <c r="J60" s="720">
        <v>62400000</v>
      </c>
      <c r="K60" s="563">
        <f t="shared" si="2"/>
        <v>62400000</v>
      </c>
      <c r="R60" s="566"/>
    </row>
    <row r="61" spans="1:18" ht="20.399999999999999" x14ac:dyDescent="0.25">
      <c r="A61" s="707" t="s">
        <v>386</v>
      </c>
      <c r="B61" s="708" t="s">
        <v>387</v>
      </c>
      <c r="C61" s="709">
        <v>695</v>
      </c>
      <c r="D61" s="707" t="s">
        <v>402</v>
      </c>
      <c r="E61" s="694" t="s">
        <v>33</v>
      </c>
      <c r="F61" s="694">
        <v>2009</v>
      </c>
      <c r="G61" s="696" t="s">
        <v>424</v>
      </c>
      <c r="H61" s="696" t="s">
        <v>144</v>
      </c>
      <c r="I61" s="721" t="s">
        <v>96</v>
      </c>
      <c r="J61" s="718" t="s">
        <v>718</v>
      </c>
      <c r="K61" s="354" t="str">
        <f>J61</f>
        <v>Part of Short Term Lower SEMA</v>
      </c>
      <c r="L61" s="7"/>
      <c r="M61" s="7"/>
      <c r="N61" s="7"/>
      <c r="O61" s="7"/>
      <c r="P61" s="7"/>
      <c r="Q61" s="7"/>
      <c r="R61" s="566"/>
    </row>
    <row r="62" spans="1:18" s="7" customFormat="1" ht="35.25" customHeight="1" x14ac:dyDescent="0.25">
      <c r="A62" s="707" t="s">
        <v>386</v>
      </c>
      <c r="B62" s="708" t="s">
        <v>387</v>
      </c>
      <c r="C62" s="709">
        <v>830</v>
      </c>
      <c r="D62" s="707" t="s">
        <v>402</v>
      </c>
      <c r="E62" s="694" t="s">
        <v>33</v>
      </c>
      <c r="F62" s="694">
        <v>2009</v>
      </c>
      <c r="G62" s="696" t="s">
        <v>424</v>
      </c>
      <c r="H62" s="696" t="s">
        <v>685</v>
      </c>
      <c r="I62" s="721" t="s">
        <v>96</v>
      </c>
      <c r="J62" s="718" t="s">
        <v>718</v>
      </c>
      <c r="K62" s="354" t="str">
        <f>J62</f>
        <v>Part of Short Term Lower SEMA</v>
      </c>
      <c r="R62" s="566"/>
    </row>
    <row r="63" spans="1:18" s="7" customFormat="1" ht="32.25" customHeight="1" x14ac:dyDescent="0.25">
      <c r="A63" s="707" t="s">
        <v>386</v>
      </c>
      <c r="B63" s="708" t="s">
        <v>387</v>
      </c>
      <c r="C63" s="709">
        <v>831</v>
      </c>
      <c r="D63" s="707" t="s">
        <v>402</v>
      </c>
      <c r="E63" s="694" t="s">
        <v>33</v>
      </c>
      <c r="F63" s="694">
        <v>2009</v>
      </c>
      <c r="G63" s="696" t="s">
        <v>424</v>
      </c>
      <c r="H63" s="696" t="s">
        <v>146</v>
      </c>
      <c r="I63" s="721" t="s">
        <v>96</v>
      </c>
      <c r="J63" s="718" t="s">
        <v>718</v>
      </c>
      <c r="K63" s="354" t="str">
        <f>J63</f>
        <v>Part of Short Term Lower SEMA</v>
      </c>
      <c r="R63" s="566"/>
    </row>
    <row r="64" spans="1:18" s="7" customFormat="1" ht="30.6" x14ac:dyDescent="0.25">
      <c r="A64" s="707" t="s">
        <v>386</v>
      </c>
      <c r="B64" s="708" t="s">
        <v>387</v>
      </c>
      <c r="C64" s="709">
        <v>626</v>
      </c>
      <c r="D64" s="707" t="s">
        <v>393</v>
      </c>
      <c r="E64" s="694" t="s">
        <v>9</v>
      </c>
      <c r="F64" s="694"/>
      <c r="G64" s="710" t="s">
        <v>401</v>
      </c>
      <c r="H64" s="696" t="s">
        <v>288</v>
      </c>
      <c r="I64" s="693" t="s">
        <v>110</v>
      </c>
      <c r="J64" s="720">
        <v>8000000</v>
      </c>
      <c r="K64" s="354">
        <f>J64</f>
        <v>8000000</v>
      </c>
      <c r="L64"/>
      <c r="M64"/>
      <c r="N64"/>
      <c r="O64"/>
      <c r="P64"/>
      <c r="Q64"/>
      <c r="R64" s="566"/>
    </row>
    <row r="65" spans="1:18" ht="49.5" customHeight="1" x14ac:dyDescent="0.25">
      <c r="A65" s="707" t="s">
        <v>386</v>
      </c>
      <c r="B65" s="708" t="s">
        <v>387</v>
      </c>
      <c r="C65" s="709">
        <v>575</v>
      </c>
      <c r="D65" s="707" t="s">
        <v>393</v>
      </c>
      <c r="E65" s="694" t="s">
        <v>743</v>
      </c>
      <c r="F65" s="694"/>
      <c r="G65" s="710" t="s">
        <v>511</v>
      </c>
      <c r="H65" s="710" t="s">
        <v>858</v>
      </c>
      <c r="I65" s="693" t="s">
        <v>110</v>
      </c>
      <c r="J65" s="720">
        <v>7000000</v>
      </c>
      <c r="K65" s="563">
        <f t="shared" si="2"/>
        <v>7000000</v>
      </c>
      <c r="R65" s="566"/>
    </row>
    <row r="66" spans="1:18" ht="46.5" customHeight="1" x14ac:dyDescent="0.25">
      <c r="A66" s="707" t="s">
        <v>386</v>
      </c>
      <c r="B66" s="708" t="s">
        <v>387</v>
      </c>
      <c r="C66" s="709">
        <v>1127</v>
      </c>
      <c r="D66" s="707" t="s">
        <v>393</v>
      </c>
      <c r="E66" s="694" t="s">
        <v>743</v>
      </c>
      <c r="F66" s="694"/>
      <c r="G66" s="710" t="s">
        <v>774</v>
      </c>
      <c r="H66" s="696" t="s">
        <v>776</v>
      </c>
      <c r="I66" s="693" t="s">
        <v>110</v>
      </c>
      <c r="J66" s="723">
        <v>1300000</v>
      </c>
      <c r="K66" s="563">
        <f t="shared" si="2"/>
        <v>1300000</v>
      </c>
      <c r="R66" s="566"/>
    </row>
    <row r="67" spans="1:18" ht="20.399999999999999" x14ac:dyDescent="0.25">
      <c r="A67" s="707" t="s">
        <v>386</v>
      </c>
      <c r="B67" s="708" t="s">
        <v>387</v>
      </c>
      <c r="C67" s="709">
        <v>166</v>
      </c>
      <c r="D67" s="707" t="s">
        <v>429</v>
      </c>
      <c r="E67" s="715" t="s">
        <v>426</v>
      </c>
      <c r="F67" s="715"/>
      <c r="G67" s="696"/>
      <c r="H67" s="696" t="s">
        <v>41</v>
      </c>
      <c r="I67" s="693" t="s">
        <v>110</v>
      </c>
      <c r="J67" s="720">
        <v>3300000</v>
      </c>
      <c r="K67" s="563">
        <f t="shared" si="2"/>
        <v>3300000</v>
      </c>
      <c r="R67" s="566"/>
    </row>
    <row r="68" spans="1:18" ht="45.75" customHeight="1" x14ac:dyDescent="0.25">
      <c r="A68" s="707" t="s">
        <v>386</v>
      </c>
      <c r="B68" s="708" t="s">
        <v>387</v>
      </c>
      <c r="C68" s="709">
        <v>1009</v>
      </c>
      <c r="D68" s="707" t="s">
        <v>451</v>
      </c>
      <c r="E68" s="694" t="s">
        <v>743</v>
      </c>
      <c r="F68" s="694"/>
      <c r="G68" s="696"/>
      <c r="H68" s="696" t="s">
        <v>905</v>
      </c>
      <c r="I68" s="693" t="s">
        <v>110</v>
      </c>
      <c r="J68" s="726">
        <v>3089000</v>
      </c>
      <c r="K68" s="563">
        <f t="shared" si="2"/>
        <v>3089000</v>
      </c>
      <c r="R68" s="566"/>
    </row>
    <row r="69" spans="1:18" ht="20.399999999999999" x14ac:dyDescent="0.25">
      <c r="A69" s="707" t="s">
        <v>386</v>
      </c>
      <c r="B69" s="708" t="s">
        <v>387</v>
      </c>
      <c r="C69" s="709">
        <v>203</v>
      </c>
      <c r="D69" s="707" t="s">
        <v>451</v>
      </c>
      <c r="E69" s="694" t="s">
        <v>743</v>
      </c>
      <c r="F69" s="694"/>
      <c r="G69" s="696" t="s">
        <v>695</v>
      </c>
      <c r="H69" s="696" t="s">
        <v>117</v>
      </c>
      <c r="I69" s="693" t="s">
        <v>110</v>
      </c>
      <c r="J69" s="723">
        <v>6332000</v>
      </c>
      <c r="K69" s="563">
        <f t="shared" si="2"/>
        <v>6332000</v>
      </c>
      <c r="R69" s="566"/>
    </row>
    <row r="70" spans="1:18" ht="20.399999999999999" x14ac:dyDescent="0.25">
      <c r="A70" s="693" t="s">
        <v>386</v>
      </c>
      <c r="B70" s="694" t="s">
        <v>387</v>
      </c>
      <c r="C70" s="695">
        <v>1064</v>
      </c>
      <c r="D70" s="693" t="s">
        <v>402</v>
      </c>
      <c r="E70" s="694" t="s">
        <v>9</v>
      </c>
      <c r="F70" s="694"/>
      <c r="G70" s="727"/>
      <c r="H70" s="696" t="s">
        <v>656</v>
      </c>
      <c r="I70" s="693" t="s">
        <v>110</v>
      </c>
      <c r="J70" s="720">
        <v>10400000</v>
      </c>
      <c r="K70" s="354">
        <f t="shared" si="2"/>
        <v>10400000</v>
      </c>
      <c r="L70" s="120"/>
      <c r="M70" s="120"/>
      <c r="N70" s="120"/>
      <c r="O70" s="120"/>
      <c r="P70" s="120"/>
      <c r="Q70" s="120"/>
      <c r="R70" s="566"/>
    </row>
    <row r="71" spans="1:18" s="120" customFormat="1" ht="30.6" x14ac:dyDescent="0.25">
      <c r="A71" s="707" t="s">
        <v>386</v>
      </c>
      <c r="B71" s="708" t="s">
        <v>387</v>
      </c>
      <c r="C71" s="709">
        <v>1051</v>
      </c>
      <c r="D71" s="707" t="s">
        <v>393</v>
      </c>
      <c r="E71" s="694" t="s">
        <v>427</v>
      </c>
      <c r="F71" s="694"/>
      <c r="G71" s="710" t="s">
        <v>401</v>
      </c>
      <c r="H71" s="696" t="s">
        <v>539</v>
      </c>
      <c r="I71" s="693" t="s">
        <v>110</v>
      </c>
      <c r="J71" s="697" t="s">
        <v>792</v>
      </c>
      <c r="K71" s="354" t="str">
        <f t="shared" si="2"/>
        <v>Part of Project 625</v>
      </c>
      <c r="L71" s="7"/>
      <c r="M71" s="7"/>
      <c r="N71" s="7"/>
      <c r="O71" s="7"/>
      <c r="P71" s="7"/>
      <c r="Q71" s="7"/>
      <c r="R71" s="566"/>
    </row>
    <row r="72" spans="1:18" s="7" customFormat="1" ht="32.25" customHeight="1" x14ac:dyDescent="0.25">
      <c r="A72" s="707" t="s">
        <v>386</v>
      </c>
      <c r="B72" s="708" t="s">
        <v>387</v>
      </c>
      <c r="C72" s="709">
        <v>267</v>
      </c>
      <c r="D72" s="707" t="s">
        <v>451</v>
      </c>
      <c r="E72" s="711">
        <v>40026</v>
      </c>
      <c r="F72" s="711"/>
      <c r="G72" s="696" t="s">
        <v>763</v>
      </c>
      <c r="H72" s="696" t="s">
        <v>123</v>
      </c>
      <c r="I72" s="693" t="s">
        <v>110</v>
      </c>
      <c r="J72" s="697">
        <v>27775000</v>
      </c>
      <c r="K72" s="354">
        <f t="shared" si="2"/>
        <v>27775000</v>
      </c>
    </row>
    <row r="73" spans="1:18" s="7" customFormat="1" ht="33.75" customHeight="1" x14ac:dyDescent="0.25">
      <c r="A73" s="707" t="s">
        <v>386</v>
      </c>
      <c r="B73" s="708" t="s">
        <v>387</v>
      </c>
      <c r="C73" s="709">
        <v>936</v>
      </c>
      <c r="D73" s="707" t="s">
        <v>429</v>
      </c>
      <c r="E73" s="694" t="s">
        <v>33</v>
      </c>
      <c r="F73" s="694"/>
      <c r="G73" s="696" t="s">
        <v>352</v>
      </c>
      <c r="H73" s="696" t="s">
        <v>252</v>
      </c>
      <c r="I73" s="693" t="s">
        <v>110</v>
      </c>
      <c r="J73" s="697">
        <v>3000000</v>
      </c>
      <c r="K73" s="354">
        <f t="shared" si="2"/>
        <v>3000000</v>
      </c>
    </row>
    <row r="74" spans="1:18" s="7" customFormat="1" ht="27.75" customHeight="1" x14ac:dyDescent="0.25">
      <c r="A74" s="707" t="s">
        <v>386</v>
      </c>
      <c r="B74" s="708" t="s">
        <v>387</v>
      </c>
      <c r="C74" s="709">
        <v>176</v>
      </c>
      <c r="D74" s="707" t="s">
        <v>451</v>
      </c>
      <c r="E74" s="694" t="s">
        <v>33</v>
      </c>
      <c r="F74" s="694"/>
      <c r="G74" s="696" t="s">
        <v>437</v>
      </c>
      <c r="H74" s="696" t="s">
        <v>455</v>
      </c>
      <c r="I74" s="693" t="s">
        <v>110</v>
      </c>
      <c r="J74" s="697">
        <v>76100000</v>
      </c>
      <c r="K74" s="354">
        <f t="shared" si="2"/>
        <v>76100000</v>
      </c>
      <c r="L74" s="586"/>
    </row>
    <row r="75" spans="1:18" s="7" customFormat="1" ht="35.25" customHeight="1" x14ac:dyDescent="0.25">
      <c r="A75" s="712" t="s">
        <v>386</v>
      </c>
      <c r="B75" s="713" t="s">
        <v>387</v>
      </c>
      <c r="C75" s="714">
        <v>174</v>
      </c>
      <c r="D75" s="712" t="s">
        <v>429</v>
      </c>
      <c r="E75" s="715" t="s">
        <v>426</v>
      </c>
      <c r="F75" s="715"/>
      <c r="G75" s="716" t="s">
        <v>437</v>
      </c>
      <c r="H75" s="716" t="s">
        <v>438</v>
      </c>
      <c r="I75" s="693" t="s">
        <v>110</v>
      </c>
      <c r="J75" s="717">
        <v>15778000</v>
      </c>
      <c r="K75" s="354">
        <f t="shared" si="2"/>
        <v>15778000</v>
      </c>
    </row>
    <row r="76" spans="1:18" s="7" customFormat="1" ht="33.75" customHeight="1" x14ac:dyDescent="0.25">
      <c r="A76" s="707" t="s">
        <v>386</v>
      </c>
      <c r="B76" s="708" t="s">
        <v>387</v>
      </c>
      <c r="C76" s="709">
        <v>832</v>
      </c>
      <c r="D76" s="707" t="s">
        <v>402</v>
      </c>
      <c r="E76" s="694" t="s">
        <v>33</v>
      </c>
      <c r="F76" s="694"/>
      <c r="G76" s="696" t="s">
        <v>424</v>
      </c>
      <c r="H76" s="696" t="s">
        <v>671</v>
      </c>
      <c r="I76" s="693" t="s">
        <v>110</v>
      </c>
      <c r="J76" s="718" t="s">
        <v>895</v>
      </c>
      <c r="K76" s="354">
        <v>82000000</v>
      </c>
    </row>
    <row r="77" spans="1:18" s="7" customFormat="1" ht="36" customHeight="1" x14ac:dyDescent="0.25">
      <c r="A77" s="707" t="s">
        <v>386</v>
      </c>
      <c r="B77" s="708" t="s">
        <v>387</v>
      </c>
      <c r="C77" s="709">
        <v>182</v>
      </c>
      <c r="D77" s="707" t="s">
        <v>489</v>
      </c>
      <c r="E77" s="694" t="s">
        <v>427</v>
      </c>
      <c r="F77" s="694"/>
      <c r="G77" s="696" t="s">
        <v>437</v>
      </c>
      <c r="H77" s="696" t="s">
        <v>495</v>
      </c>
      <c r="I77" s="693" t="s">
        <v>110</v>
      </c>
      <c r="J77" s="719">
        <v>1000000</v>
      </c>
      <c r="K77" s="354">
        <f t="shared" si="2"/>
        <v>1000000</v>
      </c>
      <c r="L77" s="586"/>
    </row>
    <row r="78" spans="1:18" s="7" customFormat="1" ht="32.25" customHeight="1" x14ac:dyDescent="0.25">
      <c r="A78" s="707" t="s">
        <v>386</v>
      </c>
      <c r="B78" s="708" t="s">
        <v>387</v>
      </c>
      <c r="C78" s="709">
        <v>302</v>
      </c>
      <c r="D78" s="707" t="s">
        <v>402</v>
      </c>
      <c r="E78" s="694" t="s">
        <v>743</v>
      </c>
      <c r="F78" s="694"/>
      <c r="G78" s="696" t="s">
        <v>404</v>
      </c>
      <c r="H78" s="696" t="s">
        <v>405</v>
      </c>
      <c r="I78" s="693" t="s">
        <v>110</v>
      </c>
      <c r="J78" s="720">
        <v>3100000</v>
      </c>
      <c r="K78" s="129">
        <v>3100000</v>
      </c>
      <c r="L78" s="586"/>
    </row>
    <row r="79" spans="1:18" s="7" customFormat="1" ht="37.5" customHeight="1" x14ac:dyDescent="0.25">
      <c r="A79" s="1" t="s">
        <v>386</v>
      </c>
      <c r="B79" s="2" t="s">
        <v>387</v>
      </c>
      <c r="C79" s="4">
        <v>320</v>
      </c>
      <c r="D79" s="1" t="s">
        <v>489</v>
      </c>
      <c r="E79" s="85" t="s">
        <v>738</v>
      </c>
      <c r="F79" s="85">
        <v>2009</v>
      </c>
      <c r="G79" s="22" t="s">
        <v>490</v>
      </c>
      <c r="H79" s="22" t="s">
        <v>491</v>
      </c>
      <c r="I79" s="597" t="s">
        <v>110</v>
      </c>
      <c r="J79" s="736">
        <v>4857000</v>
      </c>
      <c r="K79" s="338">
        <f t="shared" ref="K79:K90" si="3">J79</f>
        <v>4857000</v>
      </c>
    </row>
    <row r="80" spans="1:18" s="7" customFormat="1" ht="33.75" customHeight="1" x14ac:dyDescent="0.25">
      <c r="A80" s="36" t="s">
        <v>386</v>
      </c>
      <c r="B80" s="37" t="s">
        <v>387</v>
      </c>
      <c r="C80" s="38">
        <v>322</v>
      </c>
      <c r="D80" s="36" t="s">
        <v>489</v>
      </c>
      <c r="E80" s="85" t="s">
        <v>738</v>
      </c>
      <c r="F80" s="88">
        <v>2009</v>
      </c>
      <c r="G80" s="50" t="s">
        <v>490</v>
      </c>
      <c r="H80" s="50" t="s">
        <v>494</v>
      </c>
      <c r="I80" s="612" t="s">
        <v>110</v>
      </c>
      <c r="J80" s="737" t="s">
        <v>97</v>
      </c>
      <c r="K80" s="338" t="str">
        <f t="shared" si="3"/>
        <v>Part of Lamoille County Project</v>
      </c>
    </row>
    <row r="81" spans="1:17" s="7" customFormat="1" ht="35.25" customHeight="1" x14ac:dyDescent="0.25">
      <c r="A81" s="64" t="s">
        <v>386</v>
      </c>
      <c r="B81" s="67" t="s">
        <v>387</v>
      </c>
      <c r="C81" s="150">
        <v>321</v>
      </c>
      <c r="D81" s="64" t="s">
        <v>489</v>
      </c>
      <c r="E81" s="596" t="s">
        <v>22</v>
      </c>
      <c r="F81" s="691">
        <v>2009</v>
      </c>
      <c r="G81" s="18" t="s">
        <v>942</v>
      </c>
      <c r="H81" s="26" t="s">
        <v>503</v>
      </c>
      <c r="I81" s="597" t="s">
        <v>110</v>
      </c>
      <c r="J81" s="738">
        <v>25142000</v>
      </c>
      <c r="K81" s="338">
        <f t="shared" si="3"/>
        <v>25142000</v>
      </c>
    </row>
    <row r="82" spans="1:17" s="7" customFormat="1" ht="35.25" customHeight="1" x14ac:dyDescent="0.25">
      <c r="A82" s="96" t="s">
        <v>386</v>
      </c>
      <c r="B82" s="85" t="s">
        <v>387</v>
      </c>
      <c r="C82" s="114">
        <v>1063</v>
      </c>
      <c r="D82" s="96" t="s">
        <v>402</v>
      </c>
      <c r="E82" s="85" t="s">
        <v>411</v>
      </c>
      <c r="F82" s="85">
        <v>2009</v>
      </c>
      <c r="G82" s="122"/>
      <c r="H82" s="111" t="s">
        <v>686</v>
      </c>
      <c r="I82" s="597" t="s">
        <v>110</v>
      </c>
      <c r="J82" s="736">
        <v>3745000</v>
      </c>
      <c r="K82" s="354">
        <f t="shared" si="3"/>
        <v>3745000</v>
      </c>
    </row>
    <row r="83" spans="1:17" s="7" customFormat="1" ht="20.399999999999999" x14ac:dyDescent="0.25">
      <c r="A83" s="1" t="s">
        <v>386</v>
      </c>
      <c r="B83" s="2" t="s">
        <v>387</v>
      </c>
      <c r="C83" s="4">
        <v>777</v>
      </c>
      <c r="D83" s="1" t="s">
        <v>429</v>
      </c>
      <c r="E83" s="85" t="s">
        <v>22</v>
      </c>
      <c r="F83" s="85">
        <v>2009</v>
      </c>
      <c r="G83" s="111" t="s">
        <v>734</v>
      </c>
      <c r="H83" s="22" t="s">
        <v>26</v>
      </c>
      <c r="I83" s="597" t="s">
        <v>110</v>
      </c>
      <c r="J83" s="736">
        <v>95000000</v>
      </c>
      <c r="K83" s="343">
        <f t="shared" si="3"/>
        <v>95000000</v>
      </c>
    </row>
    <row r="84" spans="1:17" s="7" customFormat="1" ht="20.399999999999999" x14ac:dyDescent="0.25">
      <c r="A84" s="1" t="s">
        <v>386</v>
      </c>
      <c r="B84" s="2" t="s">
        <v>387</v>
      </c>
      <c r="C84" s="4">
        <v>161</v>
      </c>
      <c r="D84" s="1" t="s">
        <v>429</v>
      </c>
      <c r="E84" s="85" t="s">
        <v>22</v>
      </c>
      <c r="F84" s="85">
        <v>2009</v>
      </c>
      <c r="G84" s="111" t="s">
        <v>734</v>
      </c>
      <c r="H84" s="22" t="s">
        <v>36</v>
      </c>
      <c r="I84" s="597" t="s">
        <v>110</v>
      </c>
      <c r="J84" s="736">
        <v>5406900</v>
      </c>
      <c r="K84" s="343">
        <f t="shared" si="3"/>
        <v>5406900</v>
      </c>
    </row>
    <row r="85" spans="1:17" s="7" customFormat="1" ht="20.399999999999999" x14ac:dyDescent="0.25">
      <c r="A85" s="1" t="s">
        <v>386</v>
      </c>
      <c r="B85" s="2" t="s">
        <v>387</v>
      </c>
      <c r="C85" s="4">
        <v>961</v>
      </c>
      <c r="D85" s="1" t="s">
        <v>402</v>
      </c>
      <c r="E85" s="592" t="s">
        <v>411</v>
      </c>
      <c r="F85" s="698">
        <v>2009</v>
      </c>
      <c r="G85" s="22" t="s">
        <v>353</v>
      </c>
      <c r="H85" s="598" t="s">
        <v>977</v>
      </c>
      <c r="I85" s="597" t="s">
        <v>110</v>
      </c>
      <c r="J85" s="736">
        <v>3689000</v>
      </c>
      <c r="K85" s="338">
        <f t="shared" si="3"/>
        <v>3689000</v>
      </c>
    </row>
    <row r="86" spans="1:17" s="7" customFormat="1" ht="30.6" x14ac:dyDescent="0.25">
      <c r="A86" s="1" t="s">
        <v>386</v>
      </c>
      <c r="B86" s="2" t="s">
        <v>387</v>
      </c>
      <c r="C86" s="4">
        <v>903</v>
      </c>
      <c r="D86" s="1" t="s">
        <v>402</v>
      </c>
      <c r="E86" s="85" t="s">
        <v>411</v>
      </c>
      <c r="F86" s="85">
        <v>2009</v>
      </c>
      <c r="G86" s="22" t="s">
        <v>409</v>
      </c>
      <c r="H86" s="111" t="s">
        <v>716</v>
      </c>
      <c r="I86" s="597" t="s">
        <v>110</v>
      </c>
      <c r="J86" s="736">
        <v>1576000</v>
      </c>
      <c r="K86" s="338">
        <f t="shared" si="3"/>
        <v>1576000</v>
      </c>
    </row>
    <row r="87" spans="1:17" ht="20.399999999999999" x14ac:dyDescent="0.25">
      <c r="A87" s="1" t="s">
        <v>386</v>
      </c>
      <c r="B87" s="2" t="s">
        <v>387</v>
      </c>
      <c r="C87" s="4">
        <v>930</v>
      </c>
      <c r="D87" s="1" t="s">
        <v>429</v>
      </c>
      <c r="E87" s="596" t="s">
        <v>22</v>
      </c>
      <c r="F87" s="692">
        <v>2009</v>
      </c>
      <c r="G87" s="22" t="s">
        <v>352</v>
      </c>
      <c r="H87" s="22" t="s">
        <v>247</v>
      </c>
      <c r="I87" s="597" t="s">
        <v>110</v>
      </c>
      <c r="J87" s="736">
        <v>2300000</v>
      </c>
      <c r="K87" s="338">
        <f t="shared" si="3"/>
        <v>2300000</v>
      </c>
      <c r="M87" s="7"/>
      <c r="N87" s="7"/>
      <c r="O87" s="7"/>
    </row>
    <row r="88" spans="1:17" s="7" customFormat="1" ht="20.399999999999999" x14ac:dyDescent="0.25">
      <c r="A88" s="1" t="s">
        <v>386</v>
      </c>
      <c r="B88" s="2" t="s">
        <v>387</v>
      </c>
      <c r="C88" s="14">
        <v>211</v>
      </c>
      <c r="D88" s="1" t="s">
        <v>451</v>
      </c>
      <c r="E88" s="87" t="s">
        <v>22</v>
      </c>
      <c r="F88" s="87">
        <v>2009</v>
      </c>
      <c r="G88" s="22" t="s">
        <v>165</v>
      </c>
      <c r="H88" s="22" t="s">
        <v>306</v>
      </c>
      <c r="I88" s="597" t="s">
        <v>110</v>
      </c>
      <c r="J88" s="736">
        <v>8681000</v>
      </c>
      <c r="K88" s="338">
        <f t="shared" si="3"/>
        <v>8681000</v>
      </c>
    </row>
    <row r="89" spans="1:17" s="7" customFormat="1" ht="40.799999999999997" x14ac:dyDescent="0.25">
      <c r="A89" s="1" t="s">
        <v>386</v>
      </c>
      <c r="B89" s="2" t="s">
        <v>387</v>
      </c>
      <c r="C89" s="4">
        <v>789</v>
      </c>
      <c r="D89" s="1" t="s">
        <v>429</v>
      </c>
      <c r="E89" s="592" t="s">
        <v>411</v>
      </c>
      <c r="F89" s="698">
        <v>2009</v>
      </c>
      <c r="G89" s="22" t="s">
        <v>604</v>
      </c>
      <c r="H89" s="22" t="s">
        <v>15</v>
      </c>
      <c r="I89" s="612" t="s">
        <v>110</v>
      </c>
      <c r="J89" s="736">
        <v>23304000</v>
      </c>
      <c r="K89" s="346">
        <f t="shared" si="3"/>
        <v>23304000</v>
      </c>
      <c r="L89"/>
      <c r="M89"/>
      <c r="N89"/>
      <c r="O89"/>
      <c r="P89"/>
      <c r="Q89"/>
    </row>
    <row r="90" spans="1:17" ht="20.399999999999999" x14ac:dyDescent="0.25">
      <c r="A90" s="1" t="s">
        <v>386</v>
      </c>
      <c r="B90" s="2" t="s">
        <v>509</v>
      </c>
      <c r="C90" s="4">
        <v>963</v>
      </c>
      <c r="D90" s="1" t="s">
        <v>402</v>
      </c>
      <c r="E90" s="85" t="s">
        <v>411</v>
      </c>
      <c r="F90" s="85">
        <v>2009</v>
      </c>
      <c r="G90" s="22" t="s">
        <v>404</v>
      </c>
      <c r="H90" s="598" t="s">
        <v>1002</v>
      </c>
      <c r="I90" s="597" t="s">
        <v>110</v>
      </c>
      <c r="J90" s="739">
        <v>1276800</v>
      </c>
      <c r="K90" s="347">
        <f t="shared" si="3"/>
        <v>1276800</v>
      </c>
      <c r="L90" s="735" t="s">
        <v>1034</v>
      </c>
      <c r="M90" s="7" t="s">
        <v>1033</v>
      </c>
      <c r="N90" s="7"/>
      <c r="O90" s="7"/>
      <c r="P90" s="7"/>
      <c r="Q90" s="7"/>
    </row>
    <row r="91" spans="1:17" s="7" customFormat="1" ht="20.399999999999999" x14ac:dyDescent="0.25">
      <c r="A91" s="1" t="s">
        <v>386</v>
      </c>
      <c r="B91" s="2" t="s">
        <v>387</v>
      </c>
      <c r="C91" s="4">
        <v>933</v>
      </c>
      <c r="D91" s="1" t="s">
        <v>429</v>
      </c>
      <c r="E91" s="592" t="s">
        <v>79</v>
      </c>
      <c r="F91" s="698">
        <v>2010</v>
      </c>
      <c r="G91" s="22" t="s">
        <v>352</v>
      </c>
      <c r="H91" s="22" t="s">
        <v>249</v>
      </c>
      <c r="I91" s="597" t="s">
        <v>110</v>
      </c>
      <c r="J91" s="606">
        <v>11200000</v>
      </c>
      <c r="K91" s="339">
        <f>J91</f>
        <v>11200000</v>
      </c>
      <c r="L91" s="735" t="s">
        <v>1034</v>
      </c>
      <c r="M91" s="7" t="s">
        <v>1035</v>
      </c>
    </row>
    <row r="92" spans="1:17" s="7" customFormat="1" x14ac:dyDescent="0.25">
      <c r="A92" s="11"/>
      <c r="B92" s="10"/>
      <c r="C92" s="14"/>
      <c r="D92" s="11"/>
      <c r="E92" s="85"/>
      <c r="F92" s="85"/>
      <c r="G92" s="111"/>
      <c r="H92" s="111"/>
      <c r="I92" s="97"/>
      <c r="J92" s="129"/>
      <c r="K92" s="167"/>
    </row>
    <row r="93" spans="1:17" s="7" customFormat="1" ht="20.399999999999999" x14ac:dyDescent="0.25">
      <c r="A93" s="621" t="s">
        <v>386</v>
      </c>
      <c r="B93" s="672" t="s">
        <v>509</v>
      </c>
      <c r="C93" s="673">
        <v>1167</v>
      </c>
      <c r="D93" s="621" t="s">
        <v>402</v>
      </c>
      <c r="E93" s="592" t="s">
        <v>412</v>
      </c>
      <c r="F93" s="692">
        <v>2010</v>
      </c>
      <c r="G93" s="610"/>
      <c r="H93" s="610" t="s">
        <v>1025</v>
      </c>
      <c r="I93" s="608" t="s">
        <v>510</v>
      </c>
      <c r="J93" s="674">
        <v>850000</v>
      </c>
      <c r="K93" s="675">
        <f t="shared" ref="K93:K115" si="4">J93</f>
        <v>850000</v>
      </c>
    </row>
    <row r="94" spans="1:17" s="7" customFormat="1" ht="30.6" x14ac:dyDescent="0.25">
      <c r="A94" s="613" t="s">
        <v>386</v>
      </c>
      <c r="B94" s="599" t="s">
        <v>509</v>
      </c>
      <c r="C94" s="614">
        <v>1157</v>
      </c>
      <c r="D94" s="613" t="s">
        <v>388</v>
      </c>
      <c r="E94" s="592" t="s">
        <v>412</v>
      </c>
      <c r="F94" s="698">
        <v>2010</v>
      </c>
      <c r="G94" s="598"/>
      <c r="H94" s="598" t="s">
        <v>1005</v>
      </c>
      <c r="I94" s="597" t="s">
        <v>510</v>
      </c>
      <c r="J94" s="605">
        <v>100000</v>
      </c>
      <c r="K94" s="676">
        <f t="shared" si="4"/>
        <v>100000</v>
      </c>
      <c r="L94"/>
      <c r="M94"/>
      <c r="N94"/>
      <c r="O94"/>
      <c r="P94"/>
      <c r="Q94"/>
    </row>
    <row r="95" spans="1:17" ht="59.25" customHeight="1" x14ac:dyDescent="0.25">
      <c r="A95" s="11" t="s">
        <v>386</v>
      </c>
      <c r="B95" s="10" t="s">
        <v>387</v>
      </c>
      <c r="C95" s="14">
        <v>1128</v>
      </c>
      <c r="D95" s="11" t="s">
        <v>393</v>
      </c>
      <c r="E95" s="85" t="s">
        <v>34</v>
      </c>
      <c r="F95" s="85">
        <v>2010</v>
      </c>
      <c r="G95" s="6" t="s">
        <v>775</v>
      </c>
      <c r="H95" s="111" t="s">
        <v>836</v>
      </c>
      <c r="I95" s="96" t="s">
        <v>392</v>
      </c>
      <c r="J95" s="315">
        <v>800000</v>
      </c>
      <c r="K95" s="337">
        <f t="shared" si="4"/>
        <v>800000</v>
      </c>
      <c r="M95" s="7">
        <v>2010</v>
      </c>
      <c r="N95" s="7" t="s">
        <v>510</v>
      </c>
      <c r="O95" s="7">
        <f>COUNTIF(I93:I94,"Concept")</f>
        <v>2</v>
      </c>
    </row>
    <row r="96" spans="1:17" ht="60" customHeight="1" x14ac:dyDescent="0.25">
      <c r="A96" s="1" t="s">
        <v>386</v>
      </c>
      <c r="B96" s="2" t="s">
        <v>387</v>
      </c>
      <c r="C96" s="4">
        <v>624</v>
      </c>
      <c r="D96" s="1" t="s">
        <v>393</v>
      </c>
      <c r="E96" s="114">
        <v>2010</v>
      </c>
      <c r="F96" s="114">
        <v>2010</v>
      </c>
      <c r="G96" s="6" t="s">
        <v>401</v>
      </c>
      <c r="H96" s="22" t="s">
        <v>943</v>
      </c>
      <c r="I96" s="96" t="s">
        <v>392</v>
      </c>
      <c r="J96" s="314" t="s">
        <v>788</v>
      </c>
      <c r="K96" s="337" t="str">
        <f t="shared" si="4"/>
        <v>Part of project 625</v>
      </c>
      <c r="M96" s="7">
        <v>2010</v>
      </c>
      <c r="N96" s="7" t="s">
        <v>392</v>
      </c>
      <c r="O96" s="7">
        <f>COUNTIF(I95:I109,"Planned")</f>
        <v>15</v>
      </c>
    </row>
    <row r="97" spans="1:17" ht="36" customHeight="1" x14ac:dyDescent="0.25">
      <c r="A97" s="11" t="s">
        <v>386</v>
      </c>
      <c r="B97" s="10" t="s">
        <v>387</v>
      </c>
      <c r="C97" s="14">
        <v>1145</v>
      </c>
      <c r="D97" s="11" t="s">
        <v>489</v>
      </c>
      <c r="E97" s="592" t="s">
        <v>412</v>
      </c>
      <c r="F97" s="698">
        <v>2010</v>
      </c>
      <c r="G97" s="598" t="s">
        <v>1027</v>
      </c>
      <c r="H97" s="111" t="s">
        <v>945</v>
      </c>
      <c r="I97" s="97" t="s">
        <v>392</v>
      </c>
      <c r="J97" s="314">
        <v>14000000</v>
      </c>
      <c r="K97" s="354">
        <f t="shared" si="4"/>
        <v>14000000</v>
      </c>
      <c r="M97" s="7">
        <v>2010</v>
      </c>
      <c r="N97" s="7" t="s">
        <v>396</v>
      </c>
      <c r="O97" s="7">
        <f>COUNTIF(I12:I110,"Proposed")</f>
        <v>1</v>
      </c>
    </row>
    <row r="98" spans="1:17" ht="20.399999999999999" x14ac:dyDescent="0.25">
      <c r="A98" s="11" t="s">
        <v>386</v>
      </c>
      <c r="B98" s="10" t="s">
        <v>387</v>
      </c>
      <c r="C98" s="114">
        <v>1152</v>
      </c>
      <c r="D98" s="11" t="s">
        <v>429</v>
      </c>
      <c r="E98" s="170">
        <v>40391</v>
      </c>
      <c r="F98" s="85">
        <v>2010</v>
      </c>
      <c r="G98" s="111"/>
      <c r="H98" s="111" t="s">
        <v>957</v>
      </c>
      <c r="I98" s="97" t="s">
        <v>392</v>
      </c>
      <c r="J98" s="314">
        <v>43596000</v>
      </c>
      <c r="K98" s="354">
        <f t="shared" si="4"/>
        <v>43596000</v>
      </c>
      <c r="M98" s="7">
        <v>2010</v>
      </c>
      <c r="N98" s="7" t="s">
        <v>406</v>
      </c>
      <c r="O98" s="7">
        <f>COUNTIF(I113:I130,"Under Construction")</f>
        <v>18</v>
      </c>
    </row>
    <row r="99" spans="1:17" ht="56.25" customHeight="1" x14ac:dyDescent="0.25">
      <c r="A99" s="1" t="s">
        <v>386</v>
      </c>
      <c r="B99" s="599" t="s">
        <v>387</v>
      </c>
      <c r="C99" s="4">
        <v>842</v>
      </c>
      <c r="D99" s="1" t="s">
        <v>402</v>
      </c>
      <c r="E99" s="85" t="s">
        <v>6</v>
      </c>
      <c r="F99" s="85">
        <v>2010</v>
      </c>
      <c r="G99" s="22" t="s">
        <v>404</v>
      </c>
      <c r="H99" s="22" t="s">
        <v>325</v>
      </c>
      <c r="I99" s="608" t="s">
        <v>392</v>
      </c>
      <c r="J99" s="606">
        <v>2650000</v>
      </c>
      <c r="K99" s="347">
        <f t="shared" si="4"/>
        <v>2650000</v>
      </c>
    </row>
    <row r="100" spans="1:17" ht="57.75" customHeight="1" x14ac:dyDescent="0.25">
      <c r="A100" s="96" t="s">
        <v>386</v>
      </c>
      <c r="B100" s="599" t="s">
        <v>387</v>
      </c>
      <c r="C100" s="114">
        <v>1113</v>
      </c>
      <c r="D100" s="96" t="s">
        <v>402</v>
      </c>
      <c r="E100" s="85" t="s">
        <v>412</v>
      </c>
      <c r="F100" s="85">
        <v>2010</v>
      </c>
      <c r="G100" s="168"/>
      <c r="H100" s="598" t="s">
        <v>1004</v>
      </c>
      <c r="I100" s="608" t="s">
        <v>392</v>
      </c>
      <c r="J100" s="606">
        <v>2800000</v>
      </c>
      <c r="K100" s="347">
        <f t="shared" si="4"/>
        <v>2800000</v>
      </c>
    </row>
    <row r="101" spans="1:17" ht="36" customHeight="1" x14ac:dyDescent="0.25">
      <c r="A101" s="1" t="s">
        <v>386</v>
      </c>
      <c r="B101" s="2" t="s">
        <v>387</v>
      </c>
      <c r="C101" s="4">
        <v>928</v>
      </c>
      <c r="D101" s="1" t="s">
        <v>429</v>
      </c>
      <c r="E101" s="85" t="s">
        <v>412</v>
      </c>
      <c r="F101" s="85">
        <v>2010</v>
      </c>
      <c r="G101" s="22" t="s">
        <v>352</v>
      </c>
      <c r="H101" s="22" t="s">
        <v>245</v>
      </c>
      <c r="I101" s="97" t="s">
        <v>392</v>
      </c>
      <c r="J101" s="314">
        <v>2300000</v>
      </c>
      <c r="K101" s="338">
        <f t="shared" si="4"/>
        <v>2300000</v>
      </c>
    </row>
    <row r="102" spans="1:17" ht="59.25" customHeight="1" x14ac:dyDescent="0.25">
      <c r="A102" s="1" t="s">
        <v>386</v>
      </c>
      <c r="B102" s="2" t="s">
        <v>387</v>
      </c>
      <c r="C102" s="4">
        <v>927</v>
      </c>
      <c r="D102" s="1" t="s">
        <v>429</v>
      </c>
      <c r="E102" s="85" t="s">
        <v>34</v>
      </c>
      <c r="F102" s="85">
        <v>2010</v>
      </c>
      <c r="G102" s="22" t="s">
        <v>352</v>
      </c>
      <c r="H102" s="22" t="s">
        <v>25</v>
      </c>
      <c r="I102" s="97" t="s">
        <v>392</v>
      </c>
      <c r="J102" s="606">
        <v>680000</v>
      </c>
      <c r="K102" s="338">
        <f t="shared" si="4"/>
        <v>680000</v>
      </c>
    </row>
    <row r="103" spans="1:17" ht="20.399999999999999" x14ac:dyDescent="0.25">
      <c r="A103" s="1" t="s">
        <v>386</v>
      </c>
      <c r="B103" s="2" t="s">
        <v>387</v>
      </c>
      <c r="C103" s="4">
        <v>924</v>
      </c>
      <c r="D103" s="1" t="s">
        <v>429</v>
      </c>
      <c r="E103" s="592" t="s">
        <v>412</v>
      </c>
      <c r="F103" s="698">
        <v>2010</v>
      </c>
      <c r="G103" s="22" t="s">
        <v>352</v>
      </c>
      <c r="H103" s="22" t="s">
        <v>243</v>
      </c>
      <c r="I103" s="97" t="s">
        <v>392</v>
      </c>
      <c r="J103" s="314">
        <v>2147181</v>
      </c>
      <c r="K103" s="338">
        <f t="shared" si="4"/>
        <v>2147181</v>
      </c>
    </row>
    <row r="104" spans="1:17" ht="56.25" customHeight="1" x14ac:dyDescent="0.25">
      <c r="A104" s="96" t="s">
        <v>386</v>
      </c>
      <c r="B104" s="592" t="s">
        <v>387</v>
      </c>
      <c r="C104" s="114">
        <v>1067</v>
      </c>
      <c r="D104" s="96" t="s">
        <v>402</v>
      </c>
      <c r="E104" s="85" t="s">
        <v>412</v>
      </c>
      <c r="F104" s="85">
        <v>2010</v>
      </c>
      <c r="G104" s="111" t="s">
        <v>609</v>
      </c>
      <c r="H104" s="111" t="s">
        <v>612</v>
      </c>
      <c r="I104" s="608" t="s">
        <v>392</v>
      </c>
      <c r="J104" s="606">
        <v>12370000</v>
      </c>
      <c r="K104" s="338">
        <f t="shared" si="4"/>
        <v>12370000</v>
      </c>
    </row>
    <row r="105" spans="1:17" ht="57.75" customHeight="1" x14ac:dyDescent="0.25">
      <c r="A105" s="1" t="s">
        <v>386</v>
      </c>
      <c r="B105" s="2" t="s">
        <v>387</v>
      </c>
      <c r="C105" s="14">
        <v>484</v>
      </c>
      <c r="D105" s="1" t="s">
        <v>429</v>
      </c>
      <c r="E105" s="85" t="s">
        <v>347</v>
      </c>
      <c r="F105" s="85">
        <v>2010</v>
      </c>
      <c r="G105" s="22" t="s">
        <v>668</v>
      </c>
      <c r="H105" s="22" t="s">
        <v>136</v>
      </c>
      <c r="I105" s="33" t="s">
        <v>392</v>
      </c>
      <c r="J105" s="606">
        <v>580000</v>
      </c>
      <c r="K105" s="346">
        <f t="shared" si="4"/>
        <v>580000</v>
      </c>
    </row>
    <row r="106" spans="1:17" ht="39.75" customHeight="1" x14ac:dyDescent="0.25">
      <c r="A106" s="96" t="s">
        <v>386</v>
      </c>
      <c r="B106" s="592" t="s">
        <v>387</v>
      </c>
      <c r="C106" s="114">
        <v>1055</v>
      </c>
      <c r="D106" s="96" t="s">
        <v>451</v>
      </c>
      <c r="E106" s="87">
        <v>2010</v>
      </c>
      <c r="F106" s="87">
        <v>2010</v>
      </c>
      <c r="G106" s="111" t="s">
        <v>558</v>
      </c>
      <c r="H106" s="111" t="s">
        <v>556</v>
      </c>
      <c r="I106" s="608" t="s">
        <v>392</v>
      </c>
      <c r="J106" s="606">
        <v>2619000</v>
      </c>
      <c r="K106" s="338">
        <f t="shared" si="4"/>
        <v>2619000</v>
      </c>
      <c r="L106" s="7"/>
      <c r="M106" s="7"/>
      <c r="N106" s="7"/>
      <c r="O106" s="7"/>
      <c r="P106" s="7"/>
      <c r="Q106" s="7"/>
    </row>
    <row r="107" spans="1:17" s="7" customFormat="1" ht="30.6" x14ac:dyDescent="0.25">
      <c r="A107" s="19" t="s">
        <v>386</v>
      </c>
      <c r="B107" s="20" t="s">
        <v>387</v>
      </c>
      <c r="C107" s="21">
        <v>1049</v>
      </c>
      <c r="D107" s="19" t="s">
        <v>468</v>
      </c>
      <c r="E107" s="85" t="s">
        <v>412</v>
      </c>
      <c r="F107" s="85">
        <v>2010</v>
      </c>
      <c r="G107" s="22"/>
      <c r="H107" s="22" t="s">
        <v>43</v>
      </c>
      <c r="I107" s="97" t="s">
        <v>392</v>
      </c>
      <c r="J107" s="606">
        <v>4050000</v>
      </c>
      <c r="K107" s="338">
        <f t="shared" si="4"/>
        <v>4050000</v>
      </c>
    </row>
    <row r="108" spans="1:17" s="7" customFormat="1" ht="20.399999999999999" x14ac:dyDescent="0.25">
      <c r="A108" s="1" t="s">
        <v>386</v>
      </c>
      <c r="B108" s="2" t="s">
        <v>387</v>
      </c>
      <c r="C108" s="4">
        <v>582</v>
      </c>
      <c r="D108" s="1" t="s">
        <v>451</v>
      </c>
      <c r="E108" s="85" t="s">
        <v>412</v>
      </c>
      <c r="F108" s="85">
        <v>2010</v>
      </c>
      <c r="G108" s="111"/>
      <c r="H108" s="22" t="s">
        <v>596</v>
      </c>
      <c r="I108" s="97" t="s">
        <v>392</v>
      </c>
      <c r="J108" s="314">
        <v>16000000</v>
      </c>
      <c r="K108" s="338">
        <f t="shared" si="4"/>
        <v>16000000</v>
      </c>
    </row>
    <row r="109" spans="1:17" s="7" customFormat="1" ht="30.6" x14ac:dyDescent="0.25">
      <c r="A109" s="96" t="s">
        <v>386</v>
      </c>
      <c r="B109" s="85" t="s">
        <v>387</v>
      </c>
      <c r="C109" s="114">
        <v>1112</v>
      </c>
      <c r="D109" s="96" t="s">
        <v>468</v>
      </c>
      <c r="E109" s="85" t="s">
        <v>412</v>
      </c>
      <c r="F109" s="85">
        <v>2010</v>
      </c>
      <c r="G109" s="111"/>
      <c r="H109" s="111" t="s">
        <v>707</v>
      </c>
      <c r="I109" s="96" t="s">
        <v>392</v>
      </c>
      <c r="J109" s="606">
        <v>2840000</v>
      </c>
      <c r="K109" s="338">
        <f t="shared" si="4"/>
        <v>2840000</v>
      </c>
    </row>
    <row r="110" spans="1:17" s="7" customFormat="1" ht="20.399999999999999" x14ac:dyDescent="0.25">
      <c r="A110" s="280" t="s">
        <v>386</v>
      </c>
      <c r="B110" s="10" t="s">
        <v>509</v>
      </c>
      <c r="C110" s="149">
        <v>1133</v>
      </c>
      <c r="D110" s="280" t="s">
        <v>393</v>
      </c>
      <c r="E110" s="85" t="s">
        <v>84</v>
      </c>
      <c r="F110" s="88">
        <v>2010</v>
      </c>
      <c r="G110" s="42" t="s">
        <v>784</v>
      </c>
      <c r="H110" s="42" t="s">
        <v>785</v>
      </c>
      <c r="I110" s="95" t="s">
        <v>396</v>
      </c>
      <c r="J110" s="317">
        <v>300000</v>
      </c>
      <c r="K110" s="354">
        <f t="shared" si="4"/>
        <v>300000</v>
      </c>
    </row>
    <row r="111" spans="1:17" s="7" customFormat="1" ht="20.399999999999999" x14ac:dyDescent="0.25">
      <c r="A111" s="621" t="s">
        <v>386</v>
      </c>
      <c r="B111" s="596" t="s">
        <v>387</v>
      </c>
      <c r="C111" s="673">
        <v>1166</v>
      </c>
      <c r="D111" s="660" t="s">
        <v>402</v>
      </c>
      <c r="E111" s="592" t="s">
        <v>412</v>
      </c>
      <c r="F111" s="692">
        <v>2010</v>
      </c>
      <c r="G111" s="610" t="s">
        <v>354</v>
      </c>
      <c r="H111" s="610" t="s">
        <v>1024</v>
      </c>
      <c r="I111" s="608" t="s">
        <v>396</v>
      </c>
      <c r="J111" s="605">
        <v>1350000</v>
      </c>
      <c r="K111" s="339">
        <f t="shared" si="4"/>
        <v>1350000</v>
      </c>
    </row>
    <row r="112" spans="1:17" s="7" customFormat="1" ht="30.6" x14ac:dyDescent="0.25">
      <c r="A112" s="96" t="s">
        <v>386</v>
      </c>
      <c r="B112" s="85" t="s">
        <v>509</v>
      </c>
      <c r="C112" s="114">
        <v>1150</v>
      </c>
      <c r="D112" s="96" t="s">
        <v>468</v>
      </c>
      <c r="E112" s="592" t="s">
        <v>412</v>
      </c>
      <c r="F112" s="698">
        <v>2010</v>
      </c>
      <c r="G112" s="111"/>
      <c r="H112" s="111" t="s">
        <v>948</v>
      </c>
      <c r="I112" s="96" t="s">
        <v>396</v>
      </c>
      <c r="J112" s="651">
        <v>2900000</v>
      </c>
      <c r="K112" s="354">
        <f t="shared" si="4"/>
        <v>2900000</v>
      </c>
    </row>
    <row r="113" spans="1:17" s="7" customFormat="1" ht="30.6" x14ac:dyDescent="0.25">
      <c r="A113" s="1" t="s">
        <v>386</v>
      </c>
      <c r="B113" s="2" t="s">
        <v>387</v>
      </c>
      <c r="C113" s="14">
        <v>144</v>
      </c>
      <c r="D113" s="1" t="s">
        <v>388</v>
      </c>
      <c r="E113" s="85" t="s">
        <v>412</v>
      </c>
      <c r="F113" s="85">
        <v>2010</v>
      </c>
      <c r="G113" s="111" t="s">
        <v>712</v>
      </c>
      <c r="H113" s="22" t="s">
        <v>590</v>
      </c>
      <c r="I113" s="96" t="s">
        <v>406</v>
      </c>
      <c r="J113" s="133">
        <v>29000000</v>
      </c>
      <c r="K113" s="338">
        <f t="shared" si="4"/>
        <v>29000000</v>
      </c>
    </row>
    <row r="114" spans="1:17" s="7" customFormat="1" ht="30.6" x14ac:dyDescent="0.25">
      <c r="A114" s="1" t="s">
        <v>386</v>
      </c>
      <c r="B114" s="2" t="s">
        <v>387</v>
      </c>
      <c r="C114" s="4">
        <v>625</v>
      </c>
      <c r="D114" s="1" t="s">
        <v>393</v>
      </c>
      <c r="E114" s="592" t="s">
        <v>600</v>
      </c>
      <c r="F114" s="698">
        <v>2010</v>
      </c>
      <c r="G114" s="6" t="s">
        <v>401</v>
      </c>
      <c r="H114" s="22" t="s">
        <v>289</v>
      </c>
      <c r="I114" s="96" t="s">
        <v>406</v>
      </c>
      <c r="J114" s="133">
        <v>5400000</v>
      </c>
      <c r="K114" s="338">
        <f t="shared" si="4"/>
        <v>5400000</v>
      </c>
    </row>
    <row r="115" spans="1:17" s="7" customFormat="1" ht="20.399999999999999" x14ac:dyDescent="0.25">
      <c r="A115" s="1" t="s">
        <v>386</v>
      </c>
      <c r="B115" s="2" t="s">
        <v>387</v>
      </c>
      <c r="C115" s="4">
        <v>1029</v>
      </c>
      <c r="D115" s="1" t="s">
        <v>393</v>
      </c>
      <c r="E115" s="85" t="s">
        <v>347</v>
      </c>
      <c r="F115" s="85">
        <v>2010</v>
      </c>
      <c r="G115" s="111" t="s">
        <v>544</v>
      </c>
      <c r="H115" s="111" t="s">
        <v>856</v>
      </c>
      <c r="I115" s="96" t="s">
        <v>406</v>
      </c>
      <c r="J115" s="141" t="s">
        <v>541</v>
      </c>
      <c r="K115" s="340" t="str">
        <f t="shared" si="4"/>
        <v>Part of Maine Power Reliability Program</v>
      </c>
    </row>
    <row r="116" spans="1:17" s="7" customFormat="1" ht="20.399999999999999" x14ac:dyDescent="0.25">
      <c r="A116" s="11" t="s">
        <v>386</v>
      </c>
      <c r="B116" s="10" t="s">
        <v>387</v>
      </c>
      <c r="C116" s="14">
        <v>1144</v>
      </c>
      <c r="D116" s="11" t="s">
        <v>393</v>
      </c>
      <c r="E116" s="592" t="s">
        <v>693</v>
      </c>
      <c r="F116" s="698">
        <v>2010</v>
      </c>
      <c r="G116" s="6" t="s">
        <v>511</v>
      </c>
      <c r="H116" s="6" t="s">
        <v>926</v>
      </c>
      <c r="I116" s="96" t="s">
        <v>406</v>
      </c>
      <c r="J116" s="141" t="s">
        <v>928</v>
      </c>
      <c r="K116" s="354" t="s">
        <v>927</v>
      </c>
    </row>
    <row r="117" spans="1:17" s="7" customFormat="1" ht="20.399999999999999" x14ac:dyDescent="0.25">
      <c r="A117" s="1" t="s">
        <v>386</v>
      </c>
      <c r="B117" s="2" t="s">
        <v>387</v>
      </c>
      <c r="C117" s="4">
        <v>323</v>
      </c>
      <c r="D117" s="1" t="s">
        <v>489</v>
      </c>
      <c r="E117" s="592" t="s">
        <v>412</v>
      </c>
      <c r="F117" s="698">
        <v>2010</v>
      </c>
      <c r="G117" s="22" t="s">
        <v>52</v>
      </c>
      <c r="H117" s="111" t="s">
        <v>666</v>
      </c>
      <c r="I117" s="96" t="s">
        <v>406</v>
      </c>
      <c r="J117" s="133">
        <v>136368000</v>
      </c>
      <c r="K117" s="342">
        <f t="shared" ref="K117:K180" si="5">J117</f>
        <v>136368000</v>
      </c>
    </row>
    <row r="118" spans="1:17" s="7" customFormat="1" ht="20.399999999999999" x14ac:dyDescent="0.25">
      <c r="A118" s="1" t="s">
        <v>386</v>
      </c>
      <c r="B118" s="2" t="s">
        <v>387</v>
      </c>
      <c r="C118" s="4">
        <v>1032</v>
      </c>
      <c r="D118" s="1" t="s">
        <v>489</v>
      </c>
      <c r="E118" s="592" t="s">
        <v>693</v>
      </c>
      <c r="F118" s="698">
        <v>2010</v>
      </c>
      <c r="G118" s="22" t="s">
        <v>52</v>
      </c>
      <c r="H118" s="111" t="s">
        <v>56</v>
      </c>
      <c r="I118" s="96" t="s">
        <v>406</v>
      </c>
      <c r="J118" s="314">
        <v>69815000</v>
      </c>
      <c r="K118" s="342">
        <f t="shared" si="5"/>
        <v>69815000</v>
      </c>
    </row>
    <row r="119" spans="1:17" s="7" customFormat="1" ht="30.6" x14ac:dyDescent="0.25">
      <c r="A119" s="28" t="s">
        <v>386</v>
      </c>
      <c r="B119" s="29" t="s">
        <v>387</v>
      </c>
      <c r="C119" s="30">
        <v>1033</v>
      </c>
      <c r="D119" s="28" t="s">
        <v>489</v>
      </c>
      <c r="E119" s="592" t="s">
        <v>412</v>
      </c>
      <c r="F119" s="698">
        <v>2010</v>
      </c>
      <c r="G119" s="48" t="s">
        <v>168</v>
      </c>
      <c r="H119" s="110" t="s">
        <v>57</v>
      </c>
      <c r="I119" s="97" t="s">
        <v>406</v>
      </c>
      <c r="J119" s="318">
        <v>16664000</v>
      </c>
      <c r="K119" s="342">
        <f t="shared" si="5"/>
        <v>16664000</v>
      </c>
    </row>
    <row r="120" spans="1:17" s="7" customFormat="1" ht="20.399999999999999" x14ac:dyDescent="0.25">
      <c r="A120" s="1" t="s">
        <v>386</v>
      </c>
      <c r="B120" s="2" t="s">
        <v>387</v>
      </c>
      <c r="C120" s="4">
        <v>1034</v>
      </c>
      <c r="D120" s="1" t="s">
        <v>489</v>
      </c>
      <c r="E120" s="592" t="s">
        <v>412</v>
      </c>
      <c r="F120" s="698">
        <v>2010</v>
      </c>
      <c r="G120" s="22" t="s">
        <v>52</v>
      </c>
      <c r="H120" s="22" t="s">
        <v>54</v>
      </c>
      <c r="I120" s="96" t="s">
        <v>406</v>
      </c>
      <c r="J120" s="314" t="s">
        <v>714</v>
      </c>
      <c r="K120" s="342" t="str">
        <f t="shared" si="5"/>
        <v>Part of project 323</v>
      </c>
    </row>
    <row r="121" spans="1:17" s="7" customFormat="1" ht="20.399999999999999" x14ac:dyDescent="0.25">
      <c r="A121" s="64" t="s">
        <v>386</v>
      </c>
      <c r="B121" s="67" t="s">
        <v>387</v>
      </c>
      <c r="C121" s="150">
        <v>1035</v>
      </c>
      <c r="D121" s="64" t="s">
        <v>489</v>
      </c>
      <c r="E121" s="592" t="s">
        <v>412</v>
      </c>
      <c r="F121" s="691">
        <v>2010</v>
      </c>
      <c r="G121" s="26" t="s">
        <v>52</v>
      </c>
      <c r="H121" s="26" t="s">
        <v>53</v>
      </c>
      <c r="I121" s="96" t="s">
        <v>406</v>
      </c>
      <c r="J121" s="103">
        <v>20117000</v>
      </c>
      <c r="K121" s="342">
        <f t="shared" si="5"/>
        <v>20117000</v>
      </c>
      <c r="L121"/>
      <c r="M121"/>
      <c r="N121"/>
      <c r="O121"/>
      <c r="P121"/>
      <c r="Q121"/>
    </row>
    <row r="122" spans="1:17" ht="39.75" customHeight="1" x14ac:dyDescent="0.25">
      <c r="A122" s="36" t="s">
        <v>386</v>
      </c>
      <c r="B122" s="37" t="s">
        <v>387</v>
      </c>
      <c r="C122" s="38">
        <v>779</v>
      </c>
      <c r="D122" s="36" t="s">
        <v>429</v>
      </c>
      <c r="E122" s="85" t="s">
        <v>600</v>
      </c>
      <c r="F122" s="88">
        <v>2010</v>
      </c>
      <c r="G122" s="151" t="s">
        <v>734</v>
      </c>
      <c r="H122" s="50" t="s">
        <v>28</v>
      </c>
      <c r="I122" s="96" t="s">
        <v>406</v>
      </c>
      <c r="J122" s="603">
        <v>5507195</v>
      </c>
      <c r="K122" s="343">
        <f t="shared" si="5"/>
        <v>5507195</v>
      </c>
    </row>
    <row r="123" spans="1:17" ht="60" customHeight="1" x14ac:dyDescent="0.25">
      <c r="A123" s="1" t="s">
        <v>386</v>
      </c>
      <c r="B123" s="37" t="s">
        <v>387</v>
      </c>
      <c r="C123" s="4">
        <v>904</v>
      </c>
      <c r="D123" s="1" t="s">
        <v>402</v>
      </c>
      <c r="E123" s="85" t="s">
        <v>412</v>
      </c>
      <c r="F123" s="85">
        <v>2010</v>
      </c>
      <c r="G123" s="22" t="s">
        <v>409</v>
      </c>
      <c r="H123" s="598" t="s">
        <v>978</v>
      </c>
      <c r="I123" s="597" t="s">
        <v>406</v>
      </c>
      <c r="J123" s="606">
        <v>1500000</v>
      </c>
      <c r="K123" s="338">
        <f t="shared" si="5"/>
        <v>1500000</v>
      </c>
    </row>
    <row r="124" spans="1:17" ht="20.399999999999999" x14ac:dyDescent="0.25">
      <c r="A124" s="11" t="s">
        <v>386</v>
      </c>
      <c r="B124" s="661" t="s">
        <v>387</v>
      </c>
      <c r="C124" s="14">
        <v>1119</v>
      </c>
      <c r="D124" s="11" t="s">
        <v>402</v>
      </c>
      <c r="E124" s="592" t="s">
        <v>6</v>
      </c>
      <c r="F124" s="698">
        <v>2010</v>
      </c>
      <c r="G124" s="111" t="s">
        <v>354</v>
      </c>
      <c r="H124" s="111" t="s">
        <v>941</v>
      </c>
      <c r="I124" s="597" t="s">
        <v>406</v>
      </c>
      <c r="J124" s="315">
        <v>2200000</v>
      </c>
      <c r="K124" s="339">
        <f t="shared" si="5"/>
        <v>2200000</v>
      </c>
      <c r="L124" s="7"/>
      <c r="M124" s="7"/>
      <c r="N124" s="7"/>
      <c r="O124" s="7"/>
      <c r="P124" s="7"/>
      <c r="Q124" s="7"/>
    </row>
    <row r="125" spans="1:17" s="7" customFormat="1" ht="20.399999999999999" x14ac:dyDescent="0.25">
      <c r="A125" s="11" t="s">
        <v>386</v>
      </c>
      <c r="B125" s="661" t="s">
        <v>387</v>
      </c>
      <c r="C125" s="14">
        <v>1120</v>
      </c>
      <c r="D125" s="11" t="s">
        <v>402</v>
      </c>
      <c r="E125" s="85" t="s">
        <v>6</v>
      </c>
      <c r="F125" s="85">
        <v>2010</v>
      </c>
      <c r="G125" s="111"/>
      <c r="H125" s="111" t="s">
        <v>729</v>
      </c>
      <c r="I125" s="597" t="s">
        <v>406</v>
      </c>
      <c r="J125" s="315">
        <v>7200000</v>
      </c>
      <c r="K125" s="339">
        <f t="shared" si="5"/>
        <v>7200000</v>
      </c>
    </row>
    <row r="126" spans="1:17" s="7" customFormat="1" ht="20.399999999999999" x14ac:dyDescent="0.25">
      <c r="A126" s="1" t="s">
        <v>386</v>
      </c>
      <c r="B126" s="37" t="s">
        <v>387</v>
      </c>
      <c r="C126" s="4">
        <v>902</v>
      </c>
      <c r="D126" s="1" t="s">
        <v>429</v>
      </c>
      <c r="E126" s="592" t="s">
        <v>84</v>
      </c>
      <c r="F126" s="698">
        <v>2010</v>
      </c>
      <c r="G126" s="22" t="s">
        <v>42</v>
      </c>
      <c r="H126" s="22" t="s">
        <v>155</v>
      </c>
      <c r="I126" s="96" t="s">
        <v>406</v>
      </c>
      <c r="J126" s="318">
        <v>715000</v>
      </c>
      <c r="K126" s="338">
        <f t="shared" si="5"/>
        <v>715000</v>
      </c>
    </row>
    <row r="127" spans="1:17" s="7" customFormat="1" ht="40.799999999999997" x14ac:dyDescent="0.25">
      <c r="A127" s="1" t="s">
        <v>386</v>
      </c>
      <c r="B127" s="37" t="s">
        <v>387</v>
      </c>
      <c r="C127" s="4">
        <v>786</v>
      </c>
      <c r="D127" s="1" t="s">
        <v>429</v>
      </c>
      <c r="E127" s="85" t="s">
        <v>347</v>
      </c>
      <c r="F127" s="85">
        <v>2010</v>
      </c>
      <c r="G127" s="22" t="s">
        <v>604</v>
      </c>
      <c r="H127" s="22" t="s">
        <v>14</v>
      </c>
      <c r="I127" s="597" t="s">
        <v>406</v>
      </c>
      <c r="J127" s="318">
        <v>1000000</v>
      </c>
      <c r="K127" s="346">
        <f t="shared" si="5"/>
        <v>1000000</v>
      </c>
    </row>
    <row r="128" spans="1:17" s="7" customFormat="1" ht="40.799999999999997" x14ac:dyDescent="0.25">
      <c r="A128" s="1" t="s">
        <v>386</v>
      </c>
      <c r="B128" s="2" t="s">
        <v>387</v>
      </c>
      <c r="C128" s="4">
        <v>787</v>
      </c>
      <c r="D128" s="1" t="s">
        <v>429</v>
      </c>
      <c r="E128" s="592" t="s">
        <v>6</v>
      </c>
      <c r="F128" s="698">
        <v>2010</v>
      </c>
      <c r="G128" s="22" t="s">
        <v>604</v>
      </c>
      <c r="H128" s="22" t="s">
        <v>23</v>
      </c>
      <c r="I128" s="612" t="s">
        <v>406</v>
      </c>
      <c r="J128" s="15">
        <v>7631000</v>
      </c>
      <c r="K128" s="346">
        <f t="shared" si="5"/>
        <v>7631000</v>
      </c>
      <c r="L128"/>
      <c r="M128"/>
      <c r="N128"/>
      <c r="O128"/>
      <c r="P128"/>
      <c r="Q128"/>
    </row>
    <row r="129" spans="1:17" ht="20.399999999999999" x14ac:dyDescent="0.25">
      <c r="A129" s="1" t="s">
        <v>386</v>
      </c>
      <c r="B129" s="599" t="s">
        <v>387</v>
      </c>
      <c r="C129" s="4">
        <v>809</v>
      </c>
      <c r="D129" s="1" t="s">
        <v>451</v>
      </c>
      <c r="E129" s="592" t="s">
        <v>412</v>
      </c>
      <c r="F129" s="698">
        <v>2010</v>
      </c>
      <c r="G129" s="111"/>
      <c r="H129" s="111" t="s">
        <v>555</v>
      </c>
      <c r="I129" s="597" t="s">
        <v>406</v>
      </c>
      <c r="J129" s="606">
        <v>516000</v>
      </c>
      <c r="K129" s="338">
        <f t="shared" si="5"/>
        <v>516000</v>
      </c>
      <c r="M129" s="7">
        <v>2011</v>
      </c>
      <c r="N129" s="7" t="s">
        <v>510</v>
      </c>
      <c r="O129" s="7">
        <f>COUNTIF(I131:I135,"Concept")</f>
        <v>5</v>
      </c>
    </row>
    <row r="130" spans="1:17" ht="37.5" customHeight="1" x14ac:dyDescent="0.25">
      <c r="A130" s="95" t="s">
        <v>386</v>
      </c>
      <c r="B130" s="88" t="s">
        <v>387</v>
      </c>
      <c r="C130" s="154">
        <v>1110</v>
      </c>
      <c r="D130" s="95" t="s">
        <v>468</v>
      </c>
      <c r="E130" s="88" t="s">
        <v>412</v>
      </c>
      <c r="F130" s="88">
        <v>2010</v>
      </c>
      <c r="G130" s="702"/>
      <c r="H130" s="151" t="s">
        <v>981</v>
      </c>
      <c r="I130" s="612" t="s">
        <v>406</v>
      </c>
      <c r="J130" s="317">
        <v>1200000</v>
      </c>
      <c r="K130" s="338">
        <f t="shared" si="5"/>
        <v>1200000</v>
      </c>
      <c r="L130" s="7"/>
      <c r="M130" s="7">
        <v>2011</v>
      </c>
      <c r="N130" s="7" t="s">
        <v>392</v>
      </c>
      <c r="O130" s="7">
        <f>COUNTIF(I136:I159,"Planned")</f>
        <v>24</v>
      </c>
      <c r="P130" s="7"/>
      <c r="Q130" s="7"/>
    </row>
    <row r="131" spans="1:17" s="7" customFormat="1" ht="20.399999999999999" x14ac:dyDescent="0.25">
      <c r="A131" s="1" t="s">
        <v>386</v>
      </c>
      <c r="B131" s="2" t="s">
        <v>509</v>
      </c>
      <c r="C131" s="4">
        <v>301</v>
      </c>
      <c r="D131" s="1" t="s">
        <v>402</v>
      </c>
      <c r="E131" s="85" t="s">
        <v>1</v>
      </c>
      <c r="F131" s="85">
        <v>2011</v>
      </c>
      <c r="G131" s="22" t="s">
        <v>404</v>
      </c>
      <c r="H131" s="22" t="s">
        <v>2</v>
      </c>
      <c r="I131" s="96" t="s">
        <v>510</v>
      </c>
      <c r="J131" s="314">
        <v>4600000</v>
      </c>
      <c r="K131" s="338">
        <f t="shared" si="5"/>
        <v>4600000</v>
      </c>
      <c r="M131" s="7">
        <v>2011</v>
      </c>
      <c r="N131" s="7" t="s">
        <v>396</v>
      </c>
      <c r="O131" s="7">
        <f>COUNTIF(I160:I165,"Proposed")</f>
        <v>6</v>
      </c>
    </row>
    <row r="132" spans="1:17" s="7" customFormat="1" ht="30.6" x14ac:dyDescent="0.25">
      <c r="A132" s="613" t="s">
        <v>386</v>
      </c>
      <c r="B132" s="599" t="s">
        <v>509</v>
      </c>
      <c r="C132" s="614">
        <v>1156</v>
      </c>
      <c r="D132" s="613" t="s">
        <v>388</v>
      </c>
      <c r="E132" s="592" t="s">
        <v>1</v>
      </c>
      <c r="F132" s="698">
        <v>2011</v>
      </c>
      <c r="G132" s="598" t="s">
        <v>544</v>
      </c>
      <c r="H132" s="598" t="s">
        <v>1006</v>
      </c>
      <c r="I132" s="597" t="s">
        <v>510</v>
      </c>
      <c r="J132" s="605" t="s">
        <v>92</v>
      </c>
      <c r="K132" s="604" t="str">
        <f t="shared" si="5"/>
        <v>TBD</v>
      </c>
      <c r="M132" s="7">
        <v>2011</v>
      </c>
      <c r="N132" s="7" t="s">
        <v>406</v>
      </c>
      <c r="O132" s="7">
        <f>COUNTIF(I166:I171,"Under Construction")</f>
        <v>6</v>
      </c>
    </row>
    <row r="133" spans="1:17" s="7" customFormat="1" ht="30.6" x14ac:dyDescent="0.25">
      <c r="A133" s="1" t="s">
        <v>386</v>
      </c>
      <c r="B133" s="2" t="s">
        <v>509</v>
      </c>
      <c r="C133" s="14">
        <v>318</v>
      </c>
      <c r="D133" s="1" t="s">
        <v>489</v>
      </c>
      <c r="E133" s="85" t="s">
        <v>1</v>
      </c>
      <c r="F133" s="85">
        <v>2011</v>
      </c>
      <c r="G133" s="22"/>
      <c r="H133" s="22" t="s">
        <v>130</v>
      </c>
      <c r="I133" s="96" t="s">
        <v>510</v>
      </c>
      <c r="J133" s="314">
        <v>9000000</v>
      </c>
      <c r="K133" s="338">
        <f t="shared" si="5"/>
        <v>9000000</v>
      </c>
    </row>
    <row r="134" spans="1:17" s="7" customFormat="1" ht="40.799999999999997" x14ac:dyDescent="0.25">
      <c r="A134" s="1" t="s">
        <v>386</v>
      </c>
      <c r="B134" s="2" t="s">
        <v>509</v>
      </c>
      <c r="C134" s="14">
        <v>325</v>
      </c>
      <c r="D134" s="1" t="s">
        <v>489</v>
      </c>
      <c r="E134" s="88" t="s">
        <v>1</v>
      </c>
      <c r="F134" s="88">
        <v>2011</v>
      </c>
      <c r="G134" s="22" t="s">
        <v>167</v>
      </c>
      <c r="H134" s="22" t="s">
        <v>133</v>
      </c>
      <c r="I134" s="96" t="s">
        <v>510</v>
      </c>
      <c r="J134" s="314">
        <v>5000000</v>
      </c>
      <c r="K134" s="338">
        <f t="shared" si="5"/>
        <v>5000000</v>
      </c>
    </row>
    <row r="135" spans="1:17" s="7" customFormat="1" ht="20.399999999999999" x14ac:dyDescent="0.25">
      <c r="A135" s="11" t="s">
        <v>386</v>
      </c>
      <c r="B135" s="10" t="s">
        <v>509</v>
      </c>
      <c r="C135" s="14">
        <v>1153</v>
      </c>
      <c r="D135" s="11" t="s">
        <v>402</v>
      </c>
      <c r="E135" s="592" t="s">
        <v>1</v>
      </c>
      <c r="F135" s="698">
        <v>2011</v>
      </c>
      <c r="G135" s="111" t="s">
        <v>404</v>
      </c>
      <c r="H135" s="6" t="s">
        <v>952</v>
      </c>
      <c r="I135" s="96" t="s">
        <v>510</v>
      </c>
      <c r="J135" s="315">
        <v>3000000</v>
      </c>
      <c r="K135" s="498">
        <f t="shared" si="5"/>
        <v>3000000</v>
      </c>
    </row>
    <row r="136" spans="1:17" s="7" customFormat="1" ht="40.799999999999997" x14ac:dyDescent="0.25">
      <c r="A136" s="11" t="s">
        <v>386</v>
      </c>
      <c r="B136" s="10" t="s">
        <v>387</v>
      </c>
      <c r="C136" s="14">
        <v>1146</v>
      </c>
      <c r="D136" s="11" t="s">
        <v>489</v>
      </c>
      <c r="E136" s="593" t="s">
        <v>602</v>
      </c>
      <c r="F136" s="700" t="s">
        <v>1028</v>
      </c>
      <c r="G136" s="111" t="s">
        <v>955</v>
      </c>
      <c r="H136" s="598" t="s">
        <v>1001</v>
      </c>
      <c r="I136" s="96" t="s">
        <v>392</v>
      </c>
      <c r="J136" s="314">
        <v>9000000</v>
      </c>
      <c r="K136" s="354">
        <f t="shared" si="5"/>
        <v>9000000</v>
      </c>
    </row>
    <row r="137" spans="1:17" s="7" customFormat="1" ht="30.6" x14ac:dyDescent="0.25">
      <c r="A137" s="1" t="s">
        <v>386</v>
      </c>
      <c r="B137" s="10" t="s">
        <v>387</v>
      </c>
      <c r="C137" s="4">
        <v>783</v>
      </c>
      <c r="D137" s="1" t="s">
        <v>429</v>
      </c>
      <c r="E137" s="85" t="s">
        <v>16</v>
      </c>
      <c r="F137" s="85">
        <v>2011</v>
      </c>
      <c r="G137" s="111" t="s">
        <v>734</v>
      </c>
      <c r="H137" s="126" t="s">
        <v>606</v>
      </c>
      <c r="I137" s="96" t="s">
        <v>392</v>
      </c>
      <c r="J137" s="326">
        <v>30349000</v>
      </c>
      <c r="K137" s="343">
        <f t="shared" si="5"/>
        <v>30349000</v>
      </c>
    </row>
    <row r="138" spans="1:17" s="7" customFormat="1" ht="20.399999999999999" x14ac:dyDescent="0.25">
      <c r="A138" s="613" t="s">
        <v>386</v>
      </c>
      <c r="B138" s="599" t="s">
        <v>387</v>
      </c>
      <c r="C138" s="614">
        <v>1165</v>
      </c>
      <c r="D138" s="613" t="s">
        <v>402</v>
      </c>
      <c r="E138" s="592" t="s">
        <v>1</v>
      </c>
      <c r="F138" s="698">
        <v>2011</v>
      </c>
      <c r="G138" s="598" t="s">
        <v>353</v>
      </c>
      <c r="H138" s="598" t="s">
        <v>1023</v>
      </c>
      <c r="I138" s="597" t="s">
        <v>392</v>
      </c>
      <c r="J138" s="606">
        <v>1700000</v>
      </c>
      <c r="K138" s="338">
        <f t="shared" si="5"/>
        <v>1700000</v>
      </c>
    </row>
    <row r="139" spans="1:17" s="7" customFormat="1" ht="20.399999999999999" x14ac:dyDescent="0.25">
      <c r="A139" s="1" t="s">
        <v>386</v>
      </c>
      <c r="B139" s="2" t="s">
        <v>387</v>
      </c>
      <c r="C139" s="4">
        <v>929</v>
      </c>
      <c r="D139" s="1" t="s">
        <v>429</v>
      </c>
      <c r="E139" s="85" t="s">
        <v>4</v>
      </c>
      <c r="F139" s="85">
        <v>2011</v>
      </c>
      <c r="G139" s="22" t="s">
        <v>352</v>
      </c>
      <c r="H139" s="22" t="s">
        <v>246</v>
      </c>
      <c r="I139" s="96" t="s">
        <v>392</v>
      </c>
      <c r="J139" s="133">
        <v>1381849</v>
      </c>
      <c r="K139" s="338">
        <f t="shared" si="5"/>
        <v>1381849</v>
      </c>
    </row>
    <row r="140" spans="1:17" s="7" customFormat="1" ht="20.399999999999999" x14ac:dyDescent="0.25">
      <c r="A140" s="1" t="s">
        <v>386</v>
      </c>
      <c r="B140" s="2" t="s">
        <v>387</v>
      </c>
      <c r="C140" s="4">
        <v>939</v>
      </c>
      <c r="D140" s="1" t="s">
        <v>429</v>
      </c>
      <c r="E140" s="85" t="s">
        <v>1</v>
      </c>
      <c r="F140" s="85">
        <v>2011</v>
      </c>
      <c r="G140" s="22" t="s">
        <v>352</v>
      </c>
      <c r="H140" s="22" t="s">
        <v>255</v>
      </c>
      <c r="I140" s="96" t="s">
        <v>392</v>
      </c>
      <c r="J140" s="314">
        <v>3389658</v>
      </c>
      <c r="K140" s="338">
        <f t="shared" si="5"/>
        <v>3389658</v>
      </c>
    </row>
    <row r="141" spans="1:17" s="7" customFormat="1" ht="20.399999999999999" x14ac:dyDescent="0.25">
      <c r="A141" s="1" t="s">
        <v>386</v>
      </c>
      <c r="B141" s="2" t="s">
        <v>387</v>
      </c>
      <c r="C141" s="4">
        <v>940</v>
      </c>
      <c r="D141" s="1" t="s">
        <v>429</v>
      </c>
      <c r="E141" s="85" t="s">
        <v>737</v>
      </c>
      <c r="F141" s="85">
        <v>2011</v>
      </c>
      <c r="G141" s="22" t="s">
        <v>352</v>
      </c>
      <c r="H141" s="22" t="s">
        <v>256</v>
      </c>
      <c r="I141" s="96" t="s">
        <v>392</v>
      </c>
      <c r="J141" s="133">
        <v>6235744</v>
      </c>
      <c r="K141" s="338">
        <f t="shared" si="5"/>
        <v>6235744</v>
      </c>
    </row>
    <row r="142" spans="1:17" s="7" customFormat="1" ht="20.399999999999999" x14ac:dyDescent="0.25">
      <c r="A142" s="1" t="s">
        <v>386</v>
      </c>
      <c r="B142" s="2" t="s">
        <v>387</v>
      </c>
      <c r="C142" s="4">
        <v>942</v>
      </c>
      <c r="D142" s="1" t="s">
        <v>429</v>
      </c>
      <c r="E142" s="592" t="s">
        <v>1</v>
      </c>
      <c r="F142" s="698">
        <v>2011</v>
      </c>
      <c r="G142" s="22" t="s">
        <v>352</v>
      </c>
      <c r="H142" s="22" t="s">
        <v>258</v>
      </c>
      <c r="I142" s="96" t="s">
        <v>392</v>
      </c>
      <c r="J142" s="606">
        <v>3650000</v>
      </c>
      <c r="K142" s="338">
        <f t="shared" si="5"/>
        <v>3650000</v>
      </c>
    </row>
    <row r="143" spans="1:17" s="7" customFormat="1" ht="20.399999999999999" x14ac:dyDescent="0.25">
      <c r="A143" s="36" t="s">
        <v>386</v>
      </c>
      <c r="B143" s="37" t="s">
        <v>387</v>
      </c>
      <c r="C143" s="38">
        <v>925</v>
      </c>
      <c r="D143" s="36" t="s">
        <v>429</v>
      </c>
      <c r="E143" s="88" t="s">
        <v>601</v>
      </c>
      <c r="F143" s="88">
        <v>2011</v>
      </c>
      <c r="G143" s="50" t="s">
        <v>352</v>
      </c>
      <c r="H143" s="50" t="s">
        <v>38</v>
      </c>
      <c r="I143" s="95" t="s">
        <v>392</v>
      </c>
      <c r="J143" s="317">
        <v>318888</v>
      </c>
      <c r="K143" s="338">
        <f t="shared" si="5"/>
        <v>318888</v>
      </c>
    </row>
    <row r="144" spans="1:17" s="7" customFormat="1" ht="30.6" x14ac:dyDescent="0.25">
      <c r="A144" s="1" t="s">
        <v>386</v>
      </c>
      <c r="B144" s="2" t="s">
        <v>387</v>
      </c>
      <c r="C144" s="4">
        <v>926</v>
      </c>
      <c r="D144" s="1" t="s">
        <v>429</v>
      </c>
      <c r="E144" s="85" t="s">
        <v>601</v>
      </c>
      <c r="F144" s="85">
        <v>2011</v>
      </c>
      <c r="G144" s="22" t="s">
        <v>352</v>
      </c>
      <c r="H144" s="22" t="s">
        <v>244</v>
      </c>
      <c r="I144" s="96" t="s">
        <v>392</v>
      </c>
      <c r="J144" s="314">
        <v>6027520</v>
      </c>
      <c r="K144" s="338">
        <f t="shared" si="5"/>
        <v>6027520</v>
      </c>
    </row>
    <row r="145" spans="1:17" s="7" customFormat="1" ht="20.399999999999999" x14ac:dyDescent="0.25">
      <c r="A145" s="1" t="s">
        <v>386</v>
      </c>
      <c r="B145" s="2" t="s">
        <v>387</v>
      </c>
      <c r="C145" s="4">
        <v>932</v>
      </c>
      <c r="D145" s="1" t="s">
        <v>429</v>
      </c>
      <c r="E145" s="85" t="s">
        <v>601</v>
      </c>
      <c r="F145" s="85">
        <v>2011</v>
      </c>
      <c r="G145" s="22" t="s">
        <v>352</v>
      </c>
      <c r="H145" s="22" t="s">
        <v>248</v>
      </c>
      <c r="I145" s="96" t="s">
        <v>392</v>
      </c>
      <c r="J145" s="314">
        <v>372036</v>
      </c>
      <c r="K145" s="338">
        <f t="shared" si="5"/>
        <v>372036</v>
      </c>
    </row>
    <row r="146" spans="1:17" s="7" customFormat="1" ht="20.399999999999999" x14ac:dyDescent="0.25">
      <c r="A146" s="1" t="s">
        <v>386</v>
      </c>
      <c r="B146" s="2" t="s">
        <v>387</v>
      </c>
      <c r="C146" s="4">
        <v>943</v>
      </c>
      <c r="D146" s="1" t="s">
        <v>429</v>
      </c>
      <c r="E146" s="85" t="s">
        <v>46</v>
      </c>
      <c r="F146" s="85">
        <v>2011</v>
      </c>
      <c r="G146" s="22" t="s">
        <v>352</v>
      </c>
      <c r="H146" s="22" t="s">
        <v>259</v>
      </c>
      <c r="I146" s="96" t="s">
        <v>392</v>
      </c>
      <c r="J146" s="314">
        <v>1073995</v>
      </c>
      <c r="K146" s="338">
        <f t="shared" si="5"/>
        <v>1073995</v>
      </c>
      <c r="L146" s="93"/>
      <c r="M146" s="93"/>
      <c r="N146" s="93"/>
      <c r="O146" s="93"/>
      <c r="P146" s="93"/>
      <c r="Q146" s="93"/>
    </row>
    <row r="147" spans="1:17" s="93" customFormat="1" ht="44.25" customHeight="1" x14ac:dyDescent="0.25">
      <c r="A147" s="1" t="s">
        <v>386</v>
      </c>
      <c r="B147" s="2" t="s">
        <v>387</v>
      </c>
      <c r="C147" s="4">
        <v>944</v>
      </c>
      <c r="D147" s="1" t="s">
        <v>429</v>
      </c>
      <c r="E147" s="594" t="s">
        <v>1</v>
      </c>
      <c r="F147" s="699">
        <v>2011</v>
      </c>
      <c r="G147" s="22" t="s">
        <v>352</v>
      </c>
      <c r="H147" s="22" t="s">
        <v>260</v>
      </c>
      <c r="I147" s="96" t="s">
        <v>392</v>
      </c>
      <c r="J147" s="606">
        <v>16530000</v>
      </c>
      <c r="K147" s="338">
        <f t="shared" si="5"/>
        <v>16530000</v>
      </c>
    </row>
    <row r="148" spans="1:17" s="93" customFormat="1" ht="44.25" customHeight="1" x14ac:dyDescent="0.25">
      <c r="A148" s="1" t="s">
        <v>386</v>
      </c>
      <c r="B148" s="2" t="s">
        <v>387</v>
      </c>
      <c r="C148" s="4">
        <v>945</v>
      </c>
      <c r="D148" s="1" t="s">
        <v>429</v>
      </c>
      <c r="E148" s="592" t="s">
        <v>1</v>
      </c>
      <c r="F148" s="698">
        <v>2011</v>
      </c>
      <c r="G148" s="22" t="s">
        <v>352</v>
      </c>
      <c r="H148" s="22" t="s">
        <v>261</v>
      </c>
      <c r="I148" s="96" t="s">
        <v>392</v>
      </c>
      <c r="J148" s="314">
        <v>1584841</v>
      </c>
      <c r="K148" s="338">
        <f t="shared" si="5"/>
        <v>1584841</v>
      </c>
      <c r="L148" s="7"/>
      <c r="M148" s="7"/>
      <c r="N148" s="7"/>
      <c r="O148" s="7"/>
      <c r="P148" s="7"/>
      <c r="Q148" s="7"/>
    </row>
    <row r="149" spans="1:17" s="7" customFormat="1" ht="20.399999999999999" x14ac:dyDescent="0.25">
      <c r="A149" s="1" t="s">
        <v>386</v>
      </c>
      <c r="B149" s="2" t="s">
        <v>387</v>
      </c>
      <c r="C149" s="4">
        <v>952</v>
      </c>
      <c r="D149" s="1" t="s">
        <v>429</v>
      </c>
      <c r="E149" s="85" t="s">
        <v>4</v>
      </c>
      <c r="F149" s="85">
        <v>2011</v>
      </c>
      <c r="G149" s="22" t="s">
        <v>352</v>
      </c>
      <c r="H149" s="22" t="s">
        <v>267</v>
      </c>
      <c r="I149" s="96" t="s">
        <v>392</v>
      </c>
      <c r="J149" s="314">
        <v>932156</v>
      </c>
      <c r="K149" s="338">
        <f t="shared" si="5"/>
        <v>932156</v>
      </c>
    </row>
    <row r="150" spans="1:17" s="7" customFormat="1" ht="20.399999999999999" x14ac:dyDescent="0.25">
      <c r="A150" s="1" t="s">
        <v>386</v>
      </c>
      <c r="B150" s="2" t="s">
        <v>387</v>
      </c>
      <c r="C150" s="4">
        <v>955</v>
      </c>
      <c r="D150" s="1" t="s">
        <v>429</v>
      </c>
      <c r="E150" s="85" t="s">
        <v>603</v>
      </c>
      <c r="F150" s="85">
        <v>2011</v>
      </c>
      <c r="G150" s="22" t="s">
        <v>352</v>
      </c>
      <c r="H150" s="22" t="s">
        <v>270</v>
      </c>
      <c r="I150" s="96" t="s">
        <v>392</v>
      </c>
      <c r="J150" s="603">
        <v>12213934</v>
      </c>
      <c r="K150" s="338">
        <f t="shared" si="5"/>
        <v>12213934</v>
      </c>
    </row>
    <row r="151" spans="1:17" s="7" customFormat="1" ht="20.399999999999999" x14ac:dyDescent="0.25">
      <c r="A151" s="1" t="s">
        <v>386</v>
      </c>
      <c r="B151" s="2" t="s">
        <v>387</v>
      </c>
      <c r="C151" s="4">
        <v>1000</v>
      </c>
      <c r="D151" s="1" t="s">
        <v>451</v>
      </c>
      <c r="E151" s="85" t="s">
        <v>1</v>
      </c>
      <c r="F151" s="85">
        <v>2011</v>
      </c>
      <c r="G151" s="111" t="s">
        <v>760</v>
      </c>
      <c r="H151" s="111" t="s">
        <v>672</v>
      </c>
      <c r="I151" s="96" t="s">
        <v>392</v>
      </c>
      <c r="J151" s="314">
        <v>22000000</v>
      </c>
      <c r="K151" s="338">
        <f t="shared" si="5"/>
        <v>22000000</v>
      </c>
    </row>
    <row r="152" spans="1:17" s="7" customFormat="1" ht="30.6" x14ac:dyDescent="0.25">
      <c r="A152" s="1" t="s">
        <v>386</v>
      </c>
      <c r="B152" s="20" t="s">
        <v>387</v>
      </c>
      <c r="C152" s="21">
        <v>1076</v>
      </c>
      <c r="D152" s="1" t="s">
        <v>451</v>
      </c>
      <c r="E152" s="85" t="s">
        <v>1</v>
      </c>
      <c r="F152" s="85">
        <v>2011</v>
      </c>
      <c r="G152" s="111" t="s">
        <v>760</v>
      </c>
      <c r="H152" s="111" t="s">
        <v>637</v>
      </c>
      <c r="I152" s="96" t="s">
        <v>392</v>
      </c>
      <c r="J152" s="315" t="s">
        <v>761</v>
      </c>
      <c r="K152" s="345" t="str">
        <f t="shared" si="5"/>
        <v>Part of Agawam-West Springfield Project</v>
      </c>
    </row>
    <row r="153" spans="1:17" s="7" customFormat="1" ht="30.6" x14ac:dyDescent="0.25">
      <c r="A153" s="1" t="s">
        <v>386</v>
      </c>
      <c r="B153" s="20" t="s">
        <v>387</v>
      </c>
      <c r="C153" s="21">
        <v>1077</v>
      </c>
      <c r="D153" s="1" t="s">
        <v>451</v>
      </c>
      <c r="E153" s="85" t="s">
        <v>1</v>
      </c>
      <c r="F153" s="85">
        <v>2011</v>
      </c>
      <c r="G153" s="111" t="s">
        <v>760</v>
      </c>
      <c r="H153" s="111" t="s">
        <v>638</v>
      </c>
      <c r="I153" s="96" t="s">
        <v>392</v>
      </c>
      <c r="J153" s="315" t="s">
        <v>761</v>
      </c>
      <c r="K153" s="345" t="str">
        <f t="shared" si="5"/>
        <v>Part of Agawam-West Springfield Project</v>
      </c>
      <c r="L153" s="93"/>
      <c r="M153" s="93"/>
      <c r="N153" s="93"/>
      <c r="O153" s="93"/>
      <c r="P153" s="93"/>
      <c r="Q153" s="93"/>
    </row>
    <row r="154" spans="1:17" s="93" customFormat="1" ht="44.25" customHeight="1" x14ac:dyDescent="0.25">
      <c r="A154" s="96" t="s">
        <v>386</v>
      </c>
      <c r="B154" s="592" t="s">
        <v>387</v>
      </c>
      <c r="C154" s="114">
        <v>1066</v>
      </c>
      <c r="D154" s="96" t="s">
        <v>402</v>
      </c>
      <c r="E154" s="85" t="s">
        <v>654</v>
      </c>
      <c r="F154" s="85">
        <v>2011</v>
      </c>
      <c r="G154" s="111" t="s">
        <v>609</v>
      </c>
      <c r="H154" s="111" t="s">
        <v>611</v>
      </c>
      <c r="I154" s="597" t="s">
        <v>392</v>
      </c>
      <c r="J154" s="606">
        <v>10531000</v>
      </c>
      <c r="K154" s="338">
        <f t="shared" si="5"/>
        <v>10531000</v>
      </c>
      <c r="L154"/>
      <c r="M154"/>
      <c r="N154"/>
      <c r="O154"/>
      <c r="P154"/>
      <c r="Q154"/>
    </row>
    <row r="155" spans="1:17" ht="20.399999999999999" x14ac:dyDescent="0.25">
      <c r="A155" s="11" t="s">
        <v>386</v>
      </c>
      <c r="B155" s="592" t="s">
        <v>387</v>
      </c>
      <c r="C155" s="14">
        <v>1147</v>
      </c>
      <c r="D155" s="11" t="s">
        <v>451</v>
      </c>
      <c r="E155" s="85">
        <v>2011</v>
      </c>
      <c r="F155" s="85">
        <v>2011</v>
      </c>
      <c r="G155" s="111"/>
      <c r="H155" s="111" t="s">
        <v>953</v>
      </c>
      <c r="I155" s="597" t="s">
        <v>392</v>
      </c>
      <c r="J155" s="606">
        <v>5055000</v>
      </c>
      <c r="K155" s="354">
        <f t="shared" si="5"/>
        <v>5055000</v>
      </c>
      <c r="L155" s="7"/>
      <c r="M155" s="7"/>
      <c r="N155" s="7"/>
      <c r="O155" s="7"/>
      <c r="P155" s="7"/>
      <c r="Q155" s="7"/>
    </row>
    <row r="156" spans="1:17" s="7" customFormat="1" ht="20.399999999999999" x14ac:dyDescent="0.25">
      <c r="A156" s="11" t="s">
        <v>386</v>
      </c>
      <c r="B156" s="592" t="s">
        <v>387</v>
      </c>
      <c r="C156" s="14">
        <v>1148</v>
      </c>
      <c r="D156" s="11" t="s">
        <v>451</v>
      </c>
      <c r="E156" s="85">
        <v>2011</v>
      </c>
      <c r="F156" s="85">
        <v>2011</v>
      </c>
      <c r="G156" s="6"/>
      <c r="H156" s="6" t="s">
        <v>954</v>
      </c>
      <c r="I156" s="597" t="s">
        <v>392</v>
      </c>
      <c r="J156" s="314" t="s">
        <v>984</v>
      </c>
      <c r="K156" s="354" t="str">
        <f t="shared" si="5"/>
        <v xml:space="preserve">Part of Project #1147 </v>
      </c>
    </row>
    <row r="157" spans="1:17" s="7" customFormat="1" ht="20.399999999999999" x14ac:dyDescent="0.25">
      <c r="A157" s="96" t="s">
        <v>386</v>
      </c>
      <c r="B157" s="85" t="s">
        <v>387</v>
      </c>
      <c r="C157" s="114">
        <v>1056</v>
      </c>
      <c r="D157" s="96" t="s">
        <v>451</v>
      </c>
      <c r="E157" s="85" t="s">
        <v>1</v>
      </c>
      <c r="F157" s="85">
        <v>2011</v>
      </c>
      <c r="G157" s="111" t="s">
        <v>559</v>
      </c>
      <c r="H157" s="111" t="s">
        <v>557</v>
      </c>
      <c r="I157" s="96" t="s">
        <v>392</v>
      </c>
      <c r="J157" s="606">
        <v>10969000</v>
      </c>
      <c r="K157" s="349">
        <f t="shared" si="5"/>
        <v>10969000</v>
      </c>
    </row>
    <row r="158" spans="1:17" s="7" customFormat="1" ht="30.6" x14ac:dyDescent="0.25">
      <c r="A158" s="96" t="s">
        <v>386</v>
      </c>
      <c r="B158" s="85" t="s">
        <v>387</v>
      </c>
      <c r="C158" s="114">
        <v>1111</v>
      </c>
      <c r="D158" s="96" t="s">
        <v>468</v>
      </c>
      <c r="E158" s="595">
        <v>40756</v>
      </c>
      <c r="F158" s="85">
        <v>2011</v>
      </c>
      <c r="G158" s="168"/>
      <c r="H158" s="111" t="s">
        <v>694</v>
      </c>
      <c r="I158" s="96" t="s">
        <v>392</v>
      </c>
      <c r="J158" s="314">
        <v>10543000</v>
      </c>
      <c r="K158" s="338">
        <f t="shared" si="5"/>
        <v>10543000</v>
      </c>
      <c r="L158"/>
      <c r="M158"/>
      <c r="N158"/>
      <c r="O158"/>
      <c r="P158"/>
      <c r="Q158"/>
    </row>
    <row r="159" spans="1:17" ht="37.5" customHeight="1" x14ac:dyDescent="0.25">
      <c r="A159" s="19" t="s">
        <v>386</v>
      </c>
      <c r="B159" s="85" t="s">
        <v>387</v>
      </c>
      <c r="C159" s="21">
        <v>1050</v>
      </c>
      <c r="D159" s="19" t="s">
        <v>468</v>
      </c>
      <c r="E159" s="85" t="s">
        <v>1</v>
      </c>
      <c r="F159" s="85">
        <v>2011</v>
      </c>
      <c r="G159" s="22"/>
      <c r="H159" s="22" t="s">
        <v>44</v>
      </c>
      <c r="I159" s="96" t="s">
        <v>392</v>
      </c>
      <c r="J159" s="606">
        <v>3240000</v>
      </c>
      <c r="K159" s="338">
        <f t="shared" si="5"/>
        <v>3240000</v>
      </c>
    </row>
    <row r="160" spans="1:17" ht="35.25" customHeight="1" x14ac:dyDescent="0.25">
      <c r="A160" s="11" t="s">
        <v>386</v>
      </c>
      <c r="B160" s="10" t="s">
        <v>509</v>
      </c>
      <c r="C160" s="14">
        <v>1116</v>
      </c>
      <c r="D160" s="11" t="s">
        <v>388</v>
      </c>
      <c r="E160" s="85" t="s">
        <v>1</v>
      </c>
      <c r="F160" s="85">
        <v>2011</v>
      </c>
      <c r="G160" s="111" t="s">
        <v>544</v>
      </c>
      <c r="H160" s="111" t="s">
        <v>713</v>
      </c>
      <c r="I160" s="597" t="s">
        <v>396</v>
      </c>
      <c r="J160" s="605">
        <v>37126000</v>
      </c>
      <c r="K160" s="348">
        <f t="shared" si="5"/>
        <v>37126000</v>
      </c>
    </row>
    <row r="161" spans="1:17" ht="30.6" x14ac:dyDescent="0.25">
      <c r="A161" s="11" t="s">
        <v>386</v>
      </c>
      <c r="B161" s="10" t="s">
        <v>509</v>
      </c>
      <c r="C161" s="14">
        <v>1130</v>
      </c>
      <c r="D161" s="11" t="s">
        <v>393</v>
      </c>
      <c r="E161" s="88" t="s">
        <v>1</v>
      </c>
      <c r="F161" s="88">
        <v>2011</v>
      </c>
      <c r="G161" s="6" t="s">
        <v>778</v>
      </c>
      <c r="H161" s="6" t="s">
        <v>892</v>
      </c>
      <c r="I161" s="96" t="s">
        <v>396</v>
      </c>
      <c r="J161" s="314">
        <v>3000000</v>
      </c>
      <c r="K161" s="339">
        <f t="shared" si="5"/>
        <v>3000000</v>
      </c>
    </row>
    <row r="162" spans="1:17" ht="25.5" customHeight="1" x14ac:dyDescent="0.25">
      <c r="A162" s="11" t="s">
        <v>386</v>
      </c>
      <c r="B162" s="10" t="s">
        <v>509</v>
      </c>
      <c r="C162" s="14">
        <v>1131</v>
      </c>
      <c r="D162" s="11" t="s">
        <v>393</v>
      </c>
      <c r="E162" s="85" t="s">
        <v>1</v>
      </c>
      <c r="F162" s="85">
        <v>2011</v>
      </c>
      <c r="G162" s="6" t="s">
        <v>780</v>
      </c>
      <c r="H162" s="6" t="s">
        <v>781</v>
      </c>
      <c r="I162" s="96" t="s">
        <v>396</v>
      </c>
      <c r="J162" s="314">
        <v>600000</v>
      </c>
      <c r="K162" s="339">
        <f t="shared" si="5"/>
        <v>600000</v>
      </c>
      <c r="L162" s="93"/>
      <c r="M162" s="93"/>
      <c r="N162" s="93"/>
      <c r="O162" s="93"/>
      <c r="P162" s="93"/>
      <c r="Q162" s="93"/>
    </row>
    <row r="163" spans="1:17" s="93" customFormat="1" ht="44.25" customHeight="1" x14ac:dyDescent="0.25">
      <c r="A163" s="11" t="s">
        <v>386</v>
      </c>
      <c r="B163" s="10" t="s">
        <v>509</v>
      </c>
      <c r="C163" s="14">
        <v>1132</v>
      </c>
      <c r="D163" s="11" t="s">
        <v>393</v>
      </c>
      <c r="E163" s="85" t="s">
        <v>1</v>
      </c>
      <c r="F163" s="85">
        <v>2011</v>
      </c>
      <c r="G163" s="6" t="s">
        <v>782</v>
      </c>
      <c r="H163" s="6" t="s">
        <v>783</v>
      </c>
      <c r="I163" s="96" t="s">
        <v>396</v>
      </c>
      <c r="J163" s="314">
        <v>600000</v>
      </c>
      <c r="K163" s="339">
        <f t="shared" si="5"/>
        <v>600000</v>
      </c>
    </row>
    <row r="164" spans="1:17" s="93" customFormat="1" ht="44.25" customHeight="1" x14ac:dyDescent="0.25">
      <c r="A164" s="1" t="s">
        <v>386</v>
      </c>
      <c r="B164" s="2" t="s">
        <v>509</v>
      </c>
      <c r="C164" s="4">
        <v>964</v>
      </c>
      <c r="D164" s="1" t="s">
        <v>402</v>
      </c>
      <c r="E164" s="85" t="s">
        <v>4</v>
      </c>
      <c r="F164" s="85">
        <v>2011</v>
      </c>
      <c r="G164" s="22" t="s">
        <v>404</v>
      </c>
      <c r="H164" s="111" t="s">
        <v>897</v>
      </c>
      <c r="I164" s="96" t="s">
        <v>396</v>
      </c>
      <c r="J164" s="314">
        <v>5600000</v>
      </c>
      <c r="K164" s="347">
        <f t="shared" si="5"/>
        <v>5600000</v>
      </c>
      <c r="L164" s="7"/>
      <c r="M164" s="7"/>
      <c r="N164" s="7"/>
      <c r="O164" s="7"/>
      <c r="P164" s="7"/>
      <c r="Q164" s="7"/>
    </row>
    <row r="165" spans="1:17" s="7" customFormat="1" ht="30.6" x14ac:dyDescent="0.25">
      <c r="A165" s="96" t="s">
        <v>386</v>
      </c>
      <c r="B165" s="85" t="s">
        <v>509</v>
      </c>
      <c r="C165" s="114">
        <v>1151</v>
      </c>
      <c r="D165" s="96" t="s">
        <v>468</v>
      </c>
      <c r="E165" s="85" t="s">
        <v>1</v>
      </c>
      <c r="F165" s="85">
        <v>2011</v>
      </c>
      <c r="G165" s="111"/>
      <c r="H165" s="111" t="s">
        <v>949</v>
      </c>
      <c r="I165" s="96" t="s">
        <v>396</v>
      </c>
      <c r="J165" s="314">
        <v>3500000</v>
      </c>
      <c r="K165" s="354">
        <f t="shared" si="5"/>
        <v>3500000</v>
      </c>
    </row>
    <row r="166" spans="1:17" s="7" customFormat="1" ht="49.5" customHeight="1" x14ac:dyDescent="0.25">
      <c r="A166" s="1" t="s">
        <v>386</v>
      </c>
      <c r="B166" s="2" t="s">
        <v>387</v>
      </c>
      <c r="C166" s="4">
        <v>934</v>
      </c>
      <c r="D166" s="1" t="s">
        <v>429</v>
      </c>
      <c r="E166" s="592" t="s">
        <v>654</v>
      </c>
      <c r="F166" s="698">
        <v>2011</v>
      </c>
      <c r="G166" s="22" t="s">
        <v>352</v>
      </c>
      <c r="H166" s="22" t="s">
        <v>250</v>
      </c>
      <c r="I166" s="597" t="s">
        <v>406</v>
      </c>
      <c r="J166" s="606" t="s">
        <v>996</v>
      </c>
      <c r="K166" s="338" t="str">
        <f t="shared" si="5"/>
        <v>Part of RSP 935</v>
      </c>
      <c r="M166" s="7">
        <v>2012</v>
      </c>
      <c r="N166" s="7" t="s">
        <v>510</v>
      </c>
      <c r="O166" s="7">
        <f>COUNTIF(I172:I175,"Concept")</f>
        <v>4</v>
      </c>
    </row>
    <row r="167" spans="1:17" s="7" customFormat="1" ht="45" customHeight="1" x14ac:dyDescent="0.25">
      <c r="A167" s="1" t="s">
        <v>386</v>
      </c>
      <c r="B167" s="2" t="s">
        <v>387</v>
      </c>
      <c r="C167" s="4">
        <v>935</v>
      </c>
      <c r="D167" s="1" t="s">
        <v>429</v>
      </c>
      <c r="E167" s="592" t="s">
        <v>654</v>
      </c>
      <c r="F167" s="698">
        <v>2011</v>
      </c>
      <c r="G167" s="22" t="s">
        <v>352</v>
      </c>
      <c r="H167" s="22" t="s">
        <v>251</v>
      </c>
      <c r="I167" s="597" t="s">
        <v>406</v>
      </c>
      <c r="J167" s="606">
        <v>10200000</v>
      </c>
      <c r="K167" s="338">
        <f t="shared" si="5"/>
        <v>10200000</v>
      </c>
      <c r="M167" s="7">
        <v>2012</v>
      </c>
      <c r="N167" s="7" t="s">
        <v>392</v>
      </c>
      <c r="O167" s="7">
        <f>COUNTIF(I176:I224,"Planned")</f>
        <v>49</v>
      </c>
    </row>
    <row r="168" spans="1:17" s="7" customFormat="1" ht="20.399999999999999" x14ac:dyDescent="0.25">
      <c r="A168" s="1" t="s">
        <v>386</v>
      </c>
      <c r="B168" s="2" t="s">
        <v>387</v>
      </c>
      <c r="C168" s="14">
        <v>162</v>
      </c>
      <c r="D168" s="1" t="s">
        <v>429</v>
      </c>
      <c r="E168" s="85" t="s">
        <v>737</v>
      </c>
      <c r="F168" s="85">
        <v>2011</v>
      </c>
      <c r="G168" s="22"/>
      <c r="H168" s="22" t="s">
        <v>213</v>
      </c>
      <c r="I168" s="96" t="s">
        <v>406</v>
      </c>
      <c r="J168" s="314">
        <v>12390000</v>
      </c>
      <c r="K168" s="338">
        <f t="shared" si="5"/>
        <v>12390000</v>
      </c>
      <c r="M168" s="7">
        <v>2012</v>
      </c>
      <c r="N168" s="7" t="s">
        <v>396</v>
      </c>
      <c r="O168" s="7">
        <f>COUNTIF(I225:I226,"Proposed")</f>
        <v>2</v>
      </c>
    </row>
    <row r="169" spans="1:17" s="7" customFormat="1" ht="40.799999999999997" x14ac:dyDescent="0.25">
      <c r="A169" s="1" t="s">
        <v>386</v>
      </c>
      <c r="B169" s="2" t="s">
        <v>387</v>
      </c>
      <c r="C169" s="4">
        <v>788</v>
      </c>
      <c r="D169" s="1" t="s">
        <v>429</v>
      </c>
      <c r="E169" s="85" t="s">
        <v>4</v>
      </c>
      <c r="F169" s="85">
        <v>2011</v>
      </c>
      <c r="G169" s="22" t="s">
        <v>604</v>
      </c>
      <c r="H169" s="22" t="s">
        <v>24</v>
      </c>
      <c r="I169" s="597" t="s">
        <v>406</v>
      </c>
      <c r="J169" s="314">
        <v>42300000</v>
      </c>
      <c r="K169" s="346">
        <f t="shared" si="5"/>
        <v>42300000</v>
      </c>
      <c r="M169" s="7">
        <v>2012</v>
      </c>
      <c r="N169" s="7" t="s">
        <v>406</v>
      </c>
      <c r="O169" s="77">
        <f>COUNTIF(I405:I460,"Under Construction")</f>
        <v>10</v>
      </c>
    </row>
    <row r="170" spans="1:17" s="7" customFormat="1" ht="44.25" customHeight="1" x14ac:dyDescent="0.25">
      <c r="A170" s="1" t="s">
        <v>386</v>
      </c>
      <c r="B170" s="2" t="s">
        <v>387</v>
      </c>
      <c r="C170" s="4">
        <v>790</v>
      </c>
      <c r="D170" s="1" t="s">
        <v>429</v>
      </c>
      <c r="E170" s="85" t="s">
        <v>1</v>
      </c>
      <c r="F170" s="85">
        <v>2011</v>
      </c>
      <c r="G170" s="22" t="s">
        <v>604</v>
      </c>
      <c r="H170" s="22" t="s">
        <v>17</v>
      </c>
      <c r="I170" s="597" t="s">
        <v>406</v>
      </c>
      <c r="J170" s="314">
        <v>50600000</v>
      </c>
      <c r="K170" s="346">
        <f t="shared" si="5"/>
        <v>50600000</v>
      </c>
    </row>
    <row r="171" spans="1:17" s="7" customFormat="1" ht="38.25" customHeight="1" x14ac:dyDescent="0.25">
      <c r="A171" s="78" t="s">
        <v>386</v>
      </c>
      <c r="B171" s="79" t="s">
        <v>387</v>
      </c>
      <c r="C171" s="63">
        <v>1098</v>
      </c>
      <c r="D171" s="78" t="s">
        <v>429</v>
      </c>
      <c r="E171" s="85" t="s">
        <v>1</v>
      </c>
      <c r="F171" s="85">
        <v>2011</v>
      </c>
      <c r="G171" s="22" t="s">
        <v>604</v>
      </c>
      <c r="H171" s="111" t="s">
        <v>652</v>
      </c>
      <c r="I171" s="597" t="s">
        <v>406</v>
      </c>
      <c r="J171" s="314">
        <v>37529000</v>
      </c>
      <c r="K171" s="346">
        <f t="shared" si="5"/>
        <v>37529000</v>
      </c>
    </row>
    <row r="172" spans="1:17" s="7" customFormat="1" ht="44.25" customHeight="1" x14ac:dyDescent="0.25">
      <c r="A172" s="1" t="s">
        <v>386</v>
      </c>
      <c r="B172" s="2" t="s">
        <v>509</v>
      </c>
      <c r="C172" s="4">
        <v>970</v>
      </c>
      <c r="D172" s="1" t="s">
        <v>402</v>
      </c>
      <c r="E172" s="85" t="s">
        <v>389</v>
      </c>
      <c r="F172" s="85">
        <v>2012</v>
      </c>
      <c r="G172" s="22" t="s">
        <v>354</v>
      </c>
      <c r="H172" s="22" t="s">
        <v>275</v>
      </c>
      <c r="I172" s="96" t="s">
        <v>510</v>
      </c>
      <c r="J172" s="314" t="s">
        <v>92</v>
      </c>
      <c r="K172" s="348" t="str">
        <f t="shared" si="5"/>
        <v>TBD</v>
      </c>
    </row>
    <row r="173" spans="1:17" s="7" customFormat="1" ht="49.5" customHeight="1" x14ac:dyDescent="0.25">
      <c r="A173" s="1" t="s">
        <v>386</v>
      </c>
      <c r="B173" s="2" t="s">
        <v>509</v>
      </c>
      <c r="C173" s="4">
        <v>971</v>
      </c>
      <c r="D173" s="1" t="s">
        <v>402</v>
      </c>
      <c r="E173" s="85" t="s">
        <v>389</v>
      </c>
      <c r="F173" s="85">
        <v>2012</v>
      </c>
      <c r="G173" s="22" t="s">
        <v>354</v>
      </c>
      <c r="H173" s="22" t="s">
        <v>276</v>
      </c>
      <c r="I173" s="96" t="s">
        <v>510</v>
      </c>
      <c r="J173" s="314" t="s">
        <v>92</v>
      </c>
      <c r="K173" s="348" t="str">
        <f t="shared" si="5"/>
        <v>TBD</v>
      </c>
    </row>
    <row r="174" spans="1:17" s="7" customFormat="1" ht="30.6" x14ac:dyDescent="0.25">
      <c r="A174" s="11" t="s">
        <v>386</v>
      </c>
      <c r="B174" s="10" t="s">
        <v>509</v>
      </c>
      <c r="C174" s="14">
        <v>1031</v>
      </c>
      <c r="D174" s="11" t="s">
        <v>388</v>
      </c>
      <c r="E174" s="592" t="s">
        <v>389</v>
      </c>
      <c r="F174" s="698">
        <v>2012</v>
      </c>
      <c r="G174" s="111" t="s">
        <v>544</v>
      </c>
      <c r="H174" s="598" t="s">
        <v>980</v>
      </c>
      <c r="I174" s="96" t="s">
        <v>510</v>
      </c>
      <c r="J174" s="315" t="s">
        <v>92</v>
      </c>
      <c r="K174" s="348" t="str">
        <f t="shared" si="5"/>
        <v>TBD</v>
      </c>
    </row>
    <row r="175" spans="1:17" s="7" customFormat="1" ht="44.25" customHeight="1" x14ac:dyDescent="0.25">
      <c r="A175" s="28" t="s">
        <v>386</v>
      </c>
      <c r="B175" s="29" t="s">
        <v>509</v>
      </c>
      <c r="C175" s="30">
        <v>965</v>
      </c>
      <c r="D175" s="28" t="s">
        <v>402</v>
      </c>
      <c r="E175" s="85" t="s">
        <v>389</v>
      </c>
      <c r="F175" s="87">
        <v>2012</v>
      </c>
      <c r="G175" s="48" t="s">
        <v>404</v>
      </c>
      <c r="H175" s="610" t="s">
        <v>979</v>
      </c>
      <c r="I175" s="97" t="s">
        <v>510</v>
      </c>
      <c r="J175" s="318" t="s">
        <v>92</v>
      </c>
      <c r="K175" s="348" t="str">
        <f t="shared" si="5"/>
        <v>TBD</v>
      </c>
    </row>
    <row r="176" spans="1:17" s="7" customFormat="1" ht="44.25" customHeight="1" x14ac:dyDescent="0.25">
      <c r="A176" s="1" t="s">
        <v>386</v>
      </c>
      <c r="B176" s="2" t="s">
        <v>387</v>
      </c>
      <c r="C176" s="4">
        <v>905</v>
      </c>
      <c r="D176" s="1" t="s">
        <v>393</v>
      </c>
      <c r="E176" s="85" t="s">
        <v>389</v>
      </c>
      <c r="F176" s="85">
        <v>2012</v>
      </c>
      <c r="G176" s="111" t="s">
        <v>544</v>
      </c>
      <c r="H176" s="6" t="s">
        <v>849</v>
      </c>
      <c r="I176" s="96" t="s">
        <v>392</v>
      </c>
      <c r="J176" s="314">
        <v>1510000000</v>
      </c>
      <c r="K176" s="340">
        <f t="shared" si="5"/>
        <v>1510000000</v>
      </c>
      <c r="L176" s="119"/>
      <c r="M176" s="119"/>
      <c r="N176" s="119"/>
      <c r="O176" s="119"/>
      <c r="P176" s="119"/>
      <c r="Q176" s="119"/>
    </row>
    <row r="177" spans="1:17" s="119" customFormat="1" ht="30.6" x14ac:dyDescent="0.25">
      <c r="A177" s="1" t="s">
        <v>386</v>
      </c>
      <c r="B177" s="2" t="s">
        <v>387</v>
      </c>
      <c r="C177" s="4">
        <v>906</v>
      </c>
      <c r="D177" s="1" t="s">
        <v>393</v>
      </c>
      <c r="E177" s="85" t="s">
        <v>389</v>
      </c>
      <c r="F177" s="85">
        <v>2012</v>
      </c>
      <c r="G177" s="111" t="s">
        <v>544</v>
      </c>
      <c r="H177" s="6" t="s">
        <v>852</v>
      </c>
      <c r="I177" s="96" t="s">
        <v>392</v>
      </c>
      <c r="J177" s="315" t="s">
        <v>541</v>
      </c>
      <c r="K177" s="340" t="str">
        <f t="shared" si="5"/>
        <v>Part of Maine Power Reliability Program</v>
      </c>
    </row>
    <row r="178" spans="1:17" s="119" customFormat="1" ht="61.2" x14ac:dyDescent="0.25">
      <c r="A178" s="1" t="s">
        <v>386</v>
      </c>
      <c r="B178" s="2" t="s">
        <v>387</v>
      </c>
      <c r="C178" s="4">
        <v>907</v>
      </c>
      <c r="D178" s="1" t="s">
        <v>393</v>
      </c>
      <c r="E178" s="85" t="s">
        <v>389</v>
      </c>
      <c r="F178" s="85">
        <v>2012</v>
      </c>
      <c r="G178" s="111" t="s">
        <v>544</v>
      </c>
      <c r="H178" s="6" t="s">
        <v>850</v>
      </c>
      <c r="I178" s="96" t="s">
        <v>392</v>
      </c>
      <c r="J178" s="315" t="s">
        <v>541</v>
      </c>
      <c r="K178" s="340" t="str">
        <f t="shared" si="5"/>
        <v>Part of Maine Power Reliability Program</v>
      </c>
      <c r="L178" s="7"/>
      <c r="M178" s="7"/>
      <c r="N178" s="7"/>
      <c r="O178" s="7"/>
      <c r="P178" s="7"/>
      <c r="Q178" s="7"/>
    </row>
    <row r="179" spans="1:17" s="7" customFormat="1" ht="20.399999999999999" x14ac:dyDescent="0.25">
      <c r="A179" s="1" t="s">
        <v>386</v>
      </c>
      <c r="B179" s="2" t="s">
        <v>387</v>
      </c>
      <c r="C179" s="4">
        <v>908</v>
      </c>
      <c r="D179" s="1" t="s">
        <v>393</v>
      </c>
      <c r="E179" s="85" t="s">
        <v>389</v>
      </c>
      <c r="F179" s="85">
        <v>2012</v>
      </c>
      <c r="G179" s="111" t="s">
        <v>544</v>
      </c>
      <c r="H179" s="6" t="s">
        <v>851</v>
      </c>
      <c r="I179" s="96" t="s">
        <v>392</v>
      </c>
      <c r="J179" s="315" t="s">
        <v>541</v>
      </c>
      <c r="K179" s="340" t="str">
        <f t="shared" si="5"/>
        <v>Part of Maine Power Reliability Program</v>
      </c>
    </row>
    <row r="180" spans="1:17" s="7" customFormat="1" ht="20.399999999999999" x14ac:dyDescent="0.25">
      <c r="A180" s="1" t="s">
        <v>386</v>
      </c>
      <c r="B180" s="2" t="s">
        <v>387</v>
      </c>
      <c r="C180" s="4">
        <v>909</v>
      </c>
      <c r="D180" s="1" t="s">
        <v>393</v>
      </c>
      <c r="E180" s="85" t="s">
        <v>389</v>
      </c>
      <c r="F180" s="85">
        <v>2012</v>
      </c>
      <c r="G180" s="111" t="s">
        <v>544</v>
      </c>
      <c r="H180" s="6" t="s">
        <v>903</v>
      </c>
      <c r="I180" s="96" t="s">
        <v>392</v>
      </c>
      <c r="J180" s="315" t="s">
        <v>541</v>
      </c>
      <c r="K180" s="340" t="str">
        <f t="shared" si="5"/>
        <v>Part of Maine Power Reliability Program</v>
      </c>
    </row>
    <row r="181" spans="1:17" s="7" customFormat="1" ht="30.6" x14ac:dyDescent="0.25">
      <c r="A181" s="1" t="s">
        <v>386</v>
      </c>
      <c r="B181" s="2" t="s">
        <v>387</v>
      </c>
      <c r="C181" s="4">
        <v>1025</v>
      </c>
      <c r="D181" s="1" t="s">
        <v>393</v>
      </c>
      <c r="E181" s="85" t="s">
        <v>389</v>
      </c>
      <c r="F181" s="85">
        <v>2012</v>
      </c>
      <c r="G181" s="111" t="s">
        <v>544</v>
      </c>
      <c r="H181" s="111" t="s">
        <v>854</v>
      </c>
      <c r="I181" s="96" t="s">
        <v>392</v>
      </c>
      <c r="J181" s="315" t="s">
        <v>541</v>
      </c>
      <c r="K181" s="340" t="str">
        <f>J181</f>
        <v>Part of Maine Power Reliability Program</v>
      </c>
    </row>
    <row r="182" spans="1:17" s="7" customFormat="1" ht="30.6" x14ac:dyDescent="0.25">
      <c r="A182" s="1" t="s">
        <v>386</v>
      </c>
      <c r="B182" s="2" t="s">
        <v>387</v>
      </c>
      <c r="C182" s="4">
        <v>1026</v>
      </c>
      <c r="D182" s="1" t="s">
        <v>393</v>
      </c>
      <c r="E182" s="85" t="s">
        <v>389</v>
      </c>
      <c r="F182" s="85">
        <v>2012</v>
      </c>
      <c r="G182" s="111" t="s">
        <v>544</v>
      </c>
      <c r="H182" s="111" t="s">
        <v>855</v>
      </c>
      <c r="I182" s="96" t="s">
        <v>392</v>
      </c>
      <c r="J182" s="605" t="s">
        <v>982</v>
      </c>
      <c r="K182" s="341">
        <v>36000000</v>
      </c>
    </row>
    <row r="183" spans="1:17" s="7" customFormat="1" ht="20.399999999999999" x14ac:dyDescent="0.25">
      <c r="A183" s="1" t="s">
        <v>386</v>
      </c>
      <c r="B183" s="2" t="s">
        <v>387</v>
      </c>
      <c r="C183" s="4">
        <v>1027</v>
      </c>
      <c r="D183" s="1" t="s">
        <v>393</v>
      </c>
      <c r="E183" s="85" t="s">
        <v>389</v>
      </c>
      <c r="F183" s="85">
        <v>2012</v>
      </c>
      <c r="G183" s="111" t="s">
        <v>544</v>
      </c>
      <c r="H183" s="111" t="s">
        <v>520</v>
      </c>
      <c r="I183" s="96" t="s">
        <v>392</v>
      </c>
      <c r="J183" s="315" t="s">
        <v>541</v>
      </c>
      <c r="K183" s="340" t="str">
        <f t="shared" ref="K183:K246" si="6">J183</f>
        <v>Part of Maine Power Reliability Program</v>
      </c>
    </row>
    <row r="184" spans="1:17" s="7" customFormat="1" ht="30.6" x14ac:dyDescent="0.25">
      <c r="A184" s="1" t="s">
        <v>386</v>
      </c>
      <c r="B184" s="2" t="s">
        <v>387</v>
      </c>
      <c r="C184" s="4">
        <v>1028</v>
      </c>
      <c r="D184" s="1" t="s">
        <v>393</v>
      </c>
      <c r="E184" s="85" t="s">
        <v>389</v>
      </c>
      <c r="F184" s="85">
        <v>2012</v>
      </c>
      <c r="G184" s="111" t="s">
        <v>544</v>
      </c>
      <c r="H184" s="111" t="s">
        <v>865</v>
      </c>
      <c r="I184" s="96" t="s">
        <v>392</v>
      </c>
      <c r="J184" s="315" t="s">
        <v>862</v>
      </c>
      <c r="K184" s="340" t="str">
        <f t="shared" si="6"/>
        <v>Portion of CMP $1.51B and portion of NU is TBD</v>
      </c>
    </row>
    <row r="185" spans="1:17" s="7" customFormat="1" ht="20.399999999999999" x14ac:dyDescent="0.25">
      <c r="A185" s="613" t="s">
        <v>386</v>
      </c>
      <c r="B185" s="599" t="s">
        <v>387</v>
      </c>
      <c r="C185" s="614">
        <v>1158</v>
      </c>
      <c r="D185" s="613" t="s">
        <v>393</v>
      </c>
      <c r="E185" s="592" t="s">
        <v>389</v>
      </c>
      <c r="F185" s="698">
        <v>2012</v>
      </c>
      <c r="G185" s="598" t="s">
        <v>544</v>
      </c>
      <c r="H185" s="598" t="s">
        <v>1009</v>
      </c>
      <c r="I185" s="597" t="s">
        <v>392</v>
      </c>
      <c r="J185" s="605" t="s">
        <v>541</v>
      </c>
      <c r="K185" s="340" t="str">
        <f t="shared" si="6"/>
        <v>Part of Maine Power Reliability Program</v>
      </c>
    </row>
    <row r="186" spans="1:17" s="7" customFormat="1" ht="20.399999999999999" x14ac:dyDescent="0.25">
      <c r="A186" s="1" t="s">
        <v>386</v>
      </c>
      <c r="B186" s="2" t="s">
        <v>387</v>
      </c>
      <c r="C186" s="4">
        <v>1030</v>
      </c>
      <c r="D186" s="1" t="s">
        <v>393</v>
      </c>
      <c r="E186" s="85" t="s">
        <v>389</v>
      </c>
      <c r="F186" s="85">
        <v>2012</v>
      </c>
      <c r="G186" s="111" t="s">
        <v>544</v>
      </c>
      <c r="H186" s="111" t="s">
        <v>857</v>
      </c>
      <c r="I186" s="96" t="s">
        <v>392</v>
      </c>
      <c r="J186" s="315" t="s">
        <v>541</v>
      </c>
      <c r="K186" s="340" t="str">
        <f t="shared" si="6"/>
        <v>Part of Maine Power Reliability Program</v>
      </c>
    </row>
    <row r="187" spans="1:17" s="7" customFormat="1" ht="30.6" x14ac:dyDescent="0.25">
      <c r="A187" s="19" t="s">
        <v>386</v>
      </c>
      <c r="B187" s="20" t="s">
        <v>387</v>
      </c>
      <c r="C187" s="21">
        <v>143</v>
      </c>
      <c r="D187" s="19" t="s">
        <v>388</v>
      </c>
      <c r="E187" s="85" t="s">
        <v>389</v>
      </c>
      <c r="F187" s="85">
        <v>2012</v>
      </c>
      <c r="G187" s="22" t="s">
        <v>390</v>
      </c>
      <c r="H187" s="22" t="s">
        <v>391</v>
      </c>
      <c r="I187" s="96" t="s">
        <v>392</v>
      </c>
      <c r="J187" s="314">
        <v>66100000</v>
      </c>
      <c r="K187" s="338">
        <f t="shared" si="6"/>
        <v>66100000</v>
      </c>
    </row>
    <row r="188" spans="1:17" s="7" customFormat="1" ht="30.6" x14ac:dyDescent="0.25">
      <c r="A188" s="11" t="s">
        <v>386</v>
      </c>
      <c r="B188" s="10" t="s">
        <v>387</v>
      </c>
      <c r="C188" s="14">
        <v>1129</v>
      </c>
      <c r="D188" s="11" t="s">
        <v>393</v>
      </c>
      <c r="E188" s="85" t="s">
        <v>732</v>
      </c>
      <c r="F188" s="85">
        <v>2012</v>
      </c>
      <c r="G188" s="6"/>
      <c r="H188" s="6" t="s">
        <v>777</v>
      </c>
      <c r="I188" s="96" t="s">
        <v>392</v>
      </c>
      <c r="J188" s="606">
        <v>32800000</v>
      </c>
      <c r="K188" s="604">
        <f t="shared" si="6"/>
        <v>32800000</v>
      </c>
    </row>
    <row r="189" spans="1:17" s="7" customFormat="1" ht="37.5" customHeight="1" x14ac:dyDescent="0.25">
      <c r="A189" s="78" t="s">
        <v>386</v>
      </c>
      <c r="B189" s="10" t="s">
        <v>387</v>
      </c>
      <c r="C189" s="14">
        <v>277</v>
      </c>
      <c r="D189" s="78" t="s">
        <v>451</v>
      </c>
      <c r="E189" s="85">
        <v>2012</v>
      </c>
      <c r="F189" s="85">
        <v>2012</v>
      </c>
      <c r="G189" s="6" t="s">
        <v>906</v>
      </c>
      <c r="H189" s="6" t="s">
        <v>907</v>
      </c>
      <c r="I189" s="96" t="s">
        <v>392</v>
      </c>
      <c r="J189" s="314">
        <v>56000000</v>
      </c>
      <c r="K189" s="348">
        <f t="shared" si="6"/>
        <v>56000000</v>
      </c>
    </row>
    <row r="190" spans="1:17" s="7" customFormat="1" ht="40.799999999999997" x14ac:dyDescent="0.25">
      <c r="A190" s="11" t="s">
        <v>386</v>
      </c>
      <c r="B190" s="10" t="s">
        <v>387</v>
      </c>
      <c r="C190" s="14">
        <v>1137</v>
      </c>
      <c r="D190" s="11" t="s">
        <v>451</v>
      </c>
      <c r="E190" s="85">
        <v>2012</v>
      </c>
      <c r="F190" s="85">
        <v>2012</v>
      </c>
      <c r="G190" s="6" t="s">
        <v>906</v>
      </c>
      <c r="H190" s="6" t="s">
        <v>931</v>
      </c>
      <c r="I190" s="96" t="s">
        <v>392</v>
      </c>
      <c r="J190" s="315" t="s">
        <v>910</v>
      </c>
      <c r="K190" s="348" t="str">
        <f t="shared" si="6"/>
        <v>Part of 2nd Deerfield 345/115kV Autotransformer Project</v>
      </c>
    </row>
    <row r="191" spans="1:17" s="7" customFormat="1" ht="40.799999999999997" x14ac:dyDescent="0.25">
      <c r="A191" s="11" t="s">
        <v>386</v>
      </c>
      <c r="B191" s="10" t="s">
        <v>387</v>
      </c>
      <c r="C191" s="14">
        <v>1138</v>
      </c>
      <c r="D191" s="11" t="s">
        <v>451</v>
      </c>
      <c r="E191" s="85">
        <v>2012</v>
      </c>
      <c r="F191" s="85">
        <v>2012</v>
      </c>
      <c r="G191" s="6" t="s">
        <v>906</v>
      </c>
      <c r="H191" s="6" t="s">
        <v>911</v>
      </c>
      <c r="I191" s="96" t="s">
        <v>392</v>
      </c>
      <c r="J191" s="315" t="s">
        <v>910</v>
      </c>
      <c r="K191" s="348" t="str">
        <f t="shared" si="6"/>
        <v>Part of 2nd Deerfield 345/115kV Autotransformer Project</v>
      </c>
    </row>
    <row r="192" spans="1:17" s="7" customFormat="1" ht="40.799999999999997" x14ac:dyDescent="0.25">
      <c r="A192" s="11" t="s">
        <v>386</v>
      </c>
      <c r="B192" s="10" t="s">
        <v>387</v>
      </c>
      <c r="C192" s="14">
        <v>1139</v>
      </c>
      <c r="D192" s="11" t="s">
        <v>451</v>
      </c>
      <c r="E192" s="85">
        <v>2012</v>
      </c>
      <c r="F192" s="85">
        <v>2012</v>
      </c>
      <c r="G192" s="6" t="s">
        <v>906</v>
      </c>
      <c r="H192" s="6" t="s">
        <v>912</v>
      </c>
      <c r="I192" s="96" t="s">
        <v>392</v>
      </c>
      <c r="J192" s="315" t="s">
        <v>910</v>
      </c>
      <c r="K192" s="348" t="str">
        <f t="shared" si="6"/>
        <v>Part of 2nd Deerfield 345/115kV Autotransformer Project</v>
      </c>
    </row>
    <row r="193" spans="1:17" s="7" customFormat="1" ht="40.799999999999997" x14ac:dyDescent="0.25">
      <c r="A193" s="11" t="s">
        <v>386</v>
      </c>
      <c r="B193" s="10" t="s">
        <v>387</v>
      </c>
      <c r="C193" s="14">
        <v>1140</v>
      </c>
      <c r="D193" s="11" t="s">
        <v>451</v>
      </c>
      <c r="E193" s="85">
        <v>2012</v>
      </c>
      <c r="F193" s="85">
        <v>2012</v>
      </c>
      <c r="G193" s="6" t="s">
        <v>906</v>
      </c>
      <c r="H193" s="6" t="s">
        <v>913</v>
      </c>
      <c r="I193" s="96" t="s">
        <v>392</v>
      </c>
      <c r="J193" s="315" t="s">
        <v>910</v>
      </c>
      <c r="K193" s="348" t="str">
        <f t="shared" si="6"/>
        <v>Part of 2nd Deerfield 345/115kV Autotransformer Project</v>
      </c>
    </row>
    <row r="194" spans="1:17" s="7" customFormat="1" ht="20.399999999999999" x14ac:dyDescent="0.25">
      <c r="A194" s="1" t="s">
        <v>386</v>
      </c>
      <c r="B194" s="2" t="s">
        <v>387</v>
      </c>
      <c r="C194" s="4">
        <v>887</v>
      </c>
      <c r="D194" s="1" t="s">
        <v>429</v>
      </c>
      <c r="E194" s="85" t="s">
        <v>742</v>
      </c>
      <c r="F194" s="85">
        <v>2012</v>
      </c>
      <c r="G194" s="111" t="s">
        <v>733</v>
      </c>
      <c r="H194" s="22" t="s">
        <v>8</v>
      </c>
      <c r="I194" s="96" t="s">
        <v>392</v>
      </c>
      <c r="J194" s="606">
        <v>76000000</v>
      </c>
      <c r="K194" s="338">
        <f t="shared" si="6"/>
        <v>76000000</v>
      </c>
    </row>
    <row r="195" spans="1:17" s="7" customFormat="1" ht="34.5" customHeight="1" x14ac:dyDescent="0.25">
      <c r="A195" s="1" t="s">
        <v>386</v>
      </c>
      <c r="B195" s="2" t="s">
        <v>387</v>
      </c>
      <c r="C195" s="4">
        <v>921</v>
      </c>
      <c r="D195" s="1" t="s">
        <v>429</v>
      </c>
      <c r="E195" s="592" t="s">
        <v>128</v>
      </c>
      <c r="F195" s="698">
        <v>2012</v>
      </c>
      <c r="G195" s="111" t="s">
        <v>733</v>
      </c>
      <c r="H195" s="22" t="s">
        <v>240</v>
      </c>
      <c r="I195" s="96" t="s">
        <v>392</v>
      </c>
      <c r="J195" s="606">
        <v>40000000</v>
      </c>
      <c r="K195" s="338">
        <f t="shared" si="6"/>
        <v>40000000</v>
      </c>
    </row>
    <row r="196" spans="1:17" s="7" customFormat="1" ht="20.399999999999999" x14ac:dyDescent="0.25">
      <c r="A196" s="1" t="s">
        <v>386</v>
      </c>
      <c r="B196" s="2" t="s">
        <v>387</v>
      </c>
      <c r="C196" s="4">
        <v>919</v>
      </c>
      <c r="D196" s="1" t="s">
        <v>429</v>
      </c>
      <c r="E196" s="592" t="s">
        <v>389</v>
      </c>
      <c r="F196" s="698">
        <v>2012</v>
      </c>
      <c r="G196" s="111" t="s">
        <v>7</v>
      </c>
      <c r="H196" s="22" t="s">
        <v>238</v>
      </c>
      <c r="I196" s="96" t="s">
        <v>392</v>
      </c>
      <c r="J196" s="314">
        <v>4600000</v>
      </c>
      <c r="K196" s="338">
        <f t="shared" si="6"/>
        <v>4600000</v>
      </c>
    </row>
    <row r="197" spans="1:17" s="7" customFormat="1" ht="36" customHeight="1" x14ac:dyDescent="0.25">
      <c r="A197" s="1" t="s">
        <v>386</v>
      </c>
      <c r="B197" s="10" t="s">
        <v>387</v>
      </c>
      <c r="C197" s="4">
        <v>840</v>
      </c>
      <c r="D197" s="1" t="s">
        <v>402</v>
      </c>
      <c r="E197" s="592" t="s">
        <v>128</v>
      </c>
      <c r="F197" s="698">
        <v>2012</v>
      </c>
      <c r="G197" s="22" t="s">
        <v>734</v>
      </c>
      <c r="H197" s="111" t="s">
        <v>720</v>
      </c>
      <c r="I197" s="96" t="s">
        <v>392</v>
      </c>
      <c r="J197" s="314">
        <v>7300000</v>
      </c>
      <c r="K197" s="343">
        <f t="shared" si="6"/>
        <v>7300000</v>
      </c>
    </row>
    <row r="198" spans="1:17" s="7" customFormat="1" ht="39.75" customHeight="1" x14ac:dyDescent="0.25">
      <c r="A198" s="1" t="s">
        <v>386</v>
      </c>
      <c r="B198" s="2" t="s">
        <v>387</v>
      </c>
      <c r="C198" s="4">
        <v>775</v>
      </c>
      <c r="D198" s="1" t="s">
        <v>429</v>
      </c>
      <c r="E198" s="85" t="s">
        <v>128</v>
      </c>
      <c r="F198" s="85">
        <v>2012</v>
      </c>
      <c r="G198" s="111" t="s">
        <v>734</v>
      </c>
      <c r="H198" s="22" t="s">
        <v>32</v>
      </c>
      <c r="I198" s="96" t="s">
        <v>392</v>
      </c>
      <c r="J198" s="314">
        <v>20100000</v>
      </c>
      <c r="K198" s="343">
        <f t="shared" si="6"/>
        <v>20100000</v>
      </c>
    </row>
    <row r="199" spans="1:17" s="7" customFormat="1" ht="29.25" customHeight="1" x14ac:dyDescent="0.25">
      <c r="A199" s="1" t="s">
        <v>386</v>
      </c>
      <c r="B199" s="2" t="s">
        <v>387</v>
      </c>
      <c r="C199" s="4">
        <v>776</v>
      </c>
      <c r="D199" s="1" t="s">
        <v>429</v>
      </c>
      <c r="E199" s="592" t="s">
        <v>742</v>
      </c>
      <c r="F199" s="698">
        <v>2012</v>
      </c>
      <c r="G199" s="111" t="s">
        <v>734</v>
      </c>
      <c r="H199" s="22" t="s">
        <v>530</v>
      </c>
      <c r="I199" s="96" t="s">
        <v>392</v>
      </c>
      <c r="J199" s="606">
        <v>3125000</v>
      </c>
      <c r="K199" s="343">
        <f t="shared" si="6"/>
        <v>3125000</v>
      </c>
    </row>
    <row r="200" spans="1:17" s="7" customFormat="1" ht="30" customHeight="1" x14ac:dyDescent="0.25">
      <c r="A200" s="1" t="s">
        <v>386</v>
      </c>
      <c r="B200" s="2" t="s">
        <v>387</v>
      </c>
      <c r="C200" s="4">
        <v>59</v>
      </c>
      <c r="D200" s="1" t="s">
        <v>429</v>
      </c>
      <c r="E200" s="592" t="s">
        <v>128</v>
      </c>
      <c r="F200" s="698">
        <v>2012</v>
      </c>
      <c r="G200" s="111" t="s">
        <v>735</v>
      </c>
      <c r="H200" s="111" t="s">
        <v>736</v>
      </c>
      <c r="I200" s="96" t="s">
        <v>392</v>
      </c>
      <c r="J200" s="606" t="s">
        <v>995</v>
      </c>
      <c r="K200" s="338" t="str">
        <f t="shared" si="6"/>
        <v>Part of RSP 921</v>
      </c>
    </row>
    <row r="201" spans="1:17" s="7" customFormat="1" ht="42" x14ac:dyDescent="0.25">
      <c r="A201" s="19" t="s">
        <v>386</v>
      </c>
      <c r="B201" s="599" t="s">
        <v>387</v>
      </c>
      <c r="C201" s="21">
        <v>1068</v>
      </c>
      <c r="D201" s="19" t="s">
        <v>402</v>
      </c>
      <c r="E201" s="85" t="s">
        <v>389</v>
      </c>
      <c r="F201" s="85">
        <v>2012</v>
      </c>
      <c r="G201" s="22" t="s">
        <v>3</v>
      </c>
      <c r="H201" s="598" t="s">
        <v>1003</v>
      </c>
      <c r="I201" s="597" t="s">
        <v>392</v>
      </c>
      <c r="J201" s="363">
        <v>110000000</v>
      </c>
      <c r="K201" s="349">
        <f t="shared" si="6"/>
        <v>110000000</v>
      </c>
      <c r="L201" s="586"/>
    </row>
    <row r="202" spans="1:17" s="7" customFormat="1" ht="20.399999999999999" x14ac:dyDescent="0.25">
      <c r="A202" s="1" t="s">
        <v>386</v>
      </c>
      <c r="B202" s="599" t="s">
        <v>387</v>
      </c>
      <c r="C202" s="4">
        <v>592</v>
      </c>
      <c r="D202" s="1" t="s">
        <v>402</v>
      </c>
      <c r="E202" s="85" t="s">
        <v>389</v>
      </c>
      <c r="F202" s="85">
        <v>2012</v>
      </c>
      <c r="G202" s="22" t="s">
        <v>3</v>
      </c>
      <c r="H202" s="111" t="s">
        <v>725</v>
      </c>
      <c r="I202" s="597" t="s">
        <v>392</v>
      </c>
      <c r="J202" s="315" t="s">
        <v>726</v>
      </c>
      <c r="K202" s="349" t="str">
        <f t="shared" si="6"/>
        <v>Part of Long Term Lower SEMA</v>
      </c>
    </row>
    <row r="203" spans="1:17" s="7" customFormat="1" ht="39" customHeight="1" x14ac:dyDescent="0.25">
      <c r="A203" s="11" t="s">
        <v>386</v>
      </c>
      <c r="B203" s="599" t="s">
        <v>387</v>
      </c>
      <c r="C203" s="14">
        <v>1118</v>
      </c>
      <c r="D203" s="11" t="s">
        <v>402</v>
      </c>
      <c r="E203" s="85" t="s">
        <v>389</v>
      </c>
      <c r="F203" s="85">
        <v>2012</v>
      </c>
      <c r="G203" s="111" t="s">
        <v>3</v>
      </c>
      <c r="H203" s="111" t="s">
        <v>940</v>
      </c>
      <c r="I203" s="597" t="s">
        <v>392</v>
      </c>
      <c r="J203" s="315" t="s">
        <v>726</v>
      </c>
      <c r="K203" s="349" t="str">
        <f t="shared" si="6"/>
        <v>Part of Long Term Lower SEMA</v>
      </c>
      <c r="L203" s="119"/>
      <c r="M203" s="119"/>
      <c r="N203" s="119"/>
      <c r="O203" s="119"/>
      <c r="P203" s="119"/>
      <c r="Q203" s="119"/>
    </row>
    <row r="204" spans="1:17" s="119" customFormat="1" ht="45.75" customHeight="1" x14ac:dyDescent="0.25">
      <c r="A204" s="1" t="s">
        <v>386</v>
      </c>
      <c r="B204" s="2" t="s">
        <v>387</v>
      </c>
      <c r="C204" s="4">
        <v>938</v>
      </c>
      <c r="D204" s="1" t="s">
        <v>429</v>
      </c>
      <c r="E204" s="592" t="s">
        <v>732</v>
      </c>
      <c r="F204" s="698">
        <v>2012</v>
      </c>
      <c r="G204" s="22" t="s">
        <v>352</v>
      </c>
      <c r="H204" s="22" t="s">
        <v>254</v>
      </c>
      <c r="I204" s="96" t="s">
        <v>392</v>
      </c>
      <c r="J204" s="314">
        <v>3068556</v>
      </c>
      <c r="K204" s="338">
        <f t="shared" si="6"/>
        <v>3068556</v>
      </c>
      <c r="L204" s="7"/>
      <c r="M204" s="7"/>
      <c r="N204" s="7"/>
      <c r="O204" s="7"/>
      <c r="P204" s="7"/>
      <c r="Q204" s="7"/>
    </row>
    <row r="205" spans="1:17" s="7" customFormat="1" ht="20.399999999999999" x14ac:dyDescent="0.25">
      <c r="A205" s="1" t="s">
        <v>386</v>
      </c>
      <c r="B205" s="2" t="s">
        <v>387</v>
      </c>
      <c r="C205" s="4">
        <v>941</v>
      </c>
      <c r="D205" s="1" t="s">
        <v>429</v>
      </c>
      <c r="E205" s="592" t="s">
        <v>128</v>
      </c>
      <c r="F205" s="698">
        <v>2012</v>
      </c>
      <c r="G205" s="22" t="s">
        <v>352</v>
      </c>
      <c r="H205" s="598" t="s">
        <v>997</v>
      </c>
      <c r="I205" s="96" t="s">
        <v>392</v>
      </c>
      <c r="J205" s="606">
        <v>13748000</v>
      </c>
      <c r="K205" s="338">
        <f t="shared" si="6"/>
        <v>13748000</v>
      </c>
    </row>
    <row r="206" spans="1:17" s="7" customFormat="1" ht="20.399999999999999" x14ac:dyDescent="0.25">
      <c r="A206" s="1" t="s">
        <v>386</v>
      </c>
      <c r="B206" s="2" t="s">
        <v>387</v>
      </c>
      <c r="C206" s="4">
        <v>946</v>
      </c>
      <c r="D206" s="1" t="s">
        <v>429</v>
      </c>
      <c r="E206" s="592" t="s">
        <v>389</v>
      </c>
      <c r="F206" s="698">
        <v>2012</v>
      </c>
      <c r="G206" s="22" t="s">
        <v>352</v>
      </c>
      <c r="H206" s="22" t="s">
        <v>262</v>
      </c>
      <c r="I206" s="96" t="s">
        <v>392</v>
      </c>
      <c r="J206" s="606">
        <v>9962060</v>
      </c>
      <c r="K206" s="338">
        <f t="shared" si="6"/>
        <v>9962060</v>
      </c>
    </row>
    <row r="207" spans="1:17" s="7" customFormat="1" ht="20.399999999999999" x14ac:dyDescent="0.25">
      <c r="A207" s="1" t="s">
        <v>386</v>
      </c>
      <c r="B207" s="2" t="s">
        <v>387</v>
      </c>
      <c r="C207" s="14">
        <v>947</v>
      </c>
      <c r="D207" s="1" t="s">
        <v>429</v>
      </c>
      <c r="E207" s="592" t="s">
        <v>389</v>
      </c>
      <c r="F207" s="698">
        <v>2012</v>
      </c>
      <c r="G207" s="22" t="s">
        <v>352</v>
      </c>
      <c r="H207" s="22" t="s">
        <v>263</v>
      </c>
      <c r="I207" s="96" t="s">
        <v>392</v>
      </c>
      <c r="J207" s="314">
        <v>2632635</v>
      </c>
      <c r="K207" s="338">
        <f t="shared" si="6"/>
        <v>2632635</v>
      </c>
    </row>
    <row r="208" spans="1:17" s="7" customFormat="1" ht="31.5" customHeight="1" x14ac:dyDescent="0.25">
      <c r="A208" s="1" t="s">
        <v>386</v>
      </c>
      <c r="B208" s="2" t="s">
        <v>387</v>
      </c>
      <c r="C208" s="4">
        <v>948</v>
      </c>
      <c r="D208" s="1" t="s">
        <v>429</v>
      </c>
      <c r="E208" s="592" t="s">
        <v>389</v>
      </c>
      <c r="F208" s="698">
        <v>2012</v>
      </c>
      <c r="G208" s="22" t="s">
        <v>352</v>
      </c>
      <c r="H208" s="22" t="s">
        <v>71</v>
      </c>
      <c r="I208" s="96" t="s">
        <v>392</v>
      </c>
      <c r="J208" s="314">
        <v>5649430</v>
      </c>
      <c r="K208" s="338">
        <f t="shared" si="6"/>
        <v>5649430</v>
      </c>
    </row>
    <row r="209" spans="1:17" s="7" customFormat="1" ht="29.25" customHeight="1" x14ac:dyDescent="0.25">
      <c r="A209" s="1" t="s">
        <v>386</v>
      </c>
      <c r="B209" s="2" t="s">
        <v>387</v>
      </c>
      <c r="C209" s="4">
        <v>949</v>
      </c>
      <c r="D209" s="1" t="s">
        <v>429</v>
      </c>
      <c r="E209" s="669" t="s">
        <v>389</v>
      </c>
      <c r="F209" s="691">
        <v>2012</v>
      </c>
      <c r="G209" s="22" t="s">
        <v>352</v>
      </c>
      <c r="H209" s="22" t="s">
        <v>264</v>
      </c>
      <c r="I209" s="96" t="s">
        <v>392</v>
      </c>
      <c r="J209" s="133">
        <v>1500000</v>
      </c>
      <c r="K209" s="338">
        <f t="shared" si="6"/>
        <v>1500000</v>
      </c>
    </row>
    <row r="210" spans="1:17" s="7" customFormat="1" ht="25.5" customHeight="1" x14ac:dyDescent="0.25">
      <c r="A210" s="1" t="s">
        <v>386</v>
      </c>
      <c r="B210" s="2" t="s">
        <v>387</v>
      </c>
      <c r="C210" s="4">
        <v>937</v>
      </c>
      <c r="D210" s="1" t="s">
        <v>429</v>
      </c>
      <c r="E210" s="592" t="s">
        <v>732</v>
      </c>
      <c r="F210" s="698">
        <v>2012</v>
      </c>
      <c r="G210" s="22" t="s">
        <v>352</v>
      </c>
      <c r="H210" s="22" t="s">
        <v>253</v>
      </c>
      <c r="I210" s="96" t="s">
        <v>392</v>
      </c>
      <c r="J210" s="314">
        <v>6602875</v>
      </c>
      <c r="K210" s="338">
        <f t="shared" si="6"/>
        <v>6602875</v>
      </c>
    </row>
    <row r="211" spans="1:17" s="7" customFormat="1" ht="20.399999999999999" x14ac:dyDescent="0.25">
      <c r="A211" s="1" t="s">
        <v>386</v>
      </c>
      <c r="B211" s="85" t="s">
        <v>387</v>
      </c>
      <c r="C211" s="4">
        <v>673</v>
      </c>
      <c r="D211" s="1" t="s">
        <v>429</v>
      </c>
      <c r="E211" s="85" t="s">
        <v>389</v>
      </c>
      <c r="F211" s="85">
        <v>2012</v>
      </c>
      <c r="G211" s="22" t="s">
        <v>348</v>
      </c>
      <c r="H211" s="111" t="s">
        <v>918</v>
      </c>
      <c r="I211" s="96" t="s">
        <v>392</v>
      </c>
      <c r="J211" s="314">
        <v>2200000</v>
      </c>
      <c r="K211" s="338">
        <f t="shared" si="6"/>
        <v>2200000</v>
      </c>
    </row>
    <row r="212" spans="1:17" s="7" customFormat="1" ht="20.399999999999999" x14ac:dyDescent="0.25">
      <c r="A212" s="1" t="s">
        <v>386</v>
      </c>
      <c r="B212" s="85" t="s">
        <v>387</v>
      </c>
      <c r="C212" s="4">
        <v>676</v>
      </c>
      <c r="D212" s="1" t="s">
        <v>429</v>
      </c>
      <c r="E212" s="85" t="s">
        <v>389</v>
      </c>
      <c r="F212" s="85">
        <v>2012</v>
      </c>
      <c r="G212" s="22" t="s">
        <v>348</v>
      </c>
      <c r="H212" s="111" t="s">
        <v>919</v>
      </c>
      <c r="I212" s="96" t="s">
        <v>392</v>
      </c>
      <c r="J212" s="314">
        <v>30000000</v>
      </c>
      <c r="K212" s="338">
        <f t="shared" si="6"/>
        <v>30000000</v>
      </c>
      <c r="L212" s="183"/>
      <c r="M212" s="183"/>
      <c r="N212" s="183"/>
      <c r="O212" s="183"/>
      <c r="P212" s="183"/>
      <c r="Q212" s="183"/>
    </row>
    <row r="213" spans="1:17" s="183" customFormat="1" ht="33.75" customHeight="1" x14ac:dyDescent="0.25">
      <c r="A213" s="96" t="s">
        <v>386</v>
      </c>
      <c r="B213" s="592" t="s">
        <v>387</v>
      </c>
      <c r="C213" s="114">
        <v>1065</v>
      </c>
      <c r="D213" s="96" t="s">
        <v>402</v>
      </c>
      <c r="E213" s="85" t="s">
        <v>12</v>
      </c>
      <c r="F213" s="85">
        <v>2012</v>
      </c>
      <c r="G213" s="111" t="s">
        <v>609</v>
      </c>
      <c r="H213" s="111" t="s">
        <v>610</v>
      </c>
      <c r="I213" s="612" t="s">
        <v>392</v>
      </c>
      <c r="J213" s="606">
        <v>23190000</v>
      </c>
      <c r="K213" s="338">
        <f t="shared" si="6"/>
        <v>23190000</v>
      </c>
      <c r="L213" s="184"/>
      <c r="M213" s="184"/>
      <c r="N213" s="184"/>
      <c r="O213" s="184"/>
      <c r="P213" s="184"/>
      <c r="Q213" s="184"/>
    </row>
    <row r="214" spans="1:17" s="184" customFormat="1" ht="35.25" customHeight="1" x14ac:dyDescent="0.25">
      <c r="A214" s="19" t="s">
        <v>386</v>
      </c>
      <c r="B214" s="127" t="s">
        <v>387</v>
      </c>
      <c r="C214" s="21">
        <v>1095</v>
      </c>
      <c r="D214" s="19" t="s">
        <v>429</v>
      </c>
      <c r="E214" s="85" t="s">
        <v>128</v>
      </c>
      <c r="F214" s="85">
        <v>2012</v>
      </c>
      <c r="G214" s="111" t="s">
        <v>91</v>
      </c>
      <c r="H214" s="111" t="s">
        <v>649</v>
      </c>
      <c r="I214" s="95" t="s">
        <v>392</v>
      </c>
      <c r="J214" s="314">
        <v>73800000</v>
      </c>
      <c r="K214" s="345">
        <f t="shared" si="6"/>
        <v>73800000</v>
      </c>
      <c r="L214" s="7"/>
      <c r="M214" s="7"/>
      <c r="N214" s="7"/>
      <c r="O214" s="7"/>
      <c r="P214" s="7"/>
      <c r="Q214" s="7"/>
    </row>
    <row r="215" spans="1:17" s="7" customFormat="1" ht="27" customHeight="1" x14ac:dyDescent="0.25">
      <c r="A215" s="19" t="s">
        <v>386</v>
      </c>
      <c r="B215" s="127" t="s">
        <v>387</v>
      </c>
      <c r="C215" s="21">
        <v>795</v>
      </c>
      <c r="D215" s="19" t="s">
        <v>429</v>
      </c>
      <c r="E215" s="85" t="s">
        <v>128</v>
      </c>
      <c r="F215" s="85">
        <v>2012</v>
      </c>
      <c r="G215" s="22" t="s">
        <v>90</v>
      </c>
      <c r="H215" s="111" t="s">
        <v>681</v>
      </c>
      <c r="I215" s="95" t="s">
        <v>392</v>
      </c>
      <c r="J215" s="314">
        <v>99900000</v>
      </c>
      <c r="K215" s="345">
        <f t="shared" si="6"/>
        <v>99900000</v>
      </c>
    </row>
    <row r="216" spans="1:17" s="7" customFormat="1" ht="45" customHeight="1" x14ac:dyDescent="0.25">
      <c r="A216" s="19" t="s">
        <v>386</v>
      </c>
      <c r="B216" s="127" t="s">
        <v>387</v>
      </c>
      <c r="C216" s="114">
        <v>1106</v>
      </c>
      <c r="D216" s="19" t="s">
        <v>429</v>
      </c>
      <c r="E216" s="592" t="s">
        <v>128</v>
      </c>
      <c r="F216" s="698">
        <v>2012</v>
      </c>
      <c r="G216" s="22" t="s">
        <v>90</v>
      </c>
      <c r="H216" s="111" t="s">
        <v>680</v>
      </c>
      <c r="I216" s="95" t="s">
        <v>392</v>
      </c>
      <c r="J216" s="315" t="s">
        <v>679</v>
      </c>
      <c r="K216" s="345" t="str">
        <f t="shared" si="6"/>
        <v>Part of $99,900,000 
above</v>
      </c>
    </row>
    <row r="217" spans="1:17" s="7" customFormat="1" ht="39.75" customHeight="1" x14ac:dyDescent="0.25">
      <c r="A217" s="19" t="s">
        <v>386</v>
      </c>
      <c r="B217" s="127" t="s">
        <v>387</v>
      </c>
      <c r="C217" s="21">
        <v>798</v>
      </c>
      <c r="D217" s="19" t="s">
        <v>429</v>
      </c>
      <c r="E217" s="85" t="s">
        <v>128</v>
      </c>
      <c r="F217" s="85">
        <v>2012</v>
      </c>
      <c r="G217" s="22" t="s">
        <v>90</v>
      </c>
      <c r="H217" s="111" t="s">
        <v>902</v>
      </c>
      <c r="I217" s="95" t="s">
        <v>392</v>
      </c>
      <c r="J217" s="314">
        <v>4900000</v>
      </c>
      <c r="K217" s="345">
        <f t="shared" si="6"/>
        <v>4900000</v>
      </c>
      <c r="L217" s="193"/>
      <c r="M217" s="193"/>
      <c r="N217" s="193"/>
      <c r="O217" s="193"/>
      <c r="P217" s="193"/>
      <c r="Q217" s="193"/>
    </row>
    <row r="218" spans="1:17" s="193" customFormat="1" ht="36.75" customHeight="1" x14ac:dyDescent="0.25">
      <c r="A218" s="19" t="s">
        <v>386</v>
      </c>
      <c r="B218" s="127" t="s">
        <v>387</v>
      </c>
      <c r="C218" s="21">
        <v>799</v>
      </c>
      <c r="D218" s="19" t="s">
        <v>429</v>
      </c>
      <c r="E218" s="85" t="s">
        <v>128</v>
      </c>
      <c r="F218" s="85">
        <v>2012</v>
      </c>
      <c r="G218" s="22" t="s">
        <v>90</v>
      </c>
      <c r="H218" s="22" t="s">
        <v>320</v>
      </c>
      <c r="I218" s="95" t="s">
        <v>392</v>
      </c>
      <c r="J218" s="314">
        <v>4500000</v>
      </c>
      <c r="K218" s="345">
        <f t="shared" si="6"/>
        <v>4500000</v>
      </c>
      <c r="L218" s="7"/>
      <c r="M218" s="7"/>
      <c r="N218" s="7"/>
      <c r="O218" s="7"/>
      <c r="P218" s="7"/>
      <c r="Q218" s="7"/>
    </row>
    <row r="219" spans="1:17" s="7" customFormat="1" ht="60" customHeight="1" x14ac:dyDescent="0.25">
      <c r="A219" s="19" t="s">
        <v>386</v>
      </c>
      <c r="B219" s="127" t="s">
        <v>387</v>
      </c>
      <c r="C219" s="21">
        <v>1096</v>
      </c>
      <c r="D219" s="19" t="s">
        <v>429</v>
      </c>
      <c r="E219" s="85" t="s">
        <v>732</v>
      </c>
      <c r="F219" s="85">
        <v>2012</v>
      </c>
      <c r="G219" s="22" t="s">
        <v>90</v>
      </c>
      <c r="H219" s="111" t="s">
        <v>650</v>
      </c>
      <c r="I219" s="95" t="s">
        <v>392</v>
      </c>
      <c r="J219" s="314">
        <v>12000000</v>
      </c>
      <c r="K219" s="345">
        <f t="shared" si="6"/>
        <v>12000000</v>
      </c>
    </row>
    <row r="220" spans="1:17" s="7" customFormat="1" ht="33.75" customHeight="1" x14ac:dyDescent="0.25">
      <c r="A220" s="19" t="s">
        <v>386</v>
      </c>
      <c r="B220" s="127" t="s">
        <v>387</v>
      </c>
      <c r="C220" s="21">
        <v>800</v>
      </c>
      <c r="D220" s="19" t="s">
        <v>429</v>
      </c>
      <c r="E220" s="85" t="s">
        <v>128</v>
      </c>
      <c r="F220" s="85">
        <v>2012</v>
      </c>
      <c r="G220" s="22" t="s">
        <v>90</v>
      </c>
      <c r="H220" s="22" t="s">
        <v>317</v>
      </c>
      <c r="I220" s="95" t="s">
        <v>392</v>
      </c>
      <c r="J220" s="314">
        <v>10000000</v>
      </c>
      <c r="K220" s="345">
        <f t="shared" si="6"/>
        <v>10000000</v>
      </c>
    </row>
    <row r="221" spans="1:17" s="7" customFormat="1" ht="30.6" x14ac:dyDescent="0.25">
      <c r="A221" s="19" t="s">
        <v>386</v>
      </c>
      <c r="B221" s="127" t="s">
        <v>387</v>
      </c>
      <c r="C221" s="21">
        <v>1097</v>
      </c>
      <c r="D221" s="19" t="s">
        <v>429</v>
      </c>
      <c r="E221" s="85" t="s">
        <v>128</v>
      </c>
      <c r="F221" s="85">
        <v>2012</v>
      </c>
      <c r="G221" s="22" t="s">
        <v>90</v>
      </c>
      <c r="H221" s="111" t="s">
        <v>651</v>
      </c>
      <c r="I221" s="95" t="s">
        <v>392</v>
      </c>
      <c r="J221" s="314">
        <v>129800000</v>
      </c>
      <c r="K221" s="345">
        <f t="shared" si="6"/>
        <v>129800000</v>
      </c>
    </row>
    <row r="222" spans="1:17" s="7" customFormat="1" ht="36" customHeight="1" x14ac:dyDescent="0.25">
      <c r="A222" s="78" t="s">
        <v>386</v>
      </c>
      <c r="B222" s="79" t="s">
        <v>387</v>
      </c>
      <c r="C222" s="63">
        <v>1099</v>
      </c>
      <c r="D222" s="78" t="s">
        <v>429</v>
      </c>
      <c r="E222" s="596" t="s">
        <v>128</v>
      </c>
      <c r="F222" s="692">
        <v>2012</v>
      </c>
      <c r="G222" s="22" t="s">
        <v>90</v>
      </c>
      <c r="H222" s="111" t="s">
        <v>653</v>
      </c>
      <c r="I222" s="95" t="s">
        <v>392</v>
      </c>
      <c r="J222" s="314">
        <v>6000000</v>
      </c>
      <c r="K222" s="345">
        <f t="shared" si="6"/>
        <v>6000000</v>
      </c>
    </row>
    <row r="223" spans="1:17" s="7" customFormat="1" ht="59.25" customHeight="1" x14ac:dyDescent="0.25">
      <c r="A223" s="78" t="s">
        <v>386</v>
      </c>
      <c r="B223" s="79" t="s">
        <v>387</v>
      </c>
      <c r="C223" s="114">
        <v>1109</v>
      </c>
      <c r="D223" s="78" t="s">
        <v>429</v>
      </c>
      <c r="E223" s="88" t="s">
        <v>128</v>
      </c>
      <c r="F223" s="88">
        <v>2012</v>
      </c>
      <c r="G223" s="22" t="s">
        <v>90</v>
      </c>
      <c r="H223" s="111" t="s">
        <v>688</v>
      </c>
      <c r="I223" s="95" t="s">
        <v>392</v>
      </c>
      <c r="J223" s="314">
        <v>1000000</v>
      </c>
      <c r="K223" s="345">
        <f t="shared" si="6"/>
        <v>1000000</v>
      </c>
    </row>
    <row r="224" spans="1:17" s="7" customFormat="1" ht="30.6" x14ac:dyDescent="0.25">
      <c r="A224" s="19" t="s">
        <v>386</v>
      </c>
      <c r="B224" s="85" t="s">
        <v>387</v>
      </c>
      <c r="C224" s="21">
        <v>976</v>
      </c>
      <c r="D224" s="19" t="s">
        <v>468</v>
      </c>
      <c r="E224" s="88" t="s">
        <v>732</v>
      </c>
      <c r="F224" s="88">
        <v>2012</v>
      </c>
      <c r="G224" s="22"/>
      <c r="H224" s="22" t="s">
        <v>278</v>
      </c>
      <c r="I224" s="95" t="s">
        <v>392</v>
      </c>
      <c r="J224" s="606">
        <v>66000000</v>
      </c>
      <c r="K224" s="338">
        <f t="shared" si="6"/>
        <v>66000000</v>
      </c>
    </row>
    <row r="225" spans="1:17" s="7" customFormat="1" ht="30.75" customHeight="1" x14ac:dyDescent="0.25">
      <c r="A225" s="1" t="s">
        <v>386</v>
      </c>
      <c r="B225" s="2" t="s">
        <v>509</v>
      </c>
      <c r="C225" s="4">
        <v>148</v>
      </c>
      <c r="D225" s="1" t="s">
        <v>393</v>
      </c>
      <c r="E225" s="85" t="s">
        <v>128</v>
      </c>
      <c r="F225" s="85">
        <v>2012</v>
      </c>
      <c r="G225" s="22" t="s">
        <v>214</v>
      </c>
      <c r="H225" s="111" t="s">
        <v>937</v>
      </c>
      <c r="I225" s="95" t="s">
        <v>396</v>
      </c>
      <c r="J225" s="314">
        <v>100000</v>
      </c>
      <c r="K225" s="338">
        <f t="shared" si="6"/>
        <v>100000</v>
      </c>
    </row>
    <row r="226" spans="1:17" s="7" customFormat="1" ht="56.25" customHeight="1" x14ac:dyDescent="0.25">
      <c r="A226" s="11" t="s">
        <v>386</v>
      </c>
      <c r="B226" s="85" t="s">
        <v>509</v>
      </c>
      <c r="C226" s="114">
        <v>1136</v>
      </c>
      <c r="D226" s="96" t="s">
        <v>429</v>
      </c>
      <c r="E226" s="85" t="s">
        <v>389</v>
      </c>
      <c r="F226" s="85">
        <v>2012</v>
      </c>
      <c r="G226" s="111"/>
      <c r="H226" s="111" t="s">
        <v>904</v>
      </c>
      <c r="I226" s="95" t="s">
        <v>396</v>
      </c>
      <c r="J226" s="315">
        <v>9200000</v>
      </c>
      <c r="K226" s="345">
        <f t="shared" si="6"/>
        <v>9200000</v>
      </c>
    </row>
    <row r="227" spans="1:17" s="7" customFormat="1" ht="20.399999999999999" x14ac:dyDescent="0.25">
      <c r="A227" s="1" t="s">
        <v>386</v>
      </c>
      <c r="B227" s="2" t="s">
        <v>509</v>
      </c>
      <c r="C227" s="4">
        <v>593</v>
      </c>
      <c r="D227" s="1" t="s">
        <v>402</v>
      </c>
      <c r="E227" s="85">
        <v>2013</v>
      </c>
      <c r="F227" s="85">
        <v>2013</v>
      </c>
      <c r="G227" s="6" t="s">
        <v>923</v>
      </c>
      <c r="H227" s="6" t="s">
        <v>939</v>
      </c>
      <c r="I227" s="96" t="s">
        <v>510</v>
      </c>
      <c r="J227" s="315" t="s">
        <v>92</v>
      </c>
      <c r="K227" s="485" t="str">
        <f t="shared" si="6"/>
        <v>TBD</v>
      </c>
      <c r="M227" s="7">
        <v>2013</v>
      </c>
      <c r="N227" s="7" t="s">
        <v>510</v>
      </c>
      <c r="O227" s="7">
        <f>COUNTIF(I227:I230,"Concept")</f>
        <v>4</v>
      </c>
    </row>
    <row r="228" spans="1:17" s="7" customFormat="1" ht="57.75" customHeight="1" x14ac:dyDescent="0.25">
      <c r="A228" s="613" t="s">
        <v>386</v>
      </c>
      <c r="B228" s="599" t="s">
        <v>509</v>
      </c>
      <c r="C228" s="614">
        <v>1154</v>
      </c>
      <c r="D228" s="613" t="s">
        <v>388</v>
      </c>
      <c r="E228" s="592" t="s">
        <v>684</v>
      </c>
      <c r="F228" s="698">
        <v>2013</v>
      </c>
      <c r="G228" s="598" t="s">
        <v>544</v>
      </c>
      <c r="H228" s="598" t="s">
        <v>1008</v>
      </c>
      <c r="I228" s="597" t="s">
        <v>510</v>
      </c>
      <c r="J228" s="605" t="s">
        <v>92</v>
      </c>
      <c r="K228" s="604" t="str">
        <f t="shared" si="6"/>
        <v>TBD</v>
      </c>
      <c r="M228" s="7">
        <v>2013</v>
      </c>
      <c r="N228" s="7" t="s">
        <v>392</v>
      </c>
      <c r="O228" s="7">
        <f>COUNTIF(I231:I288,"Planned")</f>
        <v>58</v>
      </c>
    </row>
    <row r="229" spans="1:17" s="7" customFormat="1" ht="38.25" customHeight="1" x14ac:dyDescent="0.25">
      <c r="A229" s="613" t="s">
        <v>386</v>
      </c>
      <c r="B229" s="599" t="s">
        <v>509</v>
      </c>
      <c r="C229" s="614">
        <v>1155</v>
      </c>
      <c r="D229" s="613" t="s">
        <v>388</v>
      </c>
      <c r="E229" s="592" t="s">
        <v>684</v>
      </c>
      <c r="F229" s="698">
        <v>2013</v>
      </c>
      <c r="G229" s="598" t="s">
        <v>544</v>
      </c>
      <c r="H229" s="598" t="s">
        <v>1007</v>
      </c>
      <c r="I229" s="597" t="s">
        <v>510</v>
      </c>
      <c r="J229" s="605" t="s">
        <v>92</v>
      </c>
      <c r="K229" s="604" t="str">
        <f t="shared" si="6"/>
        <v>TBD</v>
      </c>
      <c r="M229" s="7">
        <v>2013</v>
      </c>
      <c r="N229" s="7" t="s">
        <v>396</v>
      </c>
      <c r="O229" s="77">
        <f>COUNTIF(I461:I524,"Proposed")</f>
        <v>6</v>
      </c>
    </row>
    <row r="230" spans="1:17" s="7" customFormat="1" ht="20.399999999999999" x14ac:dyDescent="0.25">
      <c r="A230" s="1" t="s">
        <v>386</v>
      </c>
      <c r="B230" s="2" t="s">
        <v>509</v>
      </c>
      <c r="C230" s="4">
        <v>843</v>
      </c>
      <c r="D230" s="1" t="s">
        <v>402</v>
      </c>
      <c r="E230" s="85" t="s">
        <v>684</v>
      </c>
      <c r="F230" s="85">
        <v>2013</v>
      </c>
      <c r="G230" s="22" t="s">
        <v>404</v>
      </c>
      <c r="H230" s="22" t="s">
        <v>152</v>
      </c>
      <c r="I230" s="96" t="s">
        <v>510</v>
      </c>
      <c r="J230" s="314" t="s">
        <v>92</v>
      </c>
      <c r="K230" s="348" t="str">
        <f t="shared" si="6"/>
        <v>TBD</v>
      </c>
      <c r="L230" s="93"/>
      <c r="M230" s="7">
        <v>2013</v>
      </c>
      <c r="N230" s="7" t="s">
        <v>406</v>
      </c>
      <c r="O230" s="77">
        <f>COUNTIF(I462:I525,"Proposed")</f>
        <v>6</v>
      </c>
      <c r="P230" s="93"/>
      <c r="Q230" s="93"/>
    </row>
    <row r="231" spans="1:17" s="93" customFormat="1" ht="20.399999999999999" x14ac:dyDescent="0.25">
      <c r="A231" s="1" t="s">
        <v>386</v>
      </c>
      <c r="B231" s="2" t="s">
        <v>387</v>
      </c>
      <c r="C231" s="4">
        <v>680</v>
      </c>
      <c r="D231" s="1" t="s">
        <v>429</v>
      </c>
      <c r="E231" s="592" t="s">
        <v>749</v>
      </c>
      <c r="F231" s="698">
        <v>2013</v>
      </c>
      <c r="G231" s="22"/>
      <c r="H231" s="22" t="s">
        <v>142</v>
      </c>
      <c r="I231" s="96" t="s">
        <v>392</v>
      </c>
      <c r="J231" s="314">
        <v>7393000</v>
      </c>
      <c r="K231" s="338">
        <f t="shared" si="6"/>
        <v>7393000</v>
      </c>
      <c r="L231" s="7"/>
      <c r="M231" s="7"/>
      <c r="N231" s="7"/>
      <c r="O231" s="7"/>
      <c r="P231" s="7"/>
      <c r="Q231" s="7"/>
    </row>
    <row r="232" spans="1:17" s="7" customFormat="1" ht="20.399999999999999" x14ac:dyDescent="0.25">
      <c r="A232" s="1" t="s">
        <v>386</v>
      </c>
      <c r="B232" s="2" t="s">
        <v>387</v>
      </c>
      <c r="C232" s="4">
        <v>674</v>
      </c>
      <c r="D232" s="1" t="s">
        <v>429</v>
      </c>
      <c r="E232" s="592" t="s">
        <v>684</v>
      </c>
      <c r="F232" s="698">
        <v>2013</v>
      </c>
      <c r="G232" s="22"/>
      <c r="H232" s="22" t="s">
        <v>305</v>
      </c>
      <c r="I232" s="96" t="s">
        <v>392</v>
      </c>
      <c r="J232" s="606">
        <v>22115000</v>
      </c>
      <c r="K232" s="338">
        <f t="shared" si="6"/>
        <v>22115000</v>
      </c>
      <c r="L232" s="185"/>
      <c r="M232" s="185"/>
      <c r="N232" s="185"/>
      <c r="O232" s="185"/>
      <c r="P232" s="185"/>
      <c r="Q232" s="185"/>
    </row>
    <row r="233" spans="1:17" s="185" customFormat="1" ht="20.399999999999999" x14ac:dyDescent="0.25">
      <c r="A233" s="1" t="s">
        <v>386</v>
      </c>
      <c r="B233" s="2" t="s">
        <v>387</v>
      </c>
      <c r="C233" s="4">
        <v>931</v>
      </c>
      <c r="D233" s="1" t="s">
        <v>429</v>
      </c>
      <c r="E233" s="85" t="s">
        <v>746</v>
      </c>
      <c r="F233" s="85">
        <v>2013</v>
      </c>
      <c r="G233" s="22" t="s">
        <v>352</v>
      </c>
      <c r="H233" s="22" t="s">
        <v>37</v>
      </c>
      <c r="I233" s="96" t="s">
        <v>392</v>
      </c>
      <c r="J233" s="314">
        <v>531481</v>
      </c>
      <c r="K233" s="338">
        <f t="shared" si="6"/>
        <v>531481</v>
      </c>
      <c r="L233" s="7"/>
      <c r="M233" s="7"/>
      <c r="N233" s="7"/>
      <c r="O233" s="7"/>
      <c r="P233" s="7"/>
      <c r="Q233" s="7"/>
    </row>
    <row r="234" spans="1:17" s="7" customFormat="1" ht="20.399999999999999" x14ac:dyDescent="0.25">
      <c r="A234" s="1" t="s">
        <v>386</v>
      </c>
      <c r="B234" s="2" t="s">
        <v>387</v>
      </c>
      <c r="C234" s="4">
        <v>950</v>
      </c>
      <c r="D234" s="1" t="s">
        <v>429</v>
      </c>
      <c r="E234" s="85" t="s">
        <v>684</v>
      </c>
      <c r="F234" s="85">
        <v>2013</v>
      </c>
      <c r="G234" s="22" t="s">
        <v>352</v>
      </c>
      <c r="H234" s="22" t="s">
        <v>265</v>
      </c>
      <c r="I234" s="96" t="s">
        <v>392</v>
      </c>
      <c r="J234" s="314">
        <v>1016897</v>
      </c>
      <c r="K234" s="338">
        <f t="shared" si="6"/>
        <v>1016897</v>
      </c>
    </row>
    <row r="235" spans="1:17" s="7" customFormat="1" ht="39" customHeight="1" x14ac:dyDescent="0.25">
      <c r="A235" s="1" t="s">
        <v>386</v>
      </c>
      <c r="B235" s="2" t="s">
        <v>387</v>
      </c>
      <c r="C235" s="4">
        <v>953</v>
      </c>
      <c r="D235" s="1" t="s">
        <v>429</v>
      </c>
      <c r="E235" s="85" t="s">
        <v>684</v>
      </c>
      <c r="F235" s="85">
        <v>2013</v>
      </c>
      <c r="G235" s="22" t="s">
        <v>352</v>
      </c>
      <c r="H235" s="22" t="s">
        <v>268</v>
      </c>
      <c r="I235" s="96" t="s">
        <v>392</v>
      </c>
      <c r="J235" s="314">
        <v>10248067</v>
      </c>
      <c r="K235" s="338">
        <f t="shared" si="6"/>
        <v>10248067</v>
      </c>
    </row>
    <row r="236" spans="1:17" s="7" customFormat="1" ht="34.5" customHeight="1" x14ac:dyDescent="0.25">
      <c r="A236" s="1" t="s">
        <v>386</v>
      </c>
      <c r="B236" s="2" t="s">
        <v>387</v>
      </c>
      <c r="C236" s="4">
        <v>954</v>
      </c>
      <c r="D236" s="1" t="s">
        <v>429</v>
      </c>
      <c r="E236" s="85" t="s">
        <v>684</v>
      </c>
      <c r="F236" s="85">
        <v>2013</v>
      </c>
      <c r="G236" s="22" t="s">
        <v>352</v>
      </c>
      <c r="H236" s="22" t="s">
        <v>269</v>
      </c>
      <c r="I236" s="96" t="s">
        <v>392</v>
      </c>
      <c r="J236" s="314">
        <v>903909</v>
      </c>
      <c r="K236" s="338">
        <f t="shared" si="6"/>
        <v>903909</v>
      </c>
    </row>
    <row r="237" spans="1:17" s="7" customFormat="1" ht="34.5" customHeight="1" x14ac:dyDescent="0.25">
      <c r="A237" s="1" t="s">
        <v>386</v>
      </c>
      <c r="B237" s="2" t="s">
        <v>387</v>
      </c>
      <c r="C237" s="4">
        <v>951</v>
      </c>
      <c r="D237" s="1" t="s">
        <v>429</v>
      </c>
      <c r="E237" s="86" t="s">
        <v>748</v>
      </c>
      <c r="F237" s="86" t="s">
        <v>964</v>
      </c>
      <c r="G237" s="22" t="s">
        <v>352</v>
      </c>
      <c r="H237" s="22" t="s">
        <v>266</v>
      </c>
      <c r="I237" s="96" t="s">
        <v>392</v>
      </c>
      <c r="J237" s="314">
        <v>7455440</v>
      </c>
      <c r="K237" s="338">
        <f t="shared" si="6"/>
        <v>7455440</v>
      </c>
    </row>
    <row r="238" spans="1:17" s="7" customFormat="1" ht="30.6" x14ac:dyDescent="0.25">
      <c r="A238" s="28" t="s">
        <v>386</v>
      </c>
      <c r="B238" s="20" t="s">
        <v>387</v>
      </c>
      <c r="C238" s="30">
        <v>687</v>
      </c>
      <c r="D238" s="28" t="s">
        <v>451</v>
      </c>
      <c r="E238" s="85" t="s">
        <v>684</v>
      </c>
      <c r="F238" s="87">
        <v>2013</v>
      </c>
      <c r="G238" s="110" t="s">
        <v>48</v>
      </c>
      <c r="H238" s="48" t="s">
        <v>614</v>
      </c>
      <c r="I238" s="96" t="s">
        <v>392</v>
      </c>
      <c r="J238" s="318">
        <v>714000000</v>
      </c>
      <c r="K238" s="345">
        <f t="shared" si="6"/>
        <v>714000000</v>
      </c>
    </row>
    <row r="239" spans="1:17" s="7" customFormat="1" ht="30.6" x14ac:dyDescent="0.25">
      <c r="A239" s="28" t="s">
        <v>386</v>
      </c>
      <c r="B239" s="20" t="s">
        <v>387</v>
      </c>
      <c r="C239" s="30">
        <v>826</v>
      </c>
      <c r="D239" s="28" t="s">
        <v>451</v>
      </c>
      <c r="E239" s="85" t="s">
        <v>684</v>
      </c>
      <c r="F239" s="85">
        <v>2013</v>
      </c>
      <c r="G239" s="22" t="s">
        <v>48</v>
      </c>
      <c r="H239" s="48" t="s">
        <v>615</v>
      </c>
      <c r="I239" s="96" t="s">
        <v>392</v>
      </c>
      <c r="J239" s="384" t="s">
        <v>548</v>
      </c>
      <c r="K239" s="345" t="str">
        <f t="shared" si="6"/>
        <v>Part of NEEWS (Greater Springfield Reliability Project)</v>
      </c>
    </row>
    <row r="240" spans="1:17" s="7" customFormat="1" ht="30.6" x14ac:dyDescent="0.25">
      <c r="A240" s="1" t="s">
        <v>386</v>
      </c>
      <c r="B240" s="20" t="s">
        <v>387</v>
      </c>
      <c r="C240" s="4">
        <v>196</v>
      </c>
      <c r="D240" s="1" t="s">
        <v>451</v>
      </c>
      <c r="E240" s="85" t="s">
        <v>684</v>
      </c>
      <c r="F240" s="85">
        <v>2013</v>
      </c>
      <c r="G240" s="22" t="s">
        <v>48</v>
      </c>
      <c r="H240" s="111" t="s">
        <v>616</v>
      </c>
      <c r="I240" s="95" t="s">
        <v>392</v>
      </c>
      <c r="J240" s="315" t="s">
        <v>548</v>
      </c>
      <c r="K240" s="345" t="str">
        <f t="shared" si="6"/>
        <v>Part of NEEWS (Greater Springfield Reliability Project)</v>
      </c>
    </row>
    <row r="241" spans="1:11" s="7" customFormat="1" ht="30.6" x14ac:dyDescent="0.25">
      <c r="A241" s="1" t="s">
        <v>386</v>
      </c>
      <c r="B241" s="20" t="s">
        <v>387</v>
      </c>
      <c r="C241" s="4">
        <v>818</v>
      </c>
      <c r="D241" s="1" t="s">
        <v>451</v>
      </c>
      <c r="E241" s="85" t="s">
        <v>684</v>
      </c>
      <c r="F241" s="85">
        <v>2013</v>
      </c>
      <c r="G241" s="22" t="s">
        <v>48</v>
      </c>
      <c r="H241" s="111" t="s">
        <v>696</v>
      </c>
      <c r="I241" s="95" t="s">
        <v>392</v>
      </c>
      <c r="J241" s="101" t="s">
        <v>548</v>
      </c>
      <c r="K241" s="345" t="str">
        <f t="shared" si="6"/>
        <v>Part of NEEWS (Greater Springfield Reliability Project)</v>
      </c>
    </row>
    <row r="242" spans="1:11" s="7" customFormat="1" ht="30.6" x14ac:dyDescent="0.25">
      <c r="A242" s="28" t="s">
        <v>386</v>
      </c>
      <c r="B242" s="46" t="s">
        <v>387</v>
      </c>
      <c r="C242" s="30">
        <v>819</v>
      </c>
      <c r="D242" s="28" t="s">
        <v>451</v>
      </c>
      <c r="E242" s="85" t="s">
        <v>684</v>
      </c>
      <c r="F242" s="87">
        <v>2013</v>
      </c>
      <c r="G242" s="48" t="s">
        <v>48</v>
      </c>
      <c r="H242" s="110" t="s">
        <v>669</v>
      </c>
      <c r="I242" s="97" t="s">
        <v>392</v>
      </c>
      <c r="J242" s="107" t="s">
        <v>548</v>
      </c>
      <c r="K242" s="345" t="str">
        <f t="shared" si="6"/>
        <v>Part of NEEWS (Greater Springfield Reliability Project)</v>
      </c>
    </row>
    <row r="243" spans="1:11" s="7" customFormat="1" ht="30.6" x14ac:dyDescent="0.25">
      <c r="A243" s="1" t="s">
        <v>386</v>
      </c>
      <c r="B243" s="20" t="s">
        <v>387</v>
      </c>
      <c r="C243" s="4">
        <v>820</v>
      </c>
      <c r="D243" s="1" t="s">
        <v>451</v>
      </c>
      <c r="E243" s="85" t="s">
        <v>684</v>
      </c>
      <c r="F243" s="85">
        <v>2013</v>
      </c>
      <c r="G243" s="22" t="s">
        <v>48</v>
      </c>
      <c r="H243" s="111" t="s">
        <v>673</v>
      </c>
      <c r="I243" s="96" t="s">
        <v>392</v>
      </c>
      <c r="J243" s="315" t="s">
        <v>548</v>
      </c>
      <c r="K243" s="345" t="str">
        <f t="shared" si="6"/>
        <v>Part of NEEWS (Greater Springfield Reliability Project)</v>
      </c>
    </row>
    <row r="244" spans="1:11" s="7" customFormat="1" ht="30.6" x14ac:dyDescent="0.25">
      <c r="A244" s="1" t="s">
        <v>386</v>
      </c>
      <c r="B244" s="20" t="s">
        <v>387</v>
      </c>
      <c r="C244" s="4">
        <v>823</v>
      </c>
      <c r="D244" s="1" t="s">
        <v>451</v>
      </c>
      <c r="E244" s="85" t="s">
        <v>684</v>
      </c>
      <c r="F244" s="85">
        <v>2013</v>
      </c>
      <c r="G244" s="22" t="s">
        <v>48</v>
      </c>
      <c r="H244" s="111" t="s">
        <v>675</v>
      </c>
      <c r="I244" s="96" t="s">
        <v>392</v>
      </c>
      <c r="J244" s="315" t="s">
        <v>548</v>
      </c>
      <c r="K244" s="345" t="str">
        <f t="shared" si="6"/>
        <v>Part of NEEWS (Greater Springfield Reliability Project)</v>
      </c>
    </row>
    <row r="245" spans="1:11" s="7" customFormat="1" ht="30.6" x14ac:dyDescent="0.25">
      <c r="A245" s="1" t="s">
        <v>386</v>
      </c>
      <c r="B245" s="20" t="s">
        <v>387</v>
      </c>
      <c r="C245" s="4">
        <v>828</v>
      </c>
      <c r="D245" s="1" t="s">
        <v>451</v>
      </c>
      <c r="E245" s="85" t="s">
        <v>684</v>
      </c>
      <c r="F245" s="85">
        <v>2013</v>
      </c>
      <c r="G245" s="111" t="s">
        <v>48</v>
      </c>
      <c r="H245" s="22" t="s">
        <v>617</v>
      </c>
      <c r="I245" s="96" t="s">
        <v>392</v>
      </c>
      <c r="J245" s="315" t="s">
        <v>548</v>
      </c>
      <c r="K245" s="345" t="str">
        <f t="shared" si="6"/>
        <v>Part of NEEWS (Greater Springfield Reliability Project)</v>
      </c>
    </row>
    <row r="246" spans="1:11" s="7" customFormat="1" ht="30.6" x14ac:dyDescent="0.25">
      <c r="A246" s="1" t="s">
        <v>386</v>
      </c>
      <c r="B246" s="20" t="s">
        <v>387</v>
      </c>
      <c r="C246" s="4">
        <v>829</v>
      </c>
      <c r="D246" s="1" t="s">
        <v>451</v>
      </c>
      <c r="E246" s="85" t="s">
        <v>684</v>
      </c>
      <c r="F246" s="85">
        <v>2013</v>
      </c>
      <c r="G246" s="111" t="s">
        <v>48</v>
      </c>
      <c r="H246" s="22" t="s">
        <v>618</v>
      </c>
      <c r="I246" s="96" t="s">
        <v>392</v>
      </c>
      <c r="J246" s="327" t="s">
        <v>548</v>
      </c>
      <c r="K246" s="345" t="str">
        <f t="shared" si="6"/>
        <v>Part of NEEWS (Greater Springfield Reliability Project)</v>
      </c>
    </row>
    <row r="247" spans="1:11" s="7" customFormat="1" ht="30.6" x14ac:dyDescent="0.25">
      <c r="A247" s="1" t="s">
        <v>386</v>
      </c>
      <c r="B247" s="46" t="s">
        <v>387</v>
      </c>
      <c r="C247" s="4">
        <v>1010</v>
      </c>
      <c r="D247" s="1" t="s">
        <v>451</v>
      </c>
      <c r="E247" s="85" t="s">
        <v>684</v>
      </c>
      <c r="F247" s="85">
        <v>2013</v>
      </c>
      <c r="G247" s="111" t="s">
        <v>48</v>
      </c>
      <c r="H247" s="22" t="s">
        <v>619</v>
      </c>
      <c r="I247" s="96" t="s">
        <v>392</v>
      </c>
      <c r="J247" s="315" t="s">
        <v>548</v>
      </c>
      <c r="K247" s="345" t="str">
        <f t="shared" ref="K247:K308" si="7">J247</f>
        <v>Part of NEEWS (Greater Springfield Reliability Project)</v>
      </c>
    </row>
    <row r="248" spans="1:11" s="7" customFormat="1" ht="30.6" x14ac:dyDescent="0.25">
      <c r="A248" s="1" t="s">
        <v>386</v>
      </c>
      <c r="B248" s="46" t="s">
        <v>387</v>
      </c>
      <c r="C248" s="4">
        <v>259</v>
      </c>
      <c r="D248" s="1" t="s">
        <v>451</v>
      </c>
      <c r="E248" s="85" t="s">
        <v>684</v>
      </c>
      <c r="F248" s="85">
        <v>2013</v>
      </c>
      <c r="G248" s="111" t="s">
        <v>48</v>
      </c>
      <c r="H248" s="111" t="s">
        <v>670</v>
      </c>
      <c r="I248" s="96" t="s">
        <v>392</v>
      </c>
      <c r="J248" s="315" t="s">
        <v>548</v>
      </c>
      <c r="K248" s="345" t="str">
        <f t="shared" si="7"/>
        <v>Part of NEEWS (Greater Springfield Reliability Project)</v>
      </c>
    </row>
    <row r="249" spans="1:11" s="7" customFormat="1" ht="30.6" x14ac:dyDescent="0.25">
      <c r="A249" s="1" t="s">
        <v>386</v>
      </c>
      <c r="B249" s="20" t="s">
        <v>387</v>
      </c>
      <c r="C249" s="4">
        <v>688</v>
      </c>
      <c r="D249" s="1" t="s">
        <v>451</v>
      </c>
      <c r="E249" s="85" t="s">
        <v>684</v>
      </c>
      <c r="F249" s="85">
        <v>2013</v>
      </c>
      <c r="G249" s="111" t="s">
        <v>48</v>
      </c>
      <c r="H249" s="22" t="s">
        <v>620</v>
      </c>
      <c r="I249" s="96" t="s">
        <v>392</v>
      </c>
      <c r="J249" s="315" t="s">
        <v>548</v>
      </c>
      <c r="K249" s="345" t="str">
        <f t="shared" si="7"/>
        <v>Part of NEEWS (Greater Springfield Reliability Project)</v>
      </c>
    </row>
    <row r="250" spans="1:11" s="7" customFormat="1" ht="30.6" x14ac:dyDescent="0.25">
      <c r="A250" s="1" t="s">
        <v>386</v>
      </c>
      <c r="B250" s="20" t="s">
        <v>387</v>
      </c>
      <c r="C250" s="114">
        <v>1100</v>
      </c>
      <c r="D250" s="1" t="s">
        <v>451</v>
      </c>
      <c r="E250" s="85" t="s">
        <v>684</v>
      </c>
      <c r="F250" s="85">
        <v>2013</v>
      </c>
      <c r="G250" s="111" t="s">
        <v>48</v>
      </c>
      <c r="H250" s="111" t="s">
        <v>625</v>
      </c>
      <c r="I250" s="96" t="s">
        <v>392</v>
      </c>
      <c r="J250" s="322" t="s">
        <v>548</v>
      </c>
      <c r="K250" s="345" t="str">
        <f t="shared" si="7"/>
        <v>Part of NEEWS (Greater Springfield Reliability Project)</v>
      </c>
    </row>
    <row r="251" spans="1:11" s="7" customFormat="1" ht="30.6" x14ac:dyDescent="0.25">
      <c r="A251" s="1" t="s">
        <v>386</v>
      </c>
      <c r="B251" s="60" t="s">
        <v>387</v>
      </c>
      <c r="C251" s="114">
        <v>1101</v>
      </c>
      <c r="D251" s="1" t="s">
        <v>451</v>
      </c>
      <c r="E251" s="85" t="s">
        <v>684</v>
      </c>
      <c r="F251" s="85">
        <v>2013</v>
      </c>
      <c r="G251" s="111" t="s">
        <v>48</v>
      </c>
      <c r="H251" s="111" t="s">
        <v>626</v>
      </c>
      <c r="I251" s="95" t="s">
        <v>392</v>
      </c>
      <c r="J251" s="322" t="s">
        <v>548</v>
      </c>
      <c r="K251" s="345" t="str">
        <f t="shared" si="7"/>
        <v>Part of NEEWS (Greater Springfield Reliability Project)</v>
      </c>
    </row>
    <row r="252" spans="1:11" s="7" customFormat="1" ht="30.6" x14ac:dyDescent="0.25">
      <c r="A252" s="64" t="s">
        <v>386</v>
      </c>
      <c r="B252" s="60" t="s">
        <v>387</v>
      </c>
      <c r="C252" s="154">
        <v>1102</v>
      </c>
      <c r="D252" s="64" t="s">
        <v>451</v>
      </c>
      <c r="E252" s="85" t="s">
        <v>684</v>
      </c>
      <c r="F252" s="88">
        <v>2013</v>
      </c>
      <c r="G252" s="151" t="s">
        <v>48</v>
      </c>
      <c r="H252" s="151" t="s">
        <v>627</v>
      </c>
      <c r="I252" s="95" t="s">
        <v>392</v>
      </c>
      <c r="J252" s="387" t="s">
        <v>548</v>
      </c>
      <c r="K252" s="345" t="str">
        <f t="shared" si="7"/>
        <v>Part of NEEWS (Greater Springfield Reliability Project)</v>
      </c>
    </row>
    <row r="253" spans="1:11" s="7" customFormat="1" ht="37.5" customHeight="1" x14ac:dyDescent="0.25">
      <c r="A253" s="64" t="s">
        <v>386</v>
      </c>
      <c r="B253" s="60" t="s">
        <v>387</v>
      </c>
      <c r="C253" s="154">
        <v>1103</v>
      </c>
      <c r="D253" s="64" t="s">
        <v>451</v>
      </c>
      <c r="E253" s="85" t="s">
        <v>684</v>
      </c>
      <c r="F253" s="88">
        <v>2013</v>
      </c>
      <c r="G253" s="151" t="s">
        <v>48</v>
      </c>
      <c r="H253" s="151" t="s">
        <v>628</v>
      </c>
      <c r="I253" s="95" t="s">
        <v>392</v>
      </c>
      <c r="J253" s="322" t="s">
        <v>548</v>
      </c>
      <c r="K253" s="345" t="str">
        <f t="shared" si="7"/>
        <v>Part of NEEWS (Greater Springfield Reliability Project)</v>
      </c>
    </row>
    <row r="254" spans="1:11" s="7" customFormat="1" ht="24.75" customHeight="1" x14ac:dyDescent="0.25">
      <c r="A254" s="1" t="s">
        <v>386</v>
      </c>
      <c r="B254" s="60" t="s">
        <v>387</v>
      </c>
      <c r="C254" s="114">
        <v>1104</v>
      </c>
      <c r="D254" s="1" t="s">
        <v>451</v>
      </c>
      <c r="E254" s="85" t="s">
        <v>684</v>
      </c>
      <c r="F254" s="85">
        <v>2013</v>
      </c>
      <c r="G254" s="111" t="s">
        <v>48</v>
      </c>
      <c r="H254" s="111" t="s">
        <v>629</v>
      </c>
      <c r="I254" s="95" t="s">
        <v>392</v>
      </c>
      <c r="J254" s="322" t="s">
        <v>548</v>
      </c>
      <c r="K254" s="345" t="str">
        <f t="shared" si="7"/>
        <v>Part of NEEWS (Greater Springfield Reliability Project)</v>
      </c>
    </row>
    <row r="255" spans="1:11" s="7" customFormat="1" ht="30.6" x14ac:dyDescent="0.25">
      <c r="A255" s="64" t="s">
        <v>386</v>
      </c>
      <c r="B255" s="60" t="s">
        <v>387</v>
      </c>
      <c r="C255" s="114">
        <v>1105</v>
      </c>
      <c r="D255" s="64" t="s">
        <v>451</v>
      </c>
      <c r="E255" s="85" t="s">
        <v>684</v>
      </c>
      <c r="F255" s="85">
        <v>2013</v>
      </c>
      <c r="G255" s="111" t="s">
        <v>48</v>
      </c>
      <c r="H255" s="111" t="s">
        <v>630</v>
      </c>
      <c r="I255" s="95" t="s">
        <v>392</v>
      </c>
      <c r="J255" s="322" t="s">
        <v>548</v>
      </c>
      <c r="K255" s="345" t="str">
        <f t="shared" si="7"/>
        <v>Part of NEEWS (Greater Springfield Reliability Project)</v>
      </c>
    </row>
    <row r="256" spans="1:11" s="7" customFormat="1" ht="30.6" x14ac:dyDescent="0.25">
      <c r="A256" s="64" t="s">
        <v>386</v>
      </c>
      <c r="B256" s="60" t="s">
        <v>387</v>
      </c>
      <c r="C256" s="21">
        <v>1070</v>
      </c>
      <c r="D256" s="64" t="s">
        <v>451</v>
      </c>
      <c r="E256" s="85" t="s">
        <v>684</v>
      </c>
      <c r="F256" s="85">
        <v>2013</v>
      </c>
      <c r="G256" s="111" t="s">
        <v>48</v>
      </c>
      <c r="H256" s="111" t="s">
        <v>631</v>
      </c>
      <c r="I256" s="95" t="s">
        <v>392</v>
      </c>
      <c r="J256" s="322" t="s">
        <v>548</v>
      </c>
      <c r="K256" s="345" t="str">
        <f t="shared" si="7"/>
        <v>Part of NEEWS (Greater Springfield Reliability Project)</v>
      </c>
    </row>
    <row r="257" spans="1:17" s="7" customFormat="1" ht="30.6" x14ac:dyDescent="0.25">
      <c r="A257" s="64" t="s">
        <v>386</v>
      </c>
      <c r="B257" s="60" t="s">
        <v>387</v>
      </c>
      <c r="C257" s="21">
        <v>1071</v>
      </c>
      <c r="D257" s="64" t="s">
        <v>451</v>
      </c>
      <c r="E257" s="85" t="s">
        <v>684</v>
      </c>
      <c r="F257" s="85">
        <v>2013</v>
      </c>
      <c r="G257" s="111" t="s">
        <v>48</v>
      </c>
      <c r="H257" s="111" t="s">
        <v>632</v>
      </c>
      <c r="I257" s="95" t="s">
        <v>392</v>
      </c>
      <c r="J257" s="322" t="s">
        <v>548</v>
      </c>
      <c r="K257" s="345" t="str">
        <f t="shared" si="7"/>
        <v>Part of NEEWS (Greater Springfield Reliability Project)</v>
      </c>
    </row>
    <row r="258" spans="1:17" s="7" customFormat="1" ht="23.25" customHeight="1" x14ac:dyDescent="0.25">
      <c r="A258" s="64" t="s">
        <v>386</v>
      </c>
      <c r="B258" s="60" t="s">
        <v>387</v>
      </c>
      <c r="C258" s="21">
        <v>1072</v>
      </c>
      <c r="D258" s="64" t="s">
        <v>451</v>
      </c>
      <c r="E258" s="85" t="s">
        <v>684</v>
      </c>
      <c r="F258" s="85">
        <v>2013</v>
      </c>
      <c r="G258" s="111" t="s">
        <v>48</v>
      </c>
      <c r="H258" s="111" t="s">
        <v>633</v>
      </c>
      <c r="I258" s="95" t="s">
        <v>392</v>
      </c>
      <c r="J258" s="322" t="s">
        <v>548</v>
      </c>
      <c r="K258" s="345" t="str">
        <f t="shared" si="7"/>
        <v>Part of NEEWS (Greater Springfield Reliability Project)</v>
      </c>
    </row>
    <row r="259" spans="1:17" s="7" customFormat="1" ht="39.75" customHeight="1" x14ac:dyDescent="0.25">
      <c r="A259" s="64" t="s">
        <v>386</v>
      </c>
      <c r="B259" s="60" t="s">
        <v>387</v>
      </c>
      <c r="C259" s="21">
        <v>1073</v>
      </c>
      <c r="D259" s="64" t="s">
        <v>451</v>
      </c>
      <c r="E259" s="85" t="s">
        <v>684</v>
      </c>
      <c r="F259" s="85">
        <v>2013</v>
      </c>
      <c r="G259" s="111" t="s">
        <v>48</v>
      </c>
      <c r="H259" s="111" t="s">
        <v>634</v>
      </c>
      <c r="I259" s="95" t="s">
        <v>392</v>
      </c>
      <c r="J259" s="322" t="s">
        <v>548</v>
      </c>
      <c r="K259" s="345" t="str">
        <f t="shared" si="7"/>
        <v>Part of NEEWS (Greater Springfield Reliability Project)</v>
      </c>
    </row>
    <row r="260" spans="1:17" s="7" customFormat="1" ht="30.6" x14ac:dyDescent="0.25">
      <c r="A260" s="64" t="s">
        <v>386</v>
      </c>
      <c r="B260" s="60" t="s">
        <v>387</v>
      </c>
      <c r="C260" s="21">
        <v>1074</v>
      </c>
      <c r="D260" s="64" t="s">
        <v>451</v>
      </c>
      <c r="E260" s="85" t="s">
        <v>684</v>
      </c>
      <c r="F260" s="85">
        <v>2013</v>
      </c>
      <c r="G260" s="111" t="s">
        <v>48</v>
      </c>
      <c r="H260" s="111" t="s">
        <v>635</v>
      </c>
      <c r="I260" s="95" t="s">
        <v>392</v>
      </c>
      <c r="J260" s="322" t="s">
        <v>548</v>
      </c>
      <c r="K260" s="345" t="str">
        <f t="shared" si="7"/>
        <v>Part of NEEWS (Greater Springfield Reliability Project)</v>
      </c>
    </row>
    <row r="261" spans="1:17" s="7" customFormat="1" ht="30.6" x14ac:dyDescent="0.25">
      <c r="A261" s="64" t="s">
        <v>386</v>
      </c>
      <c r="B261" s="60" t="s">
        <v>387</v>
      </c>
      <c r="C261" s="21">
        <v>1075</v>
      </c>
      <c r="D261" s="64" t="s">
        <v>451</v>
      </c>
      <c r="E261" s="85" t="s">
        <v>684</v>
      </c>
      <c r="F261" s="85">
        <v>2013</v>
      </c>
      <c r="G261" s="111" t="s">
        <v>48</v>
      </c>
      <c r="H261" s="111" t="s">
        <v>636</v>
      </c>
      <c r="I261" s="95" t="s">
        <v>392</v>
      </c>
      <c r="J261" s="322" t="s">
        <v>548</v>
      </c>
      <c r="K261" s="345" t="str">
        <f t="shared" si="7"/>
        <v>Part of NEEWS (Greater Springfield Reliability Project)</v>
      </c>
      <c r="L261" s="119"/>
      <c r="M261" s="119"/>
      <c r="N261" s="119"/>
      <c r="O261" s="119"/>
      <c r="P261" s="119"/>
      <c r="Q261" s="119"/>
    </row>
    <row r="262" spans="1:17" s="119" customFormat="1" ht="38.25" customHeight="1" x14ac:dyDescent="0.25">
      <c r="A262" s="64" t="s">
        <v>386</v>
      </c>
      <c r="B262" s="60" t="s">
        <v>387</v>
      </c>
      <c r="C262" s="21">
        <v>1078</v>
      </c>
      <c r="D262" s="64" t="s">
        <v>451</v>
      </c>
      <c r="E262" s="85" t="s">
        <v>684</v>
      </c>
      <c r="F262" s="85">
        <v>2013</v>
      </c>
      <c r="G262" s="111" t="s">
        <v>48</v>
      </c>
      <c r="H262" s="111" t="s">
        <v>639</v>
      </c>
      <c r="I262" s="95" t="s">
        <v>392</v>
      </c>
      <c r="J262" s="322" t="s">
        <v>548</v>
      </c>
      <c r="K262" s="345" t="str">
        <f t="shared" si="7"/>
        <v>Part of NEEWS (Greater Springfield Reliability Project)</v>
      </c>
    </row>
    <row r="263" spans="1:17" s="119" customFormat="1" ht="43.5" customHeight="1" x14ac:dyDescent="0.25">
      <c r="A263" s="64" t="s">
        <v>386</v>
      </c>
      <c r="B263" s="60" t="s">
        <v>387</v>
      </c>
      <c r="C263" s="21">
        <v>1079</v>
      </c>
      <c r="D263" s="64" t="s">
        <v>451</v>
      </c>
      <c r="E263" s="85" t="s">
        <v>684</v>
      </c>
      <c r="F263" s="85">
        <v>2013</v>
      </c>
      <c r="G263" s="111" t="s">
        <v>48</v>
      </c>
      <c r="H263" s="111" t="s">
        <v>640</v>
      </c>
      <c r="I263" s="95" t="s">
        <v>392</v>
      </c>
      <c r="J263" s="322" t="s">
        <v>548</v>
      </c>
      <c r="K263" s="345" t="str">
        <f t="shared" si="7"/>
        <v>Part of NEEWS (Greater Springfield Reliability Project)</v>
      </c>
    </row>
    <row r="264" spans="1:17" s="119" customFormat="1" ht="38.25" customHeight="1" x14ac:dyDescent="0.25">
      <c r="A264" s="1" t="s">
        <v>386</v>
      </c>
      <c r="B264" s="60" t="s">
        <v>387</v>
      </c>
      <c r="C264" s="21">
        <v>1080</v>
      </c>
      <c r="D264" s="1" t="s">
        <v>451</v>
      </c>
      <c r="E264" s="85" t="s">
        <v>684</v>
      </c>
      <c r="F264" s="85">
        <v>2013</v>
      </c>
      <c r="G264" s="111" t="s">
        <v>48</v>
      </c>
      <c r="H264" s="111" t="s">
        <v>641</v>
      </c>
      <c r="I264" s="95" t="s">
        <v>392</v>
      </c>
      <c r="J264" s="322" t="s">
        <v>548</v>
      </c>
      <c r="K264" s="345" t="str">
        <f t="shared" si="7"/>
        <v>Part of NEEWS (Greater Springfield Reliability Project)</v>
      </c>
    </row>
    <row r="265" spans="1:17" s="119" customFormat="1" ht="30" customHeight="1" x14ac:dyDescent="0.25">
      <c r="A265" s="1" t="s">
        <v>386</v>
      </c>
      <c r="B265" s="156" t="s">
        <v>387</v>
      </c>
      <c r="C265" s="4">
        <v>190</v>
      </c>
      <c r="D265" s="1" t="s">
        <v>429</v>
      </c>
      <c r="E265" s="85" t="s">
        <v>684</v>
      </c>
      <c r="F265" s="85">
        <v>2013</v>
      </c>
      <c r="G265" s="22" t="s">
        <v>91</v>
      </c>
      <c r="H265" s="111" t="s">
        <v>676</v>
      </c>
      <c r="I265" s="95" t="s">
        <v>392</v>
      </c>
      <c r="J265" s="314">
        <v>69600000</v>
      </c>
      <c r="K265" s="345">
        <f t="shared" si="7"/>
        <v>69600000</v>
      </c>
    </row>
    <row r="266" spans="1:17" s="119" customFormat="1" ht="30" customHeight="1" x14ac:dyDescent="0.25">
      <c r="A266" s="19" t="s">
        <v>386</v>
      </c>
      <c r="B266" s="156" t="s">
        <v>387</v>
      </c>
      <c r="C266" s="21">
        <v>1094</v>
      </c>
      <c r="D266" s="19" t="s">
        <v>429</v>
      </c>
      <c r="E266" s="85" t="s">
        <v>684</v>
      </c>
      <c r="F266" s="85">
        <v>2013</v>
      </c>
      <c r="G266" s="111" t="s">
        <v>91</v>
      </c>
      <c r="H266" s="111" t="s">
        <v>648</v>
      </c>
      <c r="I266" s="95" t="s">
        <v>392</v>
      </c>
      <c r="J266" s="314">
        <v>25000000</v>
      </c>
      <c r="K266" s="345">
        <f t="shared" si="7"/>
        <v>25000000</v>
      </c>
    </row>
    <row r="267" spans="1:17" s="119" customFormat="1" ht="28.5" customHeight="1" x14ac:dyDescent="0.25">
      <c r="A267" s="148" t="s">
        <v>386</v>
      </c>
      <c r="B267" s="156" t="s">
        <v>387</v>
      </c>
      <c r="C267" s="155">
        <v>794</v>
      </c>
      <c r="D267" s="148" t="s">
        <v>429</v>
      </c>
      <c r="E267" s="85" t="s">
        <v>684</v>
      </c>
      <c r="F267" s="284">
        <v>2013</v>
      </c>
      <c r="G267" s="26" t="s">
        <v>91</v>
      </c>
      <c r="H267" s="18" t="s">
        <v>677</v>
      </c>
      <c r="I267" s="98" t="s">
        <v>392</v>
      </c>
      <c r="J267" s="103">
        <v>55800000</v>
      </c>
      <c r="K267" s="345">
        <f t="shared" si="7"/>
        <v>55800000</v>
      </c>
    </row>
    <row r="268" spans="1:17" s="119" customFormat="1" ht="32.25" customHeight="1" x14ac:dyDescent="0.25">
      <c r="A268" s="19" t="s">
        <v>386</v>
      </c>
      <c r="B268" s="127" t="s">
        <v>387</v>
      </c>
      <c r="C268" s="21">
        <v>796</v>
      </c>
      <c r="D268" s="19" t="s">
        <v>429</v>
      </c>
      <c r="E268" s="87" t="s">
        <v>684</v>
      </c>
      <c r="F268" s="87">
        <v>2013</v>
      </c>
      <c r="G268" s="111" t="s">
        <v>91</v>
      </c>
      <c r="H268" s="22" t="s">
        <v>319</v>
      </c>
      <c r="I268" s="96" t="s">
        <v>392</v>
      </c>
      <c r="J268" s="314">
        <v>16400000</v>
      </c>
      <c r="K268" s="345">
        <f t="shared" si="7"/>
        <v>16400000</v>
      </c>
    </row>
    <row r="269" spans="1:17" s="119" customFormat="1" ht="29.25" customHeight="1" x14ac:dyDescent="0.25">
      <c r="A269" s="19" t="s">
        <v>386</v>
      </c>
      <c r="B269" s="127" t="s">
        <v>387</v>
      </c>
      <c r="C269" s="21">
        <v>797</v>
      </c>
      <c r="D269" s="19" t="s">
        <v>429</v>
      </c>
      <c r="E269" s="592" t="s">
        <v>684</v>
      </c>
      <c r="F269" s="698">
        <v>2013</v>
      </c>
      <c r="G269" s="111" t="s">
        <v>91</v>
      </c>
      <c r="H269" s="22" t="s">
        <v>39</v>
      </c>
      <c r="I269" s="96" t="s">
        <v>392</v>
      </c>
      <c r="J269" s="133">
        <v>8300000</v>
      </c>
      <c r="K269" s="345">
        <f t="shared" si="7"/>
        <v>8300000</v>
      </c>
      <c r="L269" s="7"/>
      <c r="M269" s="7"/>
      <c r="N269" s="7"/>
      <c r="O269" s="7"/>
      <c r="P269" s="7"/>
      <c r="Q269" s="7"/>
    </row>
    <row r="270" spans="1:17" s="7" customFormat="1" ht="30.6" x14ac:dyDescent="0.25">
      <c r="A270" s="19" t="s">
        <v>386</v>
      </c>
      <c r="B270" s="20" t="s">
        <v>387</v>
      </c>
      <c r="C270" s="21">
        <v>974</v>
      </c>
      <c r="D270" s="19" t="s">
        <v>468</v>
      </c>
      <c r="E270" s="592" t="s">
        <v>750</v>
      </c>
      <c r="F270" s="698">
        <v>2013</v>
      </c>
      <c r="G270" s="22"/>
      <c r="H270" s="22" t="s">
        <v>307</v>
      </c>
      <c r="I270" s="96" t="s">
        <v>392</v>
      </c>
      <c r="J270" s="133">
        <v>6700000</v>
      </c>
      <c r="K270" s="338">
        <f t="shared" si="7"/>
        <v>6700000</v>
      </c>
    </row>
    <row r="271" spans="1:17" s="7" customFormat="1" ht="30.75" customHeight="1" x14ac:dyDescent="0.25">
      <c r="A271" s="64" t="s">
        <v>386</v>
      </c>
      <c r="B271" s="60" t="s">
        <v>387</v>
      </c>
      <c r="C271" s="150">
        <v>816</v>
      </c>
      <c r="D271" s="64" t="s">
        <v>451</v>
      </c>
      <c r="E271" s="85" t="s">
        <v>684</v>
      </c>
      <c r="F271" s="284">
        <v>2013</v>
      </c>
      <c r="G271" s="26" t="s">
        <v>48</v>
      </c>
      <c r="H271" s="18" t="s">
        <v>674</v>
      </c>
      <c r="I271" s="96" t="s">
        <v>392</v>
      </c>
      <c r="J271" s="107" t="s">
        <v>548</v>
      </c>
      <c r="K271" s="345" t="str">
        <f t="shared" si="7"/>
        <v>Part of NEEWS (Greater Springfield Reliability Project)</v>
      </c>
    </row>
    <row r="272" spans="1:17" s="7" customFormat="1" ht="30.6" x14ac:dyDescent="0.25">
      <c r="A272" s="1" t="s">
        <v>386</v>
      </c>
      <c r="B272" s="87" t="s">
        <v>387</v>
      </c>
      <c r="C272" s="63">
        <v>1054</v>
      </c>
      <c r="D272" s="1" t="s">
        <v>451</v>
      </c>
      <c r="E272" s="88" t="s">
        <v>684</v>
      </c>
      <c r="F272" s="88">
        <v>2013</v>
      </c>
      <c r="G272" s="111" t="s">
        <v>657</v>
      </c>
      <c r="H272" s="22" t="s">
        <v>623</v>
      </c>
      <c r="I272" s="96" t="s">
        <v>392</v>
      </c>
      <c r="J272" s="314">
        <v>14000000</v>
      </c>
      <c r="K272" s="345">
        <f t="shared" si="7"/>
        <v>14000000</v>
      </c>
    </row>
    <row r="273" spans="1:11" s="7" customFormat="1" ht="30.6" x14ac:dyDescent="0.25">
      <c r="A273" s="97" t="s">
        <v>386</v>
      </c>
      <c r="B273" s="87" t="s">
        <v>387</v>
      </c>
      <c r="C273" s="47">
        <v>576</v>
      </c>
      <c r="D273" s="97" t="s">
        <v>451</v>
      </c>
      <c r="E273" s="87" t="s">
        <v>684</v>
      </c>
      <c r="F273" s="87">
        <v>2013</v>
      </c>
      <c r="G273" s="48" t="s">
        <v>349</v>
      </c>
      <c r="H273" s="110" t="s">
        <v>698</v>
      </c>
      <c r="I273" s="97" t="s">
        <v>392</v>
      </c>
      <c r="J273" s="318">
        <v>313000000</v>
      </c>
      <c r="K273" s="345">
        <f t="shared" si="7"/>
        <v>313000000</v>
      </c>
    </row>
    <row r="274" spans="1:11" s="7" customFormat="1" ht="30.75" customHeight="1" x14ac:dyDescent="0.25">
      <c r="A274" s="96" t="s">
        <v>386</v>
      </c>
      <c r="B274" s="85" t="s">
        <v>387</v>
      </c>
      <c r="C274" s="114">
        <v>1114</v>
      </c>
      <c r="D274" s="96" t="s">
        <v>451</v>
      </c>
      <c r="E274" s="85" t="s">
        <v>684</v>
      </c>
      <c r="F274" s="85">
        <v>2013</v>
      </c>
      <c r="G274" s="111" t="s">
        <v>349</v>
      </c>
      <c r="H274" s="111" t="s">
        <v>700</v>
      </c>
      <c r="I274" s="96" t="s">
        <v>392</v>
      </c>
      <c r="J274" s="315" t="s">
        <v>699</v>
      </c>
      <c r="K274" s="345" t="str">
        <f t="shared" si="7"/>
        <v>Part of NEEWS (Central Connecticut Reliability Project)</v>
      </c>
    </row>
    <row r="275" spans="1:11" s="7" customFormat="1" ht="32.25" customHeight="1" x14ac:dyDescent="0.25">
      <c r="A275" s="19" t="s">
        <v>386</v>
      </c>
      <c r="B275" s="87" t="s">
        <v>387</v>
      </c>
      <c r="C275" s="21">
        <v>814</v>
      </c>
      <c r="D275" s="19" t="s">
        <v>451</v>
      </c>
      <c r="E275" s="85" t="s">
        <v>684</v>
      </c>
      <c r="F275" s="85">
        <v>2013</v>
      </c>
      <c r="G275" s="111" t="s">
        <v>622</v>
      </c>
      <c r="H275" s="111" t="s">
        <v>47</v>
      </c>
      <c r="I275" s="96" t="s">
        <v>392</v>
      </c>
      <c r="J275" s="133">
        <v>9000000</v>
      </c>
      <c r="K275" s="701">
        <f t="shared" si="7"/>
        <v>9000000</v>
      </c>
    </row>
    <row r="276" spans="1:11" s="7" customFormat="1" ht="20.399999999999999" x14ac:dyDescent="0.25">
      <c r="A276" s="96" t="s">
        <v>386</v>
      </c>
      <c r="B276" s="85" t="s">
        <v>387</v>
      </c>
      <c r="C276" s="4">
        <v>802</v>
      </c>
      <c r="D276" s="96" t="s">
        <v>451</v>
      </c>
      <c r="E276" s="85" t="s">
        <v>684</v>
      </c>
      <c r="F276" s="85">
        <v>2013</v>
      </c>
      <c r="G276" s="22" t="s">
        <v>91</v>
      </c>
      <c r="H276" s="22" t="s">
        <v>621</v>
      </c>
      <c r="I276" s="96" t="s">
        <v>392</v>
      </c>
      <c r="J276" s="314">
        <v>251000000</v>
      </c>
      <c r="K276" s="345">
        <f t="shared" si="7"/>
        <v>251000000</v>
      </c>
    </row>
    <row r="277" spans="1:11" s="7" customFormat="1" ht="30.6" x14ac:dyDescent="0.25">
      <c r="A277" s="96" t="s">
        <v>386</v>
      </c>
      <c r="B277" s="85" t="s">
        <v>387</v>
      </c>
      <c r="C277" s="21">
        <v>1084</v>
      </c>
      <c r="D277" s="96" t="s">
        <v>451</v>
      </c>
      <c r="E277" s="85" t="s">
        <v>684</v>
      </c>
      <c r="F277" s="85">
        <v>2013</v>
      </c>
      <c r="G277" s="22" t="s">
        <v>91</v>
      </c>
      <c r="H277" s="111" t="s">
        <v>682</v>
      </c>
      <c r="I277" s="96" t="s">
        <v>392</v>
      </c>
      <c r="J277" s="315" t="s">
        <v>552</v>
      </c>
      <c r="K277" s="345" t="str">
        <f t="shared" si="7"/>
        <v>Part of NEEWS (Interstate Reliability Project)</v>
      </c>
    </row>
    <row r="278" spans="1:11" s="7" customFormat="1" ht="30.6" x14ac:dyDescent="0.25">
      <c r="A278" s="96" t="s">
        <v>386</v>
      </c>
      <c r="B278" s="85" t="s">
        <v>387</v>
      </c>
      <c r="C278" s="21">
        <v>1085</v>
      </c>
      <c r="D278" s="96" t="s">
        <v>451</v>
      </c>
      <c r="E278" s="85" t="s">
        <v>684</v>
      </c>
      <c r="F278" s="85">
        <v>2013</v>
      </c>
      <c r="G278" s="22" t="s">
        <v>91</v>
      </c>
      <c r="H278" s="111" t="s">
        <v>643</v>
      </c>
      <c r="I278" s="96" t="s">
        <v>392</v>
      </c>
      <c r="J278" s="315" t="s">
        <v>552</v>
      </c>
      <c r="K278" s="345" t="str">
        <f t="shared" si="7"/>
        <v>Part of NEEWS (Interstate Reliability Project)</v>
      </c>
    </row>
    <row r="279" spans="1:11" s="7" customFormat="1" ht="33" customHeight="1" x14ac:dyDescent="0.25">
      <c r="A279" s="96" t="s">
        <v>386</v>
      </c>
      <c r="B279" s="85" t="s">
        <v>387</v>
      </c>
      <c r="C279" s="21">
        <v>1086</v>
      </c>
      <c r="D279" s="96" t="s">
        <v>451</v>
      </c>
      <c r="E279" s="85" t="s">
        <v>684</v>
      </c>
      <c r="F279" s="85">
        <v>2013</v>
      </c>
      <c r="G279" s="22" t="s">
        <v>91</v>
      </c>
      <c r="H279" s="111" t="s">
        <v>701</v>
      </c>
      <c r="I279" s="96" t="s">
        <v>392</v>
      </c>
      <c r="J279" s="315" t="s">
        <v>552</v>
      </c>
      <c r="K279" s="345" t="str">
        <f t="shared" si="7"/>
        <v>Part of NEEWS (Interstate Reliability Project)</v>
      </c>
    </row>
    <row r="280" spans="1:11" s="7" customFormat="1" ht="32.25" customHeight="1" x14ac:dyDescent="0.25">
      <c r="A280" s="96" t="s">
        <v>386</v>
      </c>
      <c r="B280" s="85" t="s">
        <v>387</v>
      </c>
      <c r="C280" s="21">
        <v>1087</v>
      </c>
      <c r="D280" s="96" t="s">
        <v>451</v>
      </c>
      <c r="E280" s="85" t="s">
        <v>684</v>
      </c>
      <c r="F280" s="85">
        <v>2013</v>
      </c>
      <c r="G280" s="22" t="s">
        <v>91</v>
      </c>
      <c r="H280" s="111" t="s">
        <v>702</v>
      </c>
      <c r="I280" s="96" t="s">
        <v>392</v>
      </c>
      <c r="J280" s="315" t="s">
        <v>552</v>
      </c>
      <c r="K280" s="345" t="str">
        <f t="shared" si="7"/>
        <v>Part of NEEWS (Interstate Reliability Project)</v>
      </c>
    </row>
    <row r="281" spans="1:11" s="7" customFormat="1" ht="34.5" customHeight="1" x14ac:dyDescent="0.25">
      <c r="A281" s="96" t="s">
        <v>386</v>
      </c>
      <c r="B281" s="85" t="s">
        <v>387</v>
      </c>
      <c r="C281" s="21">
        <v>1088</v>
      </c>
      <c r="D281" s="96" t="s">
        <v>451</v>
      </c>
      <c r="E281" s="85" t="s">
        <v>684</v>
      </c>
      <c r="F281" s="85">
        <v>2013</v>
      </c>
      <c r="G281" s="22" t="s">
        <v>91</v>
      </c>
      <c r="H281" s="111" t="s">
        <v>703</v>
      </c>
      <c r="I281" s="96" t="s">
        <v>392</v>
      </c>
      <c r="J281" s="315" t="s">
        <v>552</v>
      </c>
      <c r="K281" s="345" t="str">
        <f t="shared" si="7"/>
        <v>Part of NEEWS (Interstate Reliability Project)</v>
      </c>
    </row>
    <row r="282" spans="1:11" s="7" customFormat="1" ht="30.6" x14ac:dyDescent="0.25">
      <c r="A282" s="95" t="s">
        <v>386</v>
      </c>
      <c r="B282" s="88" t="s">
        <v>387</v>
      </c>
      <c r="C282" s="55">
        <v>1089</v>
      </c>
      <c r="D282" s="95" t="s">
        <v>451</v>
      </c>
      <c r="E282" s="85" t="s">
        <v>684</v>
      </c>
      <c r="F282" s="88">
        <v>2013</v>
      </c>
      <c r="G282" s="50" t="s">
        <v>91</v>
      </c>
      <c r="H282" s="151" t="s">
        <v>646</v>
      </c>
      <c r="I282" s="95" t="s">
        <v>392</v>
      </c>
      <c r="J282" s="141" t="s">
        <v>552</v>
      </c>
      <c r="K282" s="345" t="str">
        <f t="shared" si="7"/>
        <v>Part of NEEWS (Interstate Reliability Project)</v>
      </c>
    </row>
    <row r="283" spans="1:11" s="7" customFormat="1" ht="30.6" x14ac:dyDescent="0.25">
      <c r="A283" s="95" t="s">
        <v>386</v>
      </c>
      <c r="B283" s="88" t="s">
        <v>387</v>
      </c>
      <c r="C283" s="55">
        <v>1090</v>
      </c>
      <c r="D283" s="95" t="s">
        <v>451</v>
      </c>
      <c r="E283" s="85" t="s">
        <v>684</v>
      </c>
      <c r="F283" s="88">
        <v>2013</v>
      </c>
      <c r="G283" s="50" t="s">
        <v>91</v>
      </c>
      <c r="H283" s="151" t="s">
        <v>645</v>
      </c>
      <c r="I283" s="95" t="s">
        <v>392</v>
      </c>
      <c r="J283" s="327" t="s">
        <v>552</v>
      </c>
      <c r="K283" s="345" t="str">
        <f t="shared" si="7"/>
        <v>Part of NEEWS (Interstate Reliability Project)</v>
      </c>
    </row>
    <row r="284" spans="1:11" s="7" customFormat="1" ht="44.25" customHeight="1" x14ac:dyDescent="0.25">
      <c r="A284" s="95" t="s">
        <v>386</v>
      </c>
      <c r="B284" s="88" t="s">
        <v>387</v>
      </c>
      <c r="C284" s="55">
        <v>1091</v>
      </c>
      <c r="D284" s="95" t="s">
        <v>451</v>
      </c>
      <c r="E284" s="85" t="s">
        <v>684</v>
      </c>
      <c r="F284" s="88">
        <v>2013</v>
      </c>
      <c r="G284" s="50" t="s">
        <v>91</v>
      </c>
      <c r="H284" s="151" t="s">
        <v>644</v>
      </c>
      <c r="I284" s="95" t="s">
        <v>392</v>
      </c>
      <c r="J284" s="327" t="s">
        <v>552</v>
      </c>
      <c r="K284" s="345" t="str">
        <f t="shared" si="7"/>
        <v>Part of NEEWS (Interstate Reliability Project)</v>
      </c>
    </row>
    <row r="285" spans="1:11" s="7" customFormat="1" ht="56.25" customHeight="1" x14ac:dyDescent="0.25">
      <c r="A285" s="36" t="s">
        <v>386</v>
      </c>
      <c r="B285" s="88" t="s">
        <v>387</v>
      </c>
      <c r="C285" s="38">
        <v>810</v>
      </c>
      <c r="D285" s="36" t="s">
        <v>451</v>
      </c>
      <c r="E285" s="85" t="s">
        <v>684</v>
      </c>
      <c r="F285" s="88">
        <v>2013</v>
      </c>
      <c r="G285" s="50" t="s">
        <v>91</v>
      </c>
      <c r="H285" s="151" t="s">
        <v>704</v>
      </c>
      <c r="I285" s="95" t="s">
        <v>392</v>
      </c>
      <c r="J285" s="141" t="s">
        <v>552</v>
      </c>
      <c r="K285" s="345" t="str">
        <f t="shared" si="7"/>
        <v>Part of NEEWS (Interstate Reliability Project)</v>
      </c>
    </row>
    <row r="286" spans="1:11" s="7" customFormat="1" ht="38.25" customHeight="1" x14ac:dyDescent="0.25">
      <c r="A286" s="36" t="s">
        <v>386</v>
      </c>
      <c r="B286" s="88" t="s">
        <v>387</v>
      </c>
      <c r="C286" s="38">
        <v>191</v>
      </c>
      <c r="D286" s="36" t="s">
        <v>451</v>
      </c>
      <c r="E286" s="88" t="s">
        <v>684</v>
      </c>
      <c r="F286" s="88">
        <v>2013</v>
      </c>
      <c r="G286" s="50" t="s">
        <v>91</v>
      </c>
      <c r="H286" s="151" t="s">
        <v>683</v>
      </c>
      <c r="I286" s="95" t="s">
        <v>392</v>
      </c>
      <c r="J286" s="141" t="s">
        <v>552</v>
      </c>
      <c r="K286" s="345" t="str">
        <f t="shared" si="7"/>
        <v>Part of NEEWS (Interstate Reliability Project)</v>
      </c>
    </row>
    <row r="287" spans="1:11" s="7" customFormat="1" ht="30.6" x14ac:dyDescent="0.25">
      <c r="A287" s="1" t="s">
        <v>386</v>
      </c>
      <c r="B287" s="85" t="s">
        <v>387</v>
      </c>
      <c r="C287" s="4">
        <v>807</v>
      </c>
      <c r="D287" s="1" t="s">
        <v>451</v>
      </c>
      <c r="E287" s="85" t="s">
        <v>684</v>
      </c>
      <c r="F287" s="85">
        <v>2013</v>
      </c>
      <c r="G287" s="111" t="s">
        <v>706</v>
      </c>
      <c r="H287" s="111" t="s">
        <v>705</v>
      </c>
      <c r="I287" s="96" t="s">
        <v>392</v>
      </c>
      <c r="J287" s="314">
        <v>33000000</v>
      </c>
      <c r="K287" s="703">
        <f t="shared" si="7"/>
        <v>33000000</v>
      </c>
    </row>
    <row r="288" spans="1:11" s="7" customFormat="1" ht="30.6" x14ac:dyDescent="0.25">
      <c r="A288" s="19" t="s">
        <v>386</v>
      </c>
      <c r="B288" s="20" t="s">
        <v>387</v>
      </c>
      <c r="C288" s="21">
        <v>1092</v>
      </c>
      <c r="D288" s="19" t="s">
        <v>451</v>
      </c>
      <c r="E288" s="85" t="s">
        <v>684</v>
      </c>
      <c r="F288" s="85">
        <v>2013</v>
      </c>
      <c r="G288" s="111" t="s">
        <v>711</v>
      </c>
      <c r="H288" s="111" t="s">
        <v>689</v>
      </c>
      <c r="I288" s="96" t="s">
        <v>392</v>
      </c>
      <c r="J288" s="314">
        <v>37000000</v>
      </c>
      <c r="K288" s="345">
        <f t="shared" si="7"/>
        <v>37000000</v>
      </c>
    </row>
    <row r="289" spans="1:25" s="7" customFormat="1" ht="30.6" x14ac:dyDescent="0.25">
      <c r="A289" s="19" t="s">
        <v>386</v>
      </c>
      <c r="B289" s="20" t="s">
        <v>509</v>
      </c>
      <c r="C289" s="21">
        <v>699</v>
      </c>
      <c r="D289" s="19" t="s">
        <v>468</v>
      </c>
      <c r="E289" s="592" t="s">
        <v>759</v>
      </c>
      <c r="F289" s="698">
        <v>2014</v>
      </c>
      <c r="G289" s="111"/>
      <c r="H289" s="22" t="s">
        <v>143</v>
      </c>
      <c r="I289" s="96" t="s">
        <v>510</v>
      </c>
      <c r="J289" s="606">
        <v>11100000</v>
      </c>
      <c r="K289" s="338">
        <f t="shared" si="7"/>
        <v>11100000</v>
      </c>
      <c r="N289" s="7">
        <v>2014</v>
      </c>
      <c r="O289" s="7" t="s">
        <v>510</v>
      </c>
      <c r="P289" s="7">
        <f>COUNTIF(I289:I290,"Concept")</f>
        <v>1</v>
      </c>
    </row>
    <row r="290" spans="1:25" s="7" customFormat="1" ht="38.25" customHeight="1" x14ac:dyDescent="0.25">
      <c r="A290" s="1" t="s">
        <v>386</v>
      </c>
      <c r="B290" s="2" t="s">
        <v>387</v>
      </c>
      <c r="C290" s="4">
        <v>782</v>
      </c>
      <c r="D290" s="1" t="s">
        <v>429</v>
      </c>
      <c r="E290" s="592" t="s">
        <v>756</v>
      </c>
      <c r="F290" s="698">
        <v>2014</v>
      </c>
      <c r="G290" s="111" t="s">
        <v>734</v>
      </c>
      <c r="H290" s="111" t="s">
        <v>535</v>
      </c>
      <c r="I290" s="96" t="s">
        <v>392</v>
      </c>
      <c r="J290" s="615">
        <v>43912000</v>
      </c>
      <c r="K290" s="343">
        <f t="shared" si="7"/>
        <v>43912000</v>
      </c>
      <c r="L290" s="119"/>
      <c r="M290" s="119"/>
      <c r="N290" s="7">
        <v>2014</v>
      </c>
      <c r="O290" s="7" t="s">
        <v>392</v>
      </c>
      <c r="P290" s="7">
        <f>COUNTIF(I290:I299,"Planned")</f>
        <v>10</v>
      </c>
      <c r="Q290" s="119"/>
    </row>
    <row r="291" spans="1:25" s="119" customFormat="1" ht="37.5" customHeight="1" x14ac:dyDescent="0.25">
      <c r="A291" s="1" t="s">
        <v>386</v>
      </c>
      <c r="B291" s="2" t="s">
        <v>387</v>
      </c>
      <c r="C291" s="4">
        <v>791</v>
      </c>
      <c r="D291" s="1" t="s">
        <v>429</v>
      </c>
      <c r="E291" s="85" t="s">
        <v>759</v>
      </c>
      <c r="F291" s="85">
        <v>2014</v>
      </c>
      <c r="G291" s="22" t="s">
        <v>668</v>
      </c>
      <c r="H291" s="22" t="s">
        <v>660</v>
      </c>
      <c r="I291" s="19" t="s">
        <v>392</v>
      </c>
      <c r="J291" s="314">
        <v>11560000</v>
      </c>
      <c r="K291" s="346">
        <f t="shared" si="7"/>
        <v>11560000</v>
      </c>
      <c r="L291" s="7"/>
      <c r="M291" s="7"/>
      <c r="N291" s="7">
        <v>2014</v>
      </c>
      <c r="O291" s="7" t="s">
        <v>396</v>
      </c>
      <c r="P291" s="7">
        <f>COUNTIF(J523:J586,"Proposed")</f>
        <v>0</v>
      </c>
      <c r="Q291" s="7"/>
    </row>
    <row r="292" spans="1:25" s="7" customFormat="1" ht="31.8" x14ac:dyDescent="0.25">
      <c r="A292" s="1" t="s">
        <v>386</v>
      </c>
      <c r="B292" s="2" t="s">
        <v>387</v>
      </c>
      <c r="C292" s="4">
        <v>913</v>
      </c>
      <c r="D292" s="1" t="s">
        <v>429</v>
      </c>
      <c r="E292" s="85" t="s">
        <v>759</v>
      </c>
      <c r="F292" s="85">
        <v>2014</v>
      </c>
      <c r="G292" s="22" t="s">
        <v>668</v>
      </c>
      <c r="H292" s="22" t="s">
        <v>236</v>
      </c>
      <c r="I292" s="19" t="s">
        <v>392</v>
      </c>
      <c r="J292" s="314">
        <v>3250000</v>
      </c>
      <c r="K292" s="346">
        <f t="shared" si="7"/>
        <v>3250000</v>
      </c>
      <c r="N292" s="7">
        <v>2014</v>
      </c>
      <c r="O292" s="7" t="s">
        <v>406</v>
      </c>
      <c r="P292" s="7">
        <f>COUNTIF(J523:J586,"Under Construction")</f>
        <v>0</v>
      </c>
    </row>
    <row r="293" spans="1:25" s="7" customFormat="1" ht="33" customHeight="1" x14ac:dyDescent="0.25">
      <c r="A293" s="1" t="s">
        <v>386</v>
      </c>
      <c r="B293" s="2" t="s">
        <v>387</v>
      </c>
      <c r="C293" s="4">
        <v>914</v>
      </c>
      <c r="D293" s="1" t="s">
        <v>429</v>
      </c>
      <c r="E293" s="85" t="s">
        <v>759</v>
      </c>
      <c r="F293" s="85">
        <v>2014</v>
      </c>
      <c r="G293" s="22" t="s">
        <v>668</v>
      </c>
      <c r="H293" s="22" t="s">
        <v>18</v>
      </c>
      <c r="I293" s="19" t="s">
        <v>392</v>
      </c>
      <c r="J293" s="314">
        <v>28150000</v>
      </c>
      <c r="K293" s="346">
        <f t="shared" si="7"/>
        <v>28150000</v>
      </c>
      <c r="L293" s="93"/>
      <c r="M293" s="93"/>
      <c r="N293" s="93"/>
      <c r="O293" s="93"/>
      <c r="P293" s="93"/>
      <c r="Q293" s="93"/>
    </row>
    <row r="294" spans="1:25" s="589" customFormat="1" ht="36" customHeight="1" x14ac:dyDescent="0.25">
      <c r="A294" s="1" t="s">
        <v>386</v>
      </c>
      <c r="B294" s="2" t="s">
        <v>387</v>
      </c>
      <c r="C294" s="4">
        <v>915</v>
      </c>
      <c r="D294" s="1" t="s">
        <v>429</v>
      </c>
      <c r="E294" s="85" t="s">
        <v>759</v>
      </c>
      <c r="F294" s="85">
        <v>2014</v>
      </c>
      <c r="G294" s="22" t="s">
        <v>668</v>
      </c>
      <c r="H294" s="22" t="s">
        <v>237</v>
      </c>
      <c r="I294" s="19" t="s">
        <v>392</v>
      </c>
      <c r="J294" s="314">
        <v>19450000</v>
      </c>
      <c r="K294" s="346">
        <f t="shared" si="7"/>
        <v>19450000</v>
      </c>
      <c r="L294" s="93"/>
      <c r="M294" s="93"/>
      <c r="N294" s="93"/>
      <c r="O294" s="93"/>
      <c r="P294" s="93"/>
      <c r="Q294" s="93"/>
      <c r="R294" s="93"/>
      <c r="S294" s="93"/>
      <c r="T294" s="93"/>
      <c r="U294" s="93"/>
      <c r="V294" s="93"/>
      <c r="W294" s="93"/>
      <c r="X294" s="93"/>
      <c r="Y294" s="93"/>
    </row>
    <row r="295" spans="1:25" s="93" customFormat="1" ht="31.8" x14ac:dyDescent="0.25">
      <c r="A295" s="1" t="s">
        <v>386</v>
      </c>
      <c r="B295" s="2" t="s">
        <v>387</v>
      </c>
      <c r="C295" s="4">
        <v>916</v>
      </c>
      <c r="D295" s="1" t="s">
        <v>429</v>
      </c>
      <c r="E295" s="88" t="s">
        <v>759</v>
      </c>
      <c r="F295" s="88">
        <v>2014</v>
      </c>
      <c r="G295" s="22" t="s">
        <v>668</v>
      </c>
      <c r="H295" s="22" t="s">
        <v>21</v>
      </c>
      <c r="I295" s="19" t="s">
        <v>392</v>
      </c>
      <c r="J295" s="314">
        <v>11800000</v>
      </c>
      <c r="K295" s="346">
        <f t="shared" si="7"/>
        <v>11800000</v>
      </c>
      <c r="L295" s="119"/>
      <c r="M295" s="119"/>
      <c r="N295" s="119"/>
      <c r="O295" s="119"/>
      <c r="P295" s="119"/>
      <c r="Q295" s="119"/>
    </row>
    <row r="296" spans="1:25" s="119" customFormat="1" ht="33" customHeight="1" x14ac:dyDescent="0.25">
      <c r="A296" s="1" t="s">
        <v>386</v>
      </c>
      <c r="B296" s="2" t="s">
        <v>387</v>
      </c>
      <c r="C296" s="4">
        <v>917</v>
      </c>
      <c r="D296" s="1" t="s">
        <v>429</v>
      </c>
      <c r="E296" s="88" t="s">
        <v>759</v>
      </c>
      <c r="F296" s="88">
        <v>2014</v>
      </c>
      <c r="G296" s="22" t="s">
        <v>668</v>
      </c>
      <c r="H296" s="22" t="s">
        <v>20</v>
      </c>
      <c r="I296" s="19" t="s">
        <v>392</v>
      </c>
      <c r="J296" s="314">
        <v>7000000</v>
      </c>
      <c r="K296" s="346">
        <f t="shared" si="7"/>
        <v>7000000</v>
      </c>
      <c r="L296" s="7"/>
      <c r="M296" s="7"/>
      <c r="N296" s="7"/>
      <c r="O296" s="7"/>
      <c r="P296" s="7"/>
      <c r="Q296" s="7"/>
    </row>
    <row r="297" spans="1:25" s="7" customFormat="1" ht="34.5" customHeight="1" x14ac:dyDescent="0.25">
      <c r="A297" s="1" t="s">
        <v>386</v>
      </c>
      <c r="B297" s="2" t="s">
        <v>387</v>
      </c>
      <c r="C297" s="4">
        <v>918</v>
      </c>
      <c r="D297" s="1" t="s">
        <v>429</v>
      </c>
      <c r="E297" s="85" t="s">
        <v>759</v>
      </c>
      <c r="F297" s="85">
        <v>2014</v>
      </c>
      <c r="G297" s="22" t="s">
        <v>668</v>
      </c>
      <c r="H297" s="22" t="s">
        <v>19</v>
      </c>
      <c r="I297" s="19" t="s">
        <v>392</v>
      </c>
      <c r="J297" s="314">
        <v>3180000</v>
      </c>
      <c r="K297" s="346">
        <f t="shared" si="7"/>
        <v>3180000</v>
      </c>
      <c r="L297" s="93"/>
      <c r="M297" s="93"/>
      <c r="N297" s="93"/>
      <c r="O297" s="93"/>
      <c r="P297" s="93"/>
      <c r="Q297" s="93"/>
    </row>
    <row r="298" spans="1:25" s="93" customFormat="1" ht="33.75" customHeight="1" x14ac:dyDescent="0.25">
      <c r="A298" s="1" t="s">
        <v>386</v>
      </c>
      <c r="B298" s="2" t="s">
        <v>387</v>
      </c>
      <c r="C298" s="4">
        <v>792</v>
      </c>
      <c r="D298" s="1" t="s">
        <v>429</v>
      </c>
      <c r="E298" s="85" t="s">
        <v>759</v>
      </c>
      <c r="F298" s="85">
        <v>2014</v>
      </c>
      <c r="G298" s="22" t="s">
        <v>668</v>
      </c>
      <c r="H298" s="22" t="s">
        <v>323</v>
      </c>
      <c r="I298" s="19" t="s">
        <v>392</v>
      </c>
      <c r="J298" s="314">
        <v>39200000</v>
      </c>
      <c r="K298" s="346">
        <f t="shared" si="7"/>
        <v>39200000</v>
      </c>
      <c r="L298" s="7"/>
      <c r="M298" s="7"/>
      <c r="N298" s="7"/>
      <c r="O298" s="7"/>
      <c r="P298" s="7"/>
      <c r="Q298" s="7"/>
    </row>
    <row r="299" spans="1:25" s="7" customFormat="1" ht="31.8" x14ac:dyDescent="0.25">
      <c r="A299" s="1" t="s">
        <v>386</v>
      </c>
      <c r="B299" s="2" t="s">
        <v>387</v>
      </c>
      <c r="C299" s="4">
        <v>793</v>
      </c>
      <c r="D299" s="1" t="s">
        <v>429</v>
      </c>
      <c r="E299" s="85" t="s">
        <v>759</v>
      </c>
      <c r="F299" s="85">
        <v>2014</v>
      </c>
      <c r="G299" s="22" t="s">
        <v>668</v>
      </c>
      <c r="H299" s="22" t="s">
        <v>322</v>
      </c>
      <c r="I299" s="19" t="s">
        <v>392</v>
      </c>
      <c r="J299" s="314">
        <v>6400000</v>
      </c>
      <c r="K299" s="346">
        <f t="shared" si="7"/>
        <v>6400000</v>
      </c>
    </row>
    <row r="300" spans="1:25" s="7" customFormat="1" ht="20.399999999999999" x14ac:dyDescent="0.25">
      <c r="A300" s="1" t="s">
        <v>386</v>
      </c>
      <c r="B300" s="2" t="s">
        <v>509</v>
      </c>
      <c r="C300" s="4">
        <v>969</v>
      </c>
      <c r="D300" s="1" t="s">
        <v>402</v>
      </c>
      <c r="E300" s="592" t="s">
        <v>796</v>
      </c>
      <c r="F300" s="698">
        <v>2015</v>
      </c>
      <c r="G300" s="22" t="s">
        <v>404</v>
      </c>
      <c r="H300" s="22" t="s">
        <v>274</v>
      </c>
      <c r="I300" s="96" t="s">
        <v>510</v>
      </c>
      <c r="J300" s="606">
        <v>2780000</v>
      </c>
      <c r="K300" s="338">
        <f t="shared" si="7"/>
        <v>2780000</v>
      </c>
    </row>
    <row r="301" spans="1:25" s="7" customFormat="1" ht="30.6" x14ac:dyDescent="0.25">
      <c r="A301" s="1" t="s">
        <v>386</v>
      </c>
      <c r="B301" s="2" t="s">
        <v>509</v>
      </c>
      <c r="C301" s="4">
        <v>956</v>
      </c>
      <c r="D301" s="1" t="s">
        <v>429</v>
      </c>
      <c r="E301" s="669" t="s">
        <v>985</v>
      </c>
      <c r="F301" s="691">
        <v>2015</v>
      </c>
      <c r="G301" s="22" t="s">
        <v>352</v>
      </c>
      <c r="H301" s="22" t="s">
        <v>271</v>
      </c>
      <c r="I301" s="96" t="s">
        <v>510</v>
      </c>
      <c r="J301" s="133">
        <v>7021534</v>
      </c>
      <c r="K301" s="338">
        <f t="shared" si="7"/>
        <v>7021534</v>
      </c>
    </row>
    <row r="302" spans="1:25" s="7" customFormat="1" ht="30.6" x14ac:dyDescent="0.25">
      <c r="A302" s="19" t="s">
        <v>386</v>
      </c>
      <c r="B302" s="20" t="s">
        <v>509</v>
      </c>
      <c r="C302" s="21">
        <v>975</v>
      </c>
      <c r="D302" s="19" t="s">
        <v>468</v>
      </c>
      <c r="E302" s="592" t="s">
        <v>796</v>
      </c>
      <c r="F302" s="698">
        <v>2015</v>
      </c>
      <c r="G302" s="22"/>
      <c r="H302" s="22" t="s">
        <v>277</v>
      </c>
      <c r="I302" s="96" t="s">
        <v>510</v>
      </c>
      <c r="J302" s="651">
        <v>65000000</v>
      </c>
      <c r="K302" s="338">
        <f t="shared" si="7"/>
        <v>65000000</v>
      </c>
      <c r="L302"/>
      <c r="M302"/>
      <c r="N302"/>
      <c r="O302"/>
      <c r="P302"/>
      <c r="Q302"/>
    </row>
    <row r="303" spans="1:25" ht="40.799999999999997" x14ac:dyDescent="0.25">
      <c r="A303" s="11" t="s">
        <v>386</v>
      </c>
      <c r="B303" s="10" t="s">
        <v>387</v>
      </c>
      <c r="C303" s="14">
        <v>1141</v>
      </c>
      <c r="D303" s="11" t="s">
        <v>451</v>
      </c>
      <c r="E303" s="592">
        <v>2015</v>
      </c>
      <c r="F303" s="698">
        <v>2015</v>
      </c>
      <c r="G303" s="6" t="s">
        <v>906</v>
      </c>
      <c r="H303" s="6" t="s">
        <v>914</v>
      </c>
      <c r="I303" s="96" t="s">
        <v>392</v>
      </c>
      <c r="J303" s="141" t="s">
        <v>910</v>
      </c>
      <c r="K303" s="348" t="str">
        <f t="shared" si="7"/>
        <v>Part of 2nd Deerfield 345/115kV Autotransformer Project</v>
      </c>
    </row>
    <row r="304" spans="1:25" ht="30.6" x14ac:dyDescent="0.25">
      <c r="A304" s="1" t="s">
        <v>386</v>
      </c>
      <c r="B304" s="2" t="s">
        <v>387</v>
      </c>
      <c r="C304" s="4">
        <v>139</v>
      </c>
      <c r="D304" s="1" t="s">
        <v>489</v>
      </c>
      <c r="E304" s="592" t="s">
        <v>989</v>
      </c>
      <c r="F304" s="698">
        <v>2015</v>
      </c>
      <c r="G304" s="22" t="s">
        <v>497</v>
      </c>
      <c r="H304" s="22" t="s">
        <v>502</v>
      </c>
      <c r="I304" s="96" t="s">
        <v>392</v>
      </c>
      <c r="J304" s="133">
        <v>20000000</v>
      </c>
      <c r="K304" s="338">
        <f t="shared" si="7"/>
        <v>20000000</v>
      </c>
    </row>
    <row r="305" spans="1:17" ht="30.6" x14ac:dyDescent="0.25">
      <c r="A305" s="97" t="s">
        <v>386</v>
      </c>
      <c r="B305" s="596" t="s">
        <v>387</v>
      </c>
      <c r="C305" s="51">
        <v>721</v>
      </c>
      <c r="D305" s="97" t="s">
        <v>468</v>
      </c>
      <c r="E305" s="592" t="s">
        <v>898</v>
      </c>
      <c r="F305" s="692">
        <v>2016</v>
      </c>
      <c r="G305" s="110"/>
      <c r="H305" s="110" t="s">
        <v>573</v>
      </c>
      <c r="I305" s="608" t="s">
        <v>392</v>
      </c>
      <c r="J305" s="620">
        <v>19500000</v>
      </c>
      <c r="K305" s="338">
        <f t="shared" si="7"/>
        <v>19500000</v>
      </c>
    </row>
    <row r="306" spans="1:17" ht="20.399999999999999" x14ac:dyDescent="0.25">
      <c r="A306" s="1" t="s">
        <v>386</v>
      </c>
      <c r="B306" s="2" t="s">
        <v>509</v>
      </c>
      <c r="C306" s="4">
        <v>785</v>
      </c>
      <c r="D306" s="1" t="s">
        <v>429</v>
      </c>
      <c r="E306" s="85" t="s">
        <v>35</v>
      </c>
      <c r="F306" s="85">
        <v>2017</v>
      </c>
      <c r="G306" s="111" t="s">
        <v>734</v>
      </c>
      <c r="H306" s="22" t="s">
        <v>321</v>
      </c>
      <c r="I306" s="96" t="s">
        <v>510</v>
      </c>
      <c r="J306" s="133">
        <v>1330000</v>
      </c>
      <c r="K306" s="343">
        <f t="shared" si="7"/>
        <v>1330000</v>
      </c>
    </row>
    <row r="307" spans="1:17" ht="20.399999999999999" x14ac:dyDescent="0.25">
      <c r="A307" s="1" t="s">
        <v>386</v>
      </c>
      <c r="B307" s="2" t="s">
        <v>509</v>
      </c>
      <c r="C307" s="4">
        <v>824</v>
      </c>
      <c r="D307" s="1" t="s">
        <v>451</v>
      </c>
      <c r="E307" s="85" t="s">
        <v>92</v>
      </c>
      <c r="F307" s="85" t="s">
        <v>92</v>
      </c>
      <c r="G307" s="111" t="s">
        <v>550</v>
      </c>
      <c r="H307" s="22" t="s">
        <v>310</v>
      </c>
      <c r="I307" s="96" t="s">
        <v>510</v>
      </c>
      <c r="J307" s="314" t="s">
        <v>92</v>
      </c>
      <c r="K307" s="348" t="str">
        <f t="shared" si="7"/>
        <v>TBD</v>
      </c>
    </row>
    <row r="308" spans="1:17" ht="20.399999999999999" x14ac:dyDescent="0.25">
      <c r="A308" s="1" t="s">
        <v>386</v>
      </c>
      <c r="B308" s="2" t="s">
        <v>509</v>
      </c>
      <c r="C308" s="4">
        <v>825</v>
      </c>
      <c r="D308" s="1" t="s">
        <v>451</v>
      </c>
      <c r="E308" s="85" t="s">
        <v>92</v>
      </c>
      <c r="F308" s="85" t="s">
        <v>92</v>
      </c>
      <c r="G308" s="111" t="s">
        <v>550</v>
      </c>
      <c r="H308" s="22" t="s">
        <v>309</v>
      </c>
      <c r="I308" s="96" t="s">
        <v>510</v>
      </c>
      <c r="J308" s="314" t="s">
        <v>92</v>
      </c>
      <c r="K308" s="348" t="str">
        <f t="shared" si="7"/>
        <v>TBD</v>
      </c>
    </row>
    <row r="309" spans="1:17" ht="22.5" customHeight="1" x14ac:dyDescent="0.25">
      <c r="A309" s="553"/>
      <c r="B309" s="553"/>
      <c r="C309" s="554"/>
      <c r="D309" s="555"/>
      <c r="E309" s="553"/>
      <c r="F309" s="553"/>
      <c r="G309" s="553"/>
      <c r="H309" s="553"/>
      <c r="I309" s="555"/>
      <c r="J309" s="556"/>
      <c r="K309" s="7"/>
      <c r="L309" s="7"/>
      <c r="M309" s="565"/>
      <c r="N309" s="559"/>
      <c r="O309" s="559"/>
      <c r="P309" s="559"/>
      <c r="Q309" s="559"/>
    </row>
    <row r="310" spans="1:17" ht="30.6" x14ac:dyDescent="0.25">
      <c r="A310" s="740" t="s">
        <v>386</v>
      </c>
      <c r="B310" s="741" t="s">
        <v>387</v>
      </c>
      <c r="C310" s="742">
        <v>910</v>
      </c>
      <c r="D310" s="740" t="s">
        <v>393</v>
      </c>
      <c r="E310" s="585" t="s">
        <v>400</v>
      </c>
      <c r="F310" s="585">
        <v>2008</v>
      </c>
      <c r="G310" s="743" t="s">
        <v>401</v>
      </c>
      <c r="H310" s="744" t="s">
        <v>521</v>
      </c>
      <c r="I310" s="745" t="s">
        <v>96</v>
      </c>
      <c r="J310" s="746">
        <v>8400000</v>
      </c>
      <c r="K310" s="747">
        <f t="shared" ref="K310:K358" si="8">J310</f>
        <v>8400000</v>
      </c>
      <c r="L310" s="77"/>
      <c r="M310" s="77"/>
      <c r="N310" s="77"/>
      <c r="O310" s="77"/>
      <c r="P310" s="77"/>
      <c r="Q310" s="77"/>
    </row>
    <row r="311" spans="1:17" ht="30.6" x14ac:dyDescent="0.25">
      <c r="A311" s="568" t="s">
        <v>386</v>
      </c>
      <c r="B311" s="569" t="s">
        <v>387</v>
      </c>
      <c r="C311" s="570">
        <v>177</v>
      </c>
      <c r="D311" s="568" t="s">
        <v>451</v>
      </c>
      <c r="E311" s="571" t="s">
        <v>400</v>
      </c>
      <c r="F311" s="571">
        <v>2008</v>
      </c>
      <c r="G311" s="573" t="s">
        <v>437</v>
      </c>
      <c r="H311" s="573" t="s">
        <v>456</v>
      </c>
      <c r="I311" s="574" t="s">
        <v>96</v>
      </c>
      <c r="J311" s="576" t="s">
        <v>543</v>
      </c>
      <c r="K311" s="559" t="str">
        <f t="shared" si="8"/>
        <v>Part of Monadnock Area Reliability Project</v>
      </c>
      <c r="O311" s="559"/>
      <c r="P311" s="559"/>
    </row>
    <row r="312" spans="1:17" ht="30.6" x14ac:dyDescent="0.25">
      <c r="A312" s="568" t="s">
        <v>386</v>
      </c>
      <c r="B312" s="569" t="s">
        <v>387</v>
      </c>
      <c r="C312" s="570">
        <v>180</v>
      </c>
      <c r="D312" s="568" t="s">
        <v>451</v>
      </c>
      <c r="E312" s="571" t="s">
        <v>400</v>
      </c>
      <c r="F312" s="571">
        <v>2008</v>
      </c>
      <c r="G312" s="573" t="s">
        <v>437</v>
      </c>
      <c r="H312" s="573" t="s">
        <v>454</v>
      </c>
      <c r="I312" s="574" t="s">
        <v>96</v>
      </c>
      <c r="J312" s="576" t="s">
        <v>543</v>
      </c>
      <c r="K312" s="559" t="str">
        <f t="shared" si="8"/>
        <v>Part of Monadnock Area Reliability Project</v>
      </c>
      <c r="O312" s="559"/>
      <c r="P312" s="559"/>
    </row>
    <row r="313" spans="1:17" ht="20.399999999999999" x14ac:dyDescent="0.25">
      <c r="A313" s="568" t="s">
        <v>386</v>
      </c>
      <c r="B313" s="569" t="s">
        <v>387</v>
      </c>
      <c r="C313" s="570">
        <v>138</v>
      </c>
      <c r="D313" s="568" t="s">
        <v>489</v>
      </c>
      <c r="E313" s="571" t="s">
        <v>400</v>
      </c>
      <c r="F313" s="571">
        <v>2008</v>
      </c>
      <c r="G313" s="573" t="s">
        <v>497</v>
      </c>
      <c r="H313" s="573" t="s">
        <v>501</v>
      </c>
      <c r="I313" s="574" t="s">
        <v>96</v>
      </c>
      <c r="J313" s="575">
        <v>70200000</v>
      </c>
      <c r="K313" s="559">
        <f t="shared" si="8"/>
        <v>70200000</v>
      </c>
    </row>
    <row r="314" spans="1:17" ht="20.399999999999999" x14ac:dyDescent="0.25">
      <c r="A314" s="568" t="s">
        <v>386</v>
      </c>
      <c r="B314" s="569" t="s">
        <v>387</v>
      </c>
      <c r="C314" s="570">
        <v>923</v>
      </c>
      <c r="D314" s="568" t="s">
        <v>429</v>
      </c>
      <c r="E314" s="571" t="s">
        <v>400</v>
      </c>
      <c r="F314" s="571">
        <v>2008</v>
      </c>
      <c r="G314" s="573" t="s">
        <v>733</v>
      </c>
      <c r="H314" s="573" t="s">
        <v>242</v>
      </c>
      <c r="I314" s="574" t="s">
        <v>96</v>
      </c>
      <c r="J314" s="575">
        <v>2400000</v>
      </c>
      <c r="K314" s="559">
        <f t="shared" si="8"/>
        <v>2400000</v>
      </c>
    </row>
    <row r="315" spans="1:17" ht="20.399999999999999" x14ac:dyDescent="0.25">
      <c r="A315" s="568" t="s">
        <v>386</v>
      </c>
      <c r="B315" s="569" t="s">
        <v>387</v>
      </c>
      <c r="C315" s="570">
        <v>781</v>
      </c>
      <c r="D315" s="568" t="s">
        <v>429</v>
      </c>
      <c r="E315" s="571" t="s">
        <v>419</v>
      </c>
      <c r="F315" s="571">
        <v>2008</v>
      </c>
      <c r="G315" s="573" t="s">
        <v>734</v>
      </c>
      <c r="H315" s="573" t="s">
        <v>30</v>
      </c>
      <c r="I315" s="574" t="s">
        <v>96</v>
      </c>
      <c r="J315" s="575">
        <v>1727000</v>
      </c>
      <c r="K315" s="559">
        <f t="shared" si="8"/>
        <v>1727000</v>
      </c>
      <c r="L315" s="119"/>
    </row>
    <row r="316" spans="1:17" ht="20.399999999999999" x14ac:dyDescent="0.25">
      <c r="A316" s="568" t="s">
        <v>386</v>
      </c>
      <c r="B316" s="569" t="s">
        <v>387</v>
      </c>
      <c r="C316" s="570">
        <v>841</v>
      </c>
      <c r="D316" s="568" t="s">
        <v>402</v>
      </c>
      <c r="E316" s="571" t="s">
        <v>436</v>
      </c>
      <c r="F316" s="571">
        <v>2008</v>
      </c>
      <c r="G316" s="573" t="s">
        <v>350</v>
      </c>
      <c r="H316" s="573" t="s">
        <v>687</v>
      </c>
      <c r="I316" s="577" t="s">
        <v>96</v>
      </c>
      <c r="J316" s="575">
        <v>2300000</v>
      </c>
      <c r="K316" s="559">
        <f t="shared" si="8"/>
        <v>2300000</v>
      </c>
    </row>
    <row r="317" spans="1:17" ht="20.399999999999999" x14ac:dyDescent="0.25">
      <c r="A317" s="568" t="s">
        <v>386</v>
      </c>
      <c r="B317" s="569" t="s">
        <v>387</v>
      </c>
      <c r="C317" s="570">
        <v>1040</v>
      </c>
      <c r="D317" s="568" t="s">
        <v>402</v>
      </c>
      <c r="E317" s="571" t="s">
        <v>400</v>
      </c>
      <c r="F317" s="571">
        <v>2008</v>
      </c>
      <c r="G317" s="573" t="s">
        <v>409</v>
      </c>
      <c r="H317" s="573" t="s">
        <v>715</v>
      </c>
      <c r="I317" s="577" t="s">
        <v>96</v>
      </c>
      <c r="J317" s="575">
        <v>990000</v>
      </c>
      <c r="K317" s="559">
        <f t="shared" si="8"/>
        <v>990000</v>
      </c>
    </row>
    <row r="318" spans="1:17" ht="20.399999999999999" x14ac:dyDescent="0.25">
      <c r="A318" s="568" t="s">
        <v>386</v>
      </c>
      <c r="B318" s="569" t="s">
        <v>387</v>
      </c>
      <c r="C318" s="570">
        <v>168</v>
      </c>
      <c r="D318" s="568" t="s">
        <v>429</v>
      </c>
      <c r="E318" s="571" t="s">
        <v>460</v>
      </c>
      <c r="F318" s="571">
        <v>2008</v>
      </c>
      <c r="G318" s="572" t="s">
        <v>439</v>
      </c>
      <c r="H318" s="572" t="s">
        <v>446</v>
      </c>
      <c r="I318" s="577" t="s">
        <v>96</v>
      </c>
      <c r="J318" s="575">
        <v>2234232</v>
      </c>
      <c r="K318" s="559">
        <f t="shared" si="8"/>
        <v>2234232</v>
      </c>
      <c r="M318" s="119"/>
      <c r="N318" s="119"/>
      <c r="O318" s="119"/>
      <c r="P318" s="119"/>
      <c r="Q318" s="119"/>
    </row>
    <row r="319" spans="1:17" ht="20.399999999999999" x14ac:dyDescent="0.25">
      <c r="A319" s="568" t="s">
        <v>386</v>
      </c>
      <c r="B319" s="569" t="s">
        <v>387</v>
      </c>
      <c r="C319" s="570">
        <v>899</v>
      </c>
      <c r="D319" s="568" t="s">
        <v>429</v>
      </c>
      <c r="E319" s="571" t="s">
        <v>400</v>
      </c>
      <c r="F319" s="571">
        <v>2008</v>
      </c>
      <c r="G319" s="572" t="s">
        <v>439</v>
      </c>
      <c r="H319" s="572" t="s">
        <v>153</v>
      </c>
      <c r="I319" s="574" t="s">
        <v>96</v>
      </c>
      <c r="J319" s="575">
        <v>278000</v>
      </c>
      <c r="K319" s="559">
        <f t="shared" si="8"/>
        <v>278000</v>
      </c>
    </row>
    <row r="320" spans="1:17" ht="20.399999999999999" x14ac:dyDescent="0.25">
      <c r="A320" s="568" t="s">
        <v>386</v>
      </c>
      <c r="B320" s="569" t="s">
        <v>387</v>
      </c>
      <c r="C320" s="570">
        <v>171</v>
      </c>
      <c r="D320" s="568" t="s">
        <v>429</v>
      </c>
      <c r="E320" s="571" t="s">
        <v>419</v>
      </c>
      <c r="F320" s="571">
        <v>2008</v>
      </c>
      <c r="G320" s="572" t="s">
        <v>439</v>
      </c>
      <c r="H320" s="572" t="s">
        <v>450</v>
      </c>
      <c r="I320" s="574" t="s">
        <v>96</v>
      </c>
      <c r="J320" s="575">
        <v>2666291</v>
      </c>
      <c r="K320" s="559">
        <f t="shared" si="8"/>
        <v>2666291</v>
      </c>
    </row>
    <row r="321" spans="1:11" ht="20.399999999999999" x14ac:dyDescent="0.25">
      <c r="A321" s="568" t="s">
        <v>386</v>
      </c>
      <c r="B321" s="569" t="s">
        <v>387</v>
      </c>
      <c r="C321" s="570">
        <v>900</v>
      </c>
      <c r="D321" s="568" t="s">
        <v>429</v>
      </c>
      <c r="E321" s="571" t="s">
        <v>436</v>
      </c>
      <c r="F321" s="571">
        <v>2008</v>
      </c>
      <c r="G321" s="572" t="s">
        <v>439</v>
      </c>
      <c r="H321" s="572" t="s">
        <v>447</v>
      </c>
      <c r="I321" s="574" t="s">
        <v>96</v>
      </c>
      <c r="J321" s="575">
        <v>130000</v>
      </c>
      <c r="K321" s="559">
        <f t="shared" si="8"/>
        <v>130000</v>
      </c>
    </row>
    <row r="322" spans="1:11" ht="30.6" x14ac:dyDescent="0.25">
      <c r="A322" s="568" t="s">
        <v>386</v>
      </c>
      <c r="B322" s="569" t="s">
        <v>387</v>
      </c>
      <c r="C322" s="570">
        <v>846</v>
      </c>
      <c r="D322" s="568" t="s">
        <v>468</v>
      </c>
      <c r="E322" s="571" t="s">
        <v>436</v>
      </c>
      <c r="F322" s="571">
        <v>2008</v>
      </c>
      <c r="G322" s="573"/>
      <c r="H322" s="573" t="s">
        <v>150</v>
      </c>
      <c r="I322" s="574" t="s">
        <v>96</v>
      </c>
      <c r="J322" s="575">
        <v>450000</v>
      </c>
      <c r="K322" s="559">
        <f t="shared" si="8"/>
        <v>450000</v>
      </c>
    </row>
    <row r="323" spans="1:11" ht="20.399999999999999" x14ac:dyDescent="0.25">
      <c r="A323" s="568" t="s">
        <v>386</v>
      </c>
      <c r="B323" s="569" t="s">
        <v>387</v>
      </c>
      <c r="C323" s="570">
        <v>208</v>
      </c>
      <c r="D323" s="568" t="s">
        <v>451</v>
      </c>
      <c r="E323" s="571" t="s">
        <v>400</v>
      </c>
      <c r="F323" s="571">
        <v>2008</v>
      </c>
      <c r="G323" s="573" t="s">
        <v>164</v>
      </c>
      <c r="H323" s="573" t="s">
        <v>120</v>
      </c>
      <c r="I323" s="574" t="s">
        <v>96</v>
      </c>
      <c r="J323" s="575">
        <v>4459000</v>
      </c>
      <c r="K323" s="559">
        <f t="shared" si="8"/>
        <v>4459000</v>
      </c>
    </row>
    <row r="324" spans="1:11" ht="20.399999999999999" x14ac:dyDescent="0.25">
      <c r="A324" s="568" t="s">
        <v>386</v>
      </c>
      <c r="B324" s="569" t="s">
        <v>387</v>
      </c>
      <c r="C324" s="570">
        <v>571</v>
      </c>
      <c r="D324" s="568" t="s">
        <v>451</v>
      </c>
      <c r="E324" s="571" t="s">
        <v>400</v>
      </c>
      <c r="F324" s="571">
        <v>2008</v>
      </c>
      <c r="G324" s="573" t="s">
        <v>973</v>
      </c>
      <c r="H324" s="573" t="s">
        <v>212</v>
      </c>
      <c r="I324" s="574" t="s">
        <v>96</v>
      </c>
      <c r="J324" s="575" t="s">
        <v>974</v>
      </c>
      <c r="K324" s="559" t="str">
        <f t="shared" si="8"/>
        <v>Part of project 248</v>
      </c>
    </row>
    <row r="325" spans="1:11" ht="20.399999999999999" x14ac:dyDescent="0.25">
      <c r="A325" s="568" t="s">
        <v>386</v>
      </c>
      <c r="B325" s="569" t="s">
        <v>387</v>
      </c>
      <c r="C325" s="570">
        <v>248</v>
      </c>
      <c r="D325" s="568" t="s">
        <v>451</v>
      </c>
      <c r="E325" s="578" t="s">
        <v>400</v>
      </c>
      <c r="F325" s="571">
        <v>2008</v>
      </c>
      <c r="G325" s="573" t="s">
        <v>973</v>
      </c>
      <c r="H325" s="573" t="s">
        <v>463</v>
      </c>
      <c r="I325" s="574" t="s">
        <v>96</v>
      </c>
      <c r="J325" s="576">
        <v>249372000</v>
      </c>
      <c r="K325" s="559">
        <f t="shared" si="8"/>
        <v>249372000</v>
      </c>
    </row>
    <row r="326" spans="1:11" ht="30.6" x14ac:dyDescent="0.25">
      <c r="A326" s="568" t="s">
        <v>386</v>
      </c>
      <c r="B326" s="569" t="s">
        <v>387</v>
      </c>
      <c r="C326" s="570">
        <v>246</v>
      </c>
      <c r="D326" s="568" t="s">
        <v>451</v>
      </c>
      <c r="E326" s="571" t="s">
        <v>400</v>
      </c>
      <c r="F326" s="571">
        <v>2008</v>
      </c>
      <c r="G326" s="573" t="s">
        <v>469</v>
      </c>
      <c r="H326" s="573" t="s">
        <v>467</v>
      </c>
      <c r="I326" s="574" t="s">
        <v>96</v>
      </c>
      <c r="J326" s="576">
        <v>978182000</v>
      </c>
      <c r="K326" s="559">
        <f t="shared" si="8"/>
        <v>978182000</v>
      </c>
    </row>
    <row r="327" spans="1:11" ht="51" x14ac:dyDescent="0.25">
      <c r="A327" s="579" t="s">
        <v>386</v>
      </c>
      <c r="B327" s="580" t="s">
        <v>387</v>
      </c>
      <c r="C327" s="581">
        <v>238</v>
      </c>
      <c r="D327" s="579" t="s">
        <v>468</v>
      </c>
      <c r="E327" s="571" t="s">
        <v>400</v>
      </c>
      <c r="F327" s="571">
        <v>2008</v>
      </c>
      <c r="G327" s="582" t="s">
        <v>469</v>
      </c>
      <c r="H327" s="582" t="s">
        <v>488</v>
      </c>
      <c r="I327" s="583" t="s">
        <v>96</v>
      </c>
      <c r="J327" s="584">
        <v>162264000</v>
      </c>
      <c r="K327" s="559">
        <f t="shared" si="8"/>
        <v>162264000</v>
      </c>
    </row>
    <row r="328" spans="1:11" ht="30.6" x14ac:dyDescent="0.25">
      <c r="A328" s="568" t="s">
        <v>386</v>
      </c>
      <c r="B328" s="569" t="s">
        <v>387</v>
      </c>
      <c r="C328" s="570">
        <v>224</v>
      </c>
      <c r="D328" s="568" t="s">
        <v>468</v>
      </c>
      <c r="E328" s="571" t="s">
        <v>400</v>
      </c>
      <c r="F328" s="571">
        <v>2008</v>
      </c>
      <c r="G328" s="572" t="s">
        <v>469</v>
      </c>
      <c r="H328" s="572" t="s">
        <v>470</v>
      </c>
      <c r="I328" s="574" t="s">
        <v>96</v>
      </c>
      <c r="J328" s="575">
        <v>157476000</v>
      </c>
      <c r="K328" s="559">
        <f t="shared" si="8"/>
        <v>157476000</v>
      </c>
    </row>
    <row r="329" spans="1:11" ht="40.799999999999997" x14ac:dyDescent="0.25">
      <c r="A329" s="568" t="s">
        <v>386</v>
      </c>
      <c r="B329" s="569" t="s">
        <v>387</v>
      </c>
      <c r="C329" s="570">
        <v>226</v>
      </c>
      <c r="D329" s="568" t="s">
        <v>451</v>
      </c>
      <c r="E329" s="571" t="s">
        <v>400</v>
      </c>
      <c r="F329" s="571">
        <v>2008</v>
      </c>
      <c r="G329" s="573" t="s">
        <v>469</v>
      </c>
      <c r="H329" s="572" t="s">
        <v>481</v>
      </c>
      <c r="I329" s="574" t="s">
        <v>96</v>
      </c>
      <c r="J329" s="576" t="s">
        <v>93</v>
      </c>
      <c r="K329" s="559" t="str">
        <f t="shared" si="8"/>
        <v>Part of SWCT (Middletown-Norwalk) Reliability Project</v>
      </c>
    </row>
    <row r="330" spans="1:11" ht="40.799999999999997" x14ac:dyDescent="0.25">
      <c r="A330" s="568" t="s">
        <v>386</v>
      </c>
      <c r="B330" s="569" t="s">
        <v>387</v>
      </c>
      <c r="C330" s="570">
        <v>235</v>
      </c>
      <c r="D330" s="568" t="s">
        <v>451</v>
      </c>
      <c r="E330" s="571" t="s">
        <v>400</v>
      </c>
      <c r="F330" s="571">
        <v>2008</v>
      </c>
      <c r="G330" s="573" t="s">
        <v>469</v>
      </c>
      <c r="H330" s="572" t="s">
        <v>482</v>
      </c>
      <c r="I330" s="574" t="s">
        <v>96</v>
      </c>
      <c r="J330" s="576" t="s">
        <v>93</v>
      </c>
      <c r="K330" s="559" t="str">
        <f t="shared" si="8"/>
        <v>Part of SWCT (Middletown-Norwalk) Reliability Project</v>
      </c>
    </row>
    <row r="331" spans="1:11" ht="40.799999999999997" x14ac:dyDescent="0.25">
      <c r="A331" s="568" t="s">
        <v>386</v>
      </c>
      <c r="B331" s="569" t="s">
        <v>387</v>
      </c>
      <c r="C331" s="570">
        <v>247</v>
      </c>
      <c r="D331" s="568" t="s">
        <v>451</v>
      </c>
      <c r="E331" s="571" t="s">
        <v>400</v>
      </c>
      <c r="F331" s="571">
        <v>2008</v>
      </c>
      <c r="G331" s="573" t="s">
        <v>469</v>
      </c>
      <c r="H331" s="573" t="s">
        <v>480</v>
      </c>
      <c r="I331" s="574" t="s">
        <v>96</v>
      </c>
      <c r="J331" s="576" t="s">
        <v>93</v>
      </c>
      <c r="K331" s="559" t="str">
        <f t="shared" si="8"/>
        <v>Part of SWCT (Middletown-Norwalk) Reliability Project</v>
      </c>
    </row>
    <row r="332" spans="1:11" ht="40.799999999999997" x14ac:dyDescent="0.25">
      <c r="A332" s="568" t="s">
        <v>386</v>
      </c>
      <c r="B332" s="569" t="s">
        <v>387</v>
      </c>
      <c r="C332" s="570">
        <v>684</v>
      </c>
      <c r="D332" s="568" t="s">
        <v>451</v>
      </c>
      <c r="E332" s="571" t="s">
        <v>400</v>
      </c>
      <c r="F332" s="571">
        <v>2008</v>
      </c>
      <c r="G332" s="573" t="s">
        <v>469</v>
      </c>
      <c r="H332" s="573" t="s">
        <v>284</v>
      </c>
      <c r="I332" s="574" t="s">
        <v>96</v>
      </c>
      <c r="J332" s="576" t="s">
        <v>93</v>
      </c>
      <c r="K332" s="559" t="str">
        <f t="shared" si="8"/>
        <v>Part of SWCT (Middletown-Norwalk) Reliability Project</v>
      </c>
    </row>
    <row r="333" spans="1:11" ht="20.399999999999999" x14ac:dyDescent="0.25">
      <c r="A333" s="568" t="s">
        <v>386</v>
      </c>
      <c r="B333" s="569" t="s">
        <v>387</v>
      </c>
      <c r="C333" s="570">
        <v>250</v>
      </c>
      <c r="D333" s="568" t="s">
        <v>451</v>
      </c>
      <c r="E333" s="571" t="s">
        <v>400</v>
      </c>
      <c r="F333" s="571">
        <v>2008</v>
      </c>
      <c r="G333" s="573"/>
      <c r="H333" s="573" t="s">
        <v>487</v>
      </c>
      <c r="I333" s="574" t="s">
        <v>96</v>
      </c>
      <c r="J333" s="575">
        <v>1644885</v>
      </c>
      <c r="K333" s="559">
        <f t="shared" si="8"/>
        <v>1644885</v>
      </c>
    </row>
    <row r="334" spans="1:11" ht="20.399999999999999" x14ac:dyDescent="0.25">
      <c r="A334" s="707" t="s">
        <v>386</v>
      </c>
      <c r="B334" s="708" t="s">
        <v>387</v>
      </c>
      <c r="C334" s="709">
        <v>155</v>
      </c>
      <c r="D334" s="707" t="s">
        <v>393</v>
      </c>
      <c r="E334" s="707" t="s">
        <v>451</v>
      </c>
      <c r="F334" s="694">
        <v>2009</v>
      </c>
      <c r="G334" s="710" t="s">
        <v>513</v>
      </c>
      <c r="H334" s="710" t="s">
        <v>691</v>
      </c>
      <c r="I334" s="693" t="s">
        <v>96</v>
      </c>
      <c r="J334" s="720">
        <v>5500000</v>
      </c>
      <c r="K334" s="563">
        <f t="shared" si="8"/>
        <v>5500000</v>
      </c>
    </row>
    <row r="335" spans="1:11" ht="30.6" x14ac:dyDescent="0.25">
      <c r="A335" s="707" t="s">
        <v>386</v>
      </c>
      <c r="B335" s="708" t="s">
        <v>387</v>
      </c>
      <c r="C335" s="709">
        <v>178</v>
      </c>
      <c r="D335" s="707" t="s">
        <v>451</v>
      </c>
      <c r="E335" s="722" t="s">
        <v>538</v>
      </c>
      <c r="F335" s="722" t="s">
        <v>975</v>
      </c>
      <c r="G335" s="696" t="s">
        <v>437</v>
      </c>
      <c r="H335" s="696" t="s">
        <v>457</v>
      </c>
      <c r="I335" s="693" t="s">
        <v>96</v>
      </c>
      <c r="J335" s="723" t="s">
        <v>543</v>
      </c>
      <c r="K335" s="563" t="str">
        <f t="shared" si="8"/>
        <v>Part of Monadnock Area Reliability Project</v>
      </c>
    </row>
    <row r="336" spans="1:11" ht="20.399999999999999" x14ac:dyDescent="0.25">
      <c r="A336" s="707" t="s">
        <v>386</v>
      </c>
      <c r="B336" s="708" t="s">
        <v>387</v>
      </c>
      <c r="C336" s="709">
        <v>922</v>
      </c>
      <c r="D336" s="707" t="s">
        <v>429</v>
      </c>
      <c r="E336" s="722" t="s">
        <v>538</v>
      </c>
      <c r="F336" s="722" t="s">
        <v>975</v>
      </c>
      <c r="G336" s="696" t="s">
        <v>733</v>
      </c>
      <c r="H336" s="696" t="s">
        <v>241</v>
      </c>
      <c r="I336" s="693" t="s">
        <v>96</v>
      </c>
      <c r="J336" s="720">
        <v>800000</v>
      </c>
      <c r="K336" s="563">
        <f t="shared" si="8"/>
        <v>800000</v>
      </c>
    </row>
    <row r="337" spans="1:17" ht="30.6" x14ac:dyDescent="0.25">
      <c r="A337" s="707" t="s">
        <v>386</v>
      </c>
      <c r="B337" s="708" t="s">
        <v>387</v>
      </c>
      <c r="C337" s="709">
        <v>116</v>
      </c>
      <c r="D337" s="707" t="s">
        <v>402</v>
      </c>
      <c r="E337" s="694" t="s">
        <v>9</v>
      </c>
      <c r="F337" s="694">
        <v>2009</v>
      </c>
      <c r="G337" s="696" t="s">
        <v>414</v>
      </c>
      <c r="H337" s="696" t="s">
        <v>418</v>
      </c>
      <c r="I337" s="693" t="s">
        <v>96</v>
      </c>
      <c r="J337" s="720">
        <v>307900000</v>
      </c>
      <c r="K337" s="563">
        <f t="shared" si="8"/>
        <v>307900000</v>
      </c>
    </row>
    <row r="338" spans="1:17" ht="30.6" x14ac:dyDescent="0.25">
      <c r="A338" s="707" t="s">
        <v>386</v>
      </c>
      <c r="B338" s="708" t="s">
        <v>387</v>
      </c>
      <c r="C338" s="709">
        <v>572</v>
      </c>
      <c r="D338" s="707" t="s">
        <v>402</v>
      </c>
      <c r="E338" s="694" t="s">
        <v>9</v>
      </c>
      <c r="F338" s="694">
        <v>2009</v>
      </c>
      <c r="G338" s="696" t="s">
        <v>414</v>
      </c>
      <c r="H338" s="696" t="s">
        <v>415</v>
      </c>
      <c r="I338" s="693" t="s">
        <v>96</v>
      </c>
      <c r="J338" s="723" t="s">
        <v>99</v>
      </c>
      <c r="K338" s="563" t="str">
        <f t="shared" si="8"/>
        <v>Part of NSTAR 345 kV Reliability Project</v>
      </c>
    </row>
    <row r="339" spans="1:17" ht="30.6" x14ac:dyDescent="0.25">
      <c r="A339" s="707" t="s">
        <v>386</v>
      </c>
      <c r="B339" s="708" t="s">
        <v>387</v>
      </c>
      <c r="C339" s="709">
        <v>573</v>
      </c>
      <c r="D339" s="707" t="s">
        <v>402</v>
      </c>
      <c r="E339" s="694" t="s">
        <v>9</v>
      </c>
      <c r="F339" s="694">
        <v>2009</v>
      </c>
      <c r="G339" s="696" t="s">
        <v>414</v>
      </c>
      <c r="H339" s="696" t="s">
        <v>423</v>
      </c>
      <c r="I339" s="693" t="s">
        <v>96</v>
      </c>
      <c r="J339" s="723" t="s">
        <v>99</v>
      </c>
      <c r="K339" s="563" t="str">
        <f t="shared" si="8"/>
        <v>Part of NSTAR 345 kV Reliability Project</v>
      </c>
    </row>
    <row r="340" spans="1:17" ht="30.6" x14ac:dyDescent="0.25">
      <c r="A340" s="707" t="s">
        <v>386</v>
      </c>
      <c r="B340" s="708" t="s">
        <v>387</v>
      </c>
      <c r="C340" s="709">
        <v>772</v>
      </c>
      <c r="D340" s="707" t="s">
        <v>402</v>
      </c>
      <c r="E340" s="694" t="s">
        <v>9</v>
      </c>
      <c r="F340" s="694">
        <v>2009</v>
      </c>
      <c r="G340" s="696" t="s">
        <v>414</v>
      </c>
      <c r="H340" s="696" t="s">
        <v>420</v>
      </c>
      <c r="I340" s="693" t="s">
        <v>96</v>
      </c>
      <c r="J340" s="723" t="s">
        <v>99</v>
      </c>
      <c r="K340" s="563" t="str">
        <f t="shared" si="8"/>
        <v>Part of NSTAR 345 kV Reliability Project</v>
      </c>
    </row>
    <row r="341" spans="1:17" ht="30.6" x14ac:dyDescent="0.25">
      <c r="A341" s="707" t="s">
        <v>386</v>
      </c>
      <c r="B341" s="708" t="s">
        <v>387</v>
      </c>
      <c r="C341" s="709">
        <v>136</v>
      </c>
      <c r="D341" s="707" t="s">
        <v>489</v>
      </c>
      <c r="E341" s="724" t="s">
        <v>9</v>
      </c>
      <c r="F341" s="694">
        <v>2009</v>
      </c>
      <c r="G341" s="696" t="s">
        <v>497</v>
      </c>
      <c r="H341" s="696" t="s">
        <v>498</v>
      </c>
      <c r="I341" s="725" t="s">
        <v>96</v>
      </c>
      <c r="J341" s="720">
        <v>62400000</v>
      </c>
      <c r="K341" s="563">
        <f t="shared" si="8"/>
        <v>62400000</v>
      </c>
    </row>
    <row r="342" spans="1:17" ht="20.399999999999999" x14ac:dyDescent="0.25">
      <c r="A342" s="707" t="s">
        <v>386</v>
      </c>
      <c r="B342" s="708" t="s">
        <v>387</v>
      </c>
      <c r="C342" s="709">
        <v>695</v>
      </c>
      <c r="D342" s="707" t="s">
        <v>402</v>
      </c>
      <c r="E342" s="694" t="s">
        <v>33</v>
      </c>
      <c r="F342" s="694">
        <v>2009</v>
      </c>
      <c r="G342" s="696" t="s">
        <v>424</v>
      </c>
      <c r="H342" s="696" t="s">
        <v>144</v>
      </c>
      <c r="I342" s="721" t="s">
        <v>96</v>
      </c>
      <c r="J342" s="718" t="s">
        <v>718</v>
      </c>
      <c r="K342" s="354" t="str">
        <f>J342</f>
        <v>Part of Short Term Lower SEMA</v>
      </c>
      <c r="L342" s="7"/>
      <c r="M342" s="7"/>
      <c r="N342" s="7"/>
      <c r="O342" s="7"/>
      <c r="P342" s="7"/>
      <c r="Q342" s="7"/>
    </row>
    <row r="343" spans="1:17" ht="30.6" x14ac:dyDescent="0.25">
      <c r="A343" s="707" t="s">
        <v>386</v>
      </c>
      <c r="B343" s="708" t="s">
        <v>387</v>
      </c>
      <c r="C343" s="709">
        <v>830</v>
      </c>
      <c r="D343" s="707" t="s">
        <v>402</v>
      </c>
      <c r="E343" s="694" t="s">
        <v>33</v>
      </c>
      <c r="F343" s="694">
        <v>2009</v>
      </c>
      <c r="G343" s="696" t="s">
        <v>424</v>
      </c>
      <c r="H343" s="696" t="s">
        <v>685</v>
      </c>
      <c r="I343" s="721" t="s">
        <v>96</v>
      </c>
      <c r="J343" s="718" t="s">
        <v>718</v>
      </c>
      <c r="K343" s="354" t="str">
        <f>J343</f>
        <v>Part of Short Term Lower SEMA</v>
      </c>
      <c r="L343" s="7"/>
      <c r="M343" s="7"/>
      <c r="N343" s="7"/>
      <c r="O343" s="7"/>
      <c r="P343" s="7"/>
      <c r="Q343" s="7"/>
    </row>
    <row r="344" spans="1:17" ht="30.6" x14ac:dyDescent="0.25">
      <c r="A344" s="707" t="s">
        <v>386</v>
      </c>
      <c r="B344" s="708" t="s">
        <v>387</v>
      </c>
      <c r="C344" s="709">
        <v>831</v>
      </c>
      <c r="D344" s="707" t="s">
        <v>402</v>
      </c>
      <c r="E344" s="694" t="s">
        <v>33</v>
      </c>
      <c r="F344" s="694">
        <v>2009</v>
      </c>
      <c r="G344" s="696" t="s">
        <v>424</v>
      </c>
      <c r="H344" s="696" t="s">
        <v>146</v>
      </c>
      <c r="I344" s="721" t="s">
        <v>96</v>
      </c>
      <c r="J344" s="718" t="s">
        <v>718</v>
      </c>
      <c r="K344" s="354" t="str">
        <f>J344</f>
        <v>Part of Short Term Lower SEMA</v>
      </c>
      <c r="L344" s="7"/>
      <c r="M344" s="7"/>
      <c r="N344" s="7"/>
      <c r="O344" s="7"/>
      <c r="P344" s="7"/>
      <c r="Q344" s="7"/>
    </row>
    <row r="345" spans="1:17" ht="30.6" x14ac:dyDescent="0.25">
      <c r="A345" s="707" t="s">
        <v>386</v>
      </c>
      <c r="B345" s="708" t="s">
        <v>387</v>
      </c>
      <c r="C345" s="709">
        <v>626</v>
      </c>
      <c r="D345" s="707" t="s">
        <v>393</v>
      </c>
      <c r="E345" s="694" t="s">
        <v>9</v>
      </c>
      <c r="F345" s="694"/>
      <c r="G345" s="710" t="s">
        <v>401</v>
      </c>
      <c r="H345" s="696" t="s">
        <v>288</v>
      </c>
      <c r="I345" s="693" t="s">
        <v>110</v>
      </c>
      <c r="J345" s="720">
        <v>8000000</v>
      </c>
      <c r="K345" s="354">
        <f>J345</f>
        <v>8000000</v>
      </c>
    </row>
    <row r="346" spans="1:17" ht="30.6" x14ac:dyDescent="0.25">
      <c r="A346" s="707" t="s">
        <v>386</v>
      </c>
      <c r="B346" s="708" t="s">
        <v>387</v>
      </c>
      <c r="C346" s="709">
        <v>575</v>
      </c>
      <c r="D346" s="707" t="s">
        <v>393</v>
      </c>
      <c r="E346" s="694" t="s">
        <v>743</v>
      </c>
      <c r="F346" s="694"/>
      <c r="G346" s="710" t="s">
        <v>511</v>
      </c>
      <c r="H346" s="710" t="s">
        <v>858</v>
      </c>
      <c r="I346" s="693" t="s">
        <v>110</v>
      </c>
      <c r="J346" s="720">
        <v>7000000</v>
      </c>
      <c r="K346" s="563">
        <f t="shared" si="8"/>
        <v>7000000</v>
      </c>
    </row>
    <row r="347" spans="1:17" ht="20.399999999999999" x14ac:dyDescent="0.25">
      <c r="A347" s="707" t="s">
        <v>386</v>
      </c>
      <c r="B347" s="708" t="s">
        <v>387</v>
      </c>
      <c r="C347" s="709">
        <v>1127</v>
      </c>
      <c r="D347" s="707" t="s">
        <v>393</v>
      </c>
      <c r="E347" s="694" t="s">
        <v>743</v>
      </c>
      <c r="F347" s="694"/>
      <c r="G347" s="710" t="s">
        <v>774</v>
      </c>
      <c r="H347" s="696" t="s">
        <v>776</v>
      </c>
      <c r="I347" s="693" t="s">
        <v>110</v>
      </c>
      <c r="J347" s="723">
        <v>1300000</v>
      </c>
      <c r="K347" s="563">
        <f t="shared" si="8"/>
        <v>1300000</v>
      </c>
    </row>
    <row r="348" spans="1:17" ht="20.399999999999999" x14ac:dyDescent="0.25">
      <c r="A348" s="707" t="s">
        <v>386</v>
      </c>
      <c r="B348" s="708" t="s">
        <v>387</v>
      </c>
      <c r="C348" s="709">
        <v>166</v>
      </c>
      <c r="D348" s="707" t="s">
        <v>429</v>
      </c>
      <c r="E348" s="715" t="s">
        <v>426</v>
      </c>
      <c r="F348" s="715"/>
      <c r="G348" s="696"/>
      <c r="H348" s="696" t="s">
        <v>41</v>
      </c>
      <c r="I348" s="693" t="s">
        <v>110</v>
      </c>
      <c r="J348" s="720">
        <v>3300000</v>
      </c>
      <c r="K348" s="563">
        <f t="shared" si="8"/>
        <v>3300000</v>
      </c>
    </row>
    <row r="349" spans="1:17" ht="30.6" x14ac:dyDescent="0.25">
      <c r="A349" s="707" t="s">
        <v>386</v>
      </c>
      <c r="B349" s="708" t="s">
        <v>387</v>
      </c>
      <c r="C349" s="709">
        <v>1009</v>
      </c>
      <c r="D349" s="707" t="s">
        <v>451</v>
      </c>
      <c r="E349" s="694" t="s">
        <v>743</v>
      </c>
      <c r="F349" s="694"/>
      <c r="G349" s="696"/>
      <c r="H349" s="696" t="s">
        <v>905</v>
      </c>
      <c r="I349" s="693" t="s">
        <v>110</v>
      </c>
      <c r="J349" s="726">
        <v>3089000</v>
      </c>
      <c r="K349" s="563">
        <f t="shared" si="8"/>
        <v>3089000</v>
      </c>
    </row>
    <row r="350" spans="1:17" ht="20.399999999999999" x14ac:dyDescent="0.25">
      <c r="A350" s="707" t="s">
        <v>386</v>
      </c>
      <c r="B350" s="708" t="s">
        <v>387</v>
      </c>
      <c r="C350" s="709">
        <v>203</v>
      </c>
      <c r="D350" s="707" t="s">
        <v>451</v>
      </c>
      <c r="E350" s="694" t="s">
        <v>743</v>
      </c>
      <c r="F350" s="694"/>
      <c r="G350" s="696" t="s">
        <v>695</v>
      </c>
      <c r="H350" s="696" t="s">
        <v>117</v>
      </c>
      <c r="I350" s="693" t="s">
        <v>110</v>
      </c>
      <c r="J350" s="723">
        <v>6332000</v>
      </c>
      <c r="K350" s="563">
        <f t="shared" si="8"/>
        <v>6332000</v>
      </c>
    </row>
    <row r="351" spans="1:17" ht="20.399999999999999" x14ac:dyDescent="0.25">
      <c r="A351" s="693" t="s">
        <v>386</v>
      </c>
      <c r="B351" s="694" t="s">
        <v>387</v>
      </c>
      <c r="C351" s="695">
        <v>1064</v>
      </c>
      <c r="D351" s="693" t="s">
        <v>402</v>
      </c>
      <c r="E351" s="694" t="s">
        <v>9</v>
      </c>
      <c r="F351" s="694"/>
      <c r="G351" s="727"/>
      <c r="H351" s="696" t="s">
        <v>656</v>
      </c>
      <c r="I351" s="693" t="s">
        <v>110</v>
      </c>
      <c r="J351" s="720">
        <v>10400000</v>
      </c>
      <c r="K351" s="354">
        <f t="shared" si="8"/>
        <v>10400000</v>
      </c>
      <c r="L351" s="120"/>
      <c r="M351" s="120"/>
      <c r="N351" s="120"/>
      <c r="O351" s="120"/>
      <c r="P351" s="120"/>
      <c r="Q351" s="120"/>
    </row>
    <row r="352" spans="1:17" ht="30.6" x14ac:dyDescent="0.25">
      <c r="A352" s="707" t="s">
        <v>386</v>
      </c>
      <c r="B352" s="708" t="s">
        <v>387</v>
      </c>
      <c r="C352" s="709">
        <v>1051</v>
      </c>
      <c r="D352" s="707" t="s">
        <v>393</v>
      </c>
      <c r="E352" s="694" t="s">
        <v>427</v>
      </c>
      <c r="F352" s="694"/>
      <c r="G352" s="710" t="s">
        <v>401</v>
      </c>
      <c r="H352" s="696" t="s">
        <v>539</v>
      </c>
      <c r="I352" s="693" t="s">
        <v>110</v>
      </c>
      <c r="J352" s="697" t="s">
        <v>792</v>
      </c>
      <c r="K352" s="354" t="str">
        <f t="shared" si="8"/>
        <v>Part of Project 625</v>
      </c>
      <c r="L352" s="7"/>
      <c r="M352" s="7"/>
      <c r="N352" s="7"/>
      <c r="O352" s="7"/>
      <c r="P352" s="7"/>
      <c r="Q352" s="7"/>
    </row>
    <row r="353" spans="1:17" ht="40.799999999999997" x14ac:dyDescent="0.25">
      <c r="A353" s="707" t="s">
        <v>386</v>
      </c>
      <c r="B353" s="708" t="s">
        <v>387</v>
      </c>
      <c r="C353" s="709">
        <v>267</v>
      </c>
      <c r="D353" s="707" t="s">
        <v>451</v>
      </c>
      <c r="E353" s="711">
        <v>40026</v>
      </c>
      <c r="F353" s="711"/>
      <c r="G353" s="696" t="s">
        <v>763</v>
      </c>
      <c r="H353" s="696" t="s">
        <v>123</v>
      </c>
      <c r="I353" s="693" t="s">
        <v>110</v>
      </c>
      <c r="J353" s="697">
        <v>27775000</v>
      </c>
      <c r="K353" s="354">
        <f t="shared" si="8"/>
        <v>27775000</v>
      </c>
      <c r="L353" s="7"/>
      <c r="M353" s="7"/>
      <c r="N353" s="7"/>
      <c r="O353" s="7"/>
      <c r="P353" s="7"/>
      <c r="Q353" s="7"/>
    </row>
    <row r="354" spans="1:17" ht="20.399999999999999" x14ac:dyDescent="0.25">
      <c r="A354" s="707" t="s">
        <v>386</v>
      </c>
      <c r="B354" s="708" t="s">
        <v>387</v>
      </c>
      <c r="C354" s="709">
        <v>936</v>
      </c>
      <c r="D354" s="707" t="s">
        <v>429</v>
      </c>
      <c r="E354" s="694" t="s">
        <v>33</v>
      </c>
      <c r="F354" s="694"/>
      <c r="G354" s="696" t="s">
        <v>352</v>
      </c>
      <c r="H354" s="696" t="s">
        <v>252</v>
      </c>
      <c r="I354" s="693" t="s">
        <v>110</v>
      </c>
      <c r="J354" s="697">
        <v>3000000</v>
      </c>
      <c r="K354" s="354">
        <f t="shared" si="8"/>
        <v>3000000</v>
      </c>
      <c r="L354" s="7"/>
      <c r="M354" s="7"/>
      <c r="N354" s="7"/>
      <c r="O354" s="7"/>
      <c r="P354" s="7"/>
      <c r="Q354" s="7"/>
    </row>
    <row r="355" spans="1:17" ht="20.399999999999999" x14ac:dyDescent="0.25">
      <c r="A355" s="707" t="s">
        <v>386</v>
      </c>
      <c r="B355" s="708" t="s">
        <v>387</v>
      </c>
      <c r="C355" s="709">
        <v>176</v>
      </c>
      <c r="D355" s="707" t="s">
        <v>451</v>
      </c>
      <c r="E355" s="694" t="s">
        <v>33</v>
      </c>
      <c r="F355" s="694"/>
      <c r="G355" s="696" t="s">
        <v>437</v>
      </c>
      <c r="H355" s="696" t="s">
        <v>455</v>
      </c>
      <c r="I355" s="693" t="s">
        <v>110</v>
      </c>
      <c r="J355" s="697">
        <v>76100000</v>
      </c>
      <c r="K355" s="354">
        <f t="shared" si="8"/>
        <v>76100000</v>
      </c>
      <c r="L355" s="586"/>
      <c r="M355" s="7"/>
      <c r="N355" s="7"/>
      <c r="O355" s="7"/>
      <c r="P355" s="7"/>
      <c r="Q355" s="7"/>
    </row>
    <row r="356" spans="1:17" ht="20.399999999999999" x14ac:dyDescent="0.25">
      <c r="A356" s="712" t="s">
        <v>386</v>
      </c>
      <c r="B356" s="713" t="s">
        <v>387</v>
      </c>
      <c r="C356" s="714">
        <v>174</v>
      </c>
      <c r="D356" s="712" t="s">
        <v>429</v>
      </c>
      <c r="E356" s="715" t="s">
        <v>426</v>
      </c>
      <c r="F356" s="715"/>
      <c r="G356" s="716" t="s">
        <v>437</v>
      </c>
      <c r="H356" s="716" t="s">
        <v>438</v>
      </c>
      <c r="I356" s="693" t="s">
        <v>110</v>
      </c>
      <c r="J356" s="717">
        <v>15778000</v>
      </c>
      <c r="K356" s="354">
        <f t="shared" si="8"/>
        <v>15778000</v>
      </c>
      <c r="L356" s="7"/>
      <c r="M356" s="7"/>
      <c r="N356" s="7"/>
      <c r="O356" s="7"/>
      <c r="P356" s="7"/>
      <c r="Q356" s="7"/>
    </row>
    <row r="357" spans="1:17" ht="51" x14ac:dyDescent="0.25">
      <c r="A357" s="707" t="s">
        <v>386</v>
      </c>
      <c r="B357" s="708" t="s">
        <v>387</v>
      </c>
      <c r="C357" s="709">
        <v>832</v>
      </c>
      <c r="D357" s="707" t="s">
        <v>402</v>
      </c>
      <c r="E357" s="694" t="s">
        <v>33</v>
      </c>
      <c r="F357" s="694"/>
      <c r="G357" s="696" t="s">
        <v>424</v>
      </c>
      <c r="H357" s="696" t="s">
        <v>671</v>
      </c>
      <c r="I357" s="693" t="s">
        <v>110</v>
      </c>
      <c r="J357" s="718" t="s">
        <v>895</v>
      </c>
      <c r="K357" s="354">
        <v>82000000</v>
      </c>
      <c r="L357" s="7"/>
      <c r="M357" s="7"/>
      <c r="N357" s="7"/>
      <c r="O357" s="7"/>
      <c r="P357" s="7"/>
      <c r="Q357" s="7"/>
    </row>
    <row r="358" spans="1:17" ht="20.399999999999999" x14ac:dyDescent="0.25">
      <c r="A358" s="707" t="s">
        <v>386</v>
      </c>
      <c r="B358" s="708" t="s">
        <v>387</v>
      </c>
      <c r="C358" s="709">
        <v>182</v>
      </c>
      <c r="D358" s="707" t="s">
        <v>489</v>
      </c>
      <c r="E358" s="694" t="s">
        <v>427</v>
      </c>
      <c r="F358" s="694"/>
      <c r="G358" s="696" t="s">
        <v>437</v>
      </c>
      <c r="H358" s="696" t="s">
        <v>495</v>
      </c>
      <c r="I358" s="693" t="s">
        <v>110</v>
      </c>
      <c r="J358" s="719">
        <v>1000000</v>
      </c>
      <c r="K358" s="354">
        <f t="shared" si="8"/>
        <v>1000000</v>
      </c>
      <c r="L358" s="586"/>
      <c r="M358" s="7"/>
      <c r="N358" s="7"/>
      <c r="O358" s="7"/>
      <c r="P358" s="7"/>
      <c r="Q358" s="7"/>
    </row>
    <row r="359" spans="1:17" ht="20.399999999999999" x14ac:dyDescent="0.25">
      <c r="A359" s="707" t="s">
        <v>386</v>
      </c>
      <c r="B359" s="708" t="s">
        <v>387</v>
      </c>
      <c r="C359" s="709">
        <v>302</v>
      </c>
      <c r="D359" s="707" t="s">
        <v>402</v>
      </c>
      <c r="E359" s="694" t="s">
        <v>743</v>
      </c>
      <c r="F359" s="694"/>
      <c r="G359" s="696" t="s">
        <v>404</v>
      </c>
      <c r="H359" s="696" t="s">
        <v>405</v>
      </c>
      <c r="I359" s="693" t="s">
        <v>110</v>
      </c>
      <c r="J359" s="720">
        <v>3100000</v>
      </c>
      <c r="K359" s="129">
        <v>3100000</v>
      </c>
      <c r="L359" s="586"/>
      <c r="M359" s="7"/>
      <c r="N359" s="7"/>
      <c r="O359" s="7"/>
      <c r="P359" s="7"/>
      <c r="Q359" s="7"/>
    </row>
    <row r="360" spans="1:17" x14ac:dyDescent="0.25">
      <c r="A360" s="11"/>
      <c r="B360" s="10"/>
      <c r="C360" s="14"/>
      <c r="D360" s="11"/>
      <c r="E360" s="85"/>
      <c r="F360" s="85"/>
      <c r="G360" s="111"/>
      <c r="H360" s="111"/>
      <c r="I360" s="97"/>
      <c r="J360" s="129"/>
      <c r="K360" s="167"/>
      <c r="L360" s="7"/>
      <c r="M360" s="7"/>
      <c r="N360" s="7"/>
      <c r="O360" s="7"/>
      <c r="P360" s="7"/>
      <c r="Q360" s="7"/>
    </row>
    <row r="361" spans="1:17" x14ac:dyDescent="0.25">
      <c r="A361" s="11"/>
      <c r="B361" s="10"/>
      <c r="C361" s="14"/>
      <c r="D361" s="11"/>
      <c r="E361" s="85"/>
      <c r="F361" s="85"/>
      <c r="G361" s="111"/>
      <c r="H361" s="111"/>
      <c r="I361" s="97"/>
      <c r="J361" s="129"/>
      <c r="K361" s="167"/>
      <c r="L361" s="7"/>
      <c r="M361" s="7"/>
      <c r="N361" s="7"/>
      <c r="O361" s="7"/>
      <c r="P361" s="7"/>
      <c r="Q361" s="7"/>
    </row>
    <row r="362" spans="1:17" ht="20.399999999999999" x14ac:dyDescent="0.25">
      <c r="A362" s="728" t="s">
        <v>386</v>
      </c>
      <c r="B362" s="729" t="s">
        <v>509</v>
      </c>
      <c r="C362" s="730">
        <v>963</v>
      </c>
      <c r="D362" s="728" t="s">
        <v>402</v>
      </c>
      <c r="E362" s="731" t="s">
        <v>411</v>
      </c>
      <c r="F362" s="731">
        <v>2009</v>
      </c>
      <c r="G362" s="732" t="s">
        <v>404</v>
      </c>
      <c r="H362" s="732" t="s">
        <v>938</v>
      </c>
      <c r="I362" s="733" t="s">
        <v>396</v>
      </c>
      <c r="J362" s="734">
        <v>4000000</v>
      </c>
      <c r="K362" s="530">
        <f t="shared" ref="K362:K405" si="9">J362</f>
        <v>4000000</v>
      </c>
      <c r="L362" s="7"/>
      <c r="M362" s="7"/>
      <c r="N362" s="7"/>
      <c r="O362" s="7"/>
      <c r="P362" s="7"/>
      <c r="Q362" s="7"/>
    </row>
    <row r="363" spans="1:17" ht="20.399999999999999" x14ac:dyDescent="0.25">
      <c r="A363" s="78" t="s">
        <v>386</v>
      </c>
      <c r="B363" s="79" t="s">
        <v>509</v>
      </c>
      <c r="C363" s="63">
        <v>809</v>
      </c>
      <c r="D363" s="78" t="s">
        <v>451</v>
      </c>
      <c r="E363" s="85" t="s">
        <v>411</v>
      </c>
      <c r="F363" s="85">
        <v>2009</v>
      </c>
      <c r="G363" s="111"/>
      <c r="H363" s="111" t="s">
        <v>555</v>
      </c>
      <c r="I363" s="97" t="s">
        <v>396</v>
      </c>
      <c r="J363" s="314">
        <v>1000000</v>
      </c>
      <c r="K363" s="505">
        <f t="shared" si="9"/>
        <v>1000000</v>
      </c>
      <c r="L363" s="7"/>
      <c r="M363" s="7"/>
      <c r="N363" s="7"/>
      <c r="O363" s="7"/>
      <c r="P363" s="7"/>
      <c r="Q363" s="7"/>
    </row>
    <row r="364" spans="1:17" ht="20.399999999999999" x14ac:dyDescent="0.25">
      <c r="A364" s="78" t="s">
        <v>386</v>
      </c>
      <c r="B364" s="79" t="s">
        <v>387</v>
      </c>
      <c r="C364" s="63">
        <v>320</v>
      </c>
      <c r="D364" s="78" t="s">
        <v>489</v>
      </c>
      <c r="E364" s="462" t="s">
        <v>738</v>
      </c>
      <c r="F364" s="462">
        <v>2009</v>
      </c>
      <c r="G364" s="503" t="s">
        <v>490</v>
      </c>
      <c r="H364" s="503" t="s">
        <v>491</v>
      </c>
      <c r="I364" s="97" t="s">
        <v>406</v>
      </c>
      <c r="J364" s="314">
        <v>4857000</v>
      </c>
      <c r="K364" s="505">
        <f t="shared" si="9"/>
        <v>4857000</v>
      </c>
      <c r="L364" s="7"/>
      <c r="M364" s="7"/>
      <c r="N364" s="7"/>
      <c r="O364" s="7"/>
      <c r="P364" s="7"/>
      <c r="Q364" s="7"/>
    </row>
    <row r="365" spans="1:17" ht="20.399999999999999" x14ac:dyDescent="0.25">
      <c r="A365" s="78" t="s">
        <v>386</v>
      </c>
      <c r="B365" s="79" t="s">
        <v>387</v>
      </c>
      <c r="C365" s="63">
        <v>322</v>
      </c>
      <c r="D365" s="78" t="s">
        <v>489</v>
      </c>
      <c r="E365" s="462" t="s">
        <v>738</v>
      </c>
      <c r="F365" s="462">
        <v>2009</v>
      </c>
      <c r="G365" s="503" t="s">
        <v>490</v>
      </c>
      <c r="H365" s="503" t="s">
        <v>494</v>
      </c>
      <c r="I365" s="97" t="s">
        <v>406</v>
      </c>
      <c r="J365" s="315" t="s">
        <v>97</v>
      </c>
      <c r="K365" s="505" t="str">
        <f t="shared" si="9"/>
        <v>Part of Lamoille County Project</v>
      </c>
      <c r="L365" s="7"/>
      <c r="M365" s="7"/>
      <c r="N365" s="7"/>
      <c r="O365" s="7"/>
      <c r="P365" s="7"/>
      <c r="Q365" s="7"/>
    </row>
    <row r="366" spans="1:17" ht="30.6" x14ac:dyDescent="0.25">
      <c r="A366" s="78" t="s">
        <v>386</v>
      </c>
      <c r="B366" s="79" t="s">
        <v>387</v>
      </c>
      <c r="C366" s="63">
        <v>321</v>
      </c>
      <c r="D366" s="78" t="s">
        <v>489</v>
      </c>
      <c r="E366" s="85" t="s">
        <v>411</v>
      </c>
      <c r="F366" s="85">
        <v>2009</v>
      </c>
      <c r="G366" s="506" t="s">
        <v>942</v>
      </c>
      <c r="H366" s="503" t="s">
        <v>503</v>
      </c>
      <c r="I366" s="97" t="s">
        <v>406</v>
      </c>
      <c r="J366" s="314">
        <v>25142000</v>
      </c>
      <c r="K366" s="505">
        <f t="shared" si="9"/>
        <v>25142000</v>
      </c>
      <c r="L366" s="7"/>
      <c r="M366" s="7">
        <v>2009</v>
      </c>
      <c r="N366" s="7" t="s">
        <v>510</v>
      </c>
      <c r="O366" s="7">
        <f>COUNTIF(I362:I373,"Concept")</f>
        <v>0</v>
      </c>
      <c r="P366" s="7"/>
      <c r="Q366" s="7"/>
    </row>
    <row r="367" spans="1:17" ht="20.399999999999999" x14ac:dyDescent="0.25">
      <c r="A367" s="96" t="s">
        <v>386</v>
      </c>
      <c r="B367" s="85" t="s">
        <v>387</v>
      </c>
      <c r="C367" s="114">
        <v>1063</v>
      </c>
      <c r="D367" s="96" t="s">
        <v>402</v>
      </c>
      <c r="E367" s="85" t="s">
        <v>411</v>
      </c>
      <c r="F367" s="85">
        <v>2009</v>
      </c>
      <c r="G367" s="507"/>
      <c r="H367" s="111" t="s">
        <v>686</v>
      </c>
      <c r="I367" s="508" t="s">
        <v>406</v>
      </c>
      <c r="J367" s="314">
        <v>5400000</v>
      </c>
      <c r="K367" s="504">
        <f t="shared" si="9"/>
        <v>5400000</v>
      </c>
      <c r="M367" s="7">
        <v>2009</v>
      </c>
      <c r="N367" s="7" t="s">
        <v>392</v>
      </c>
      <c r="O367" s="7">
        <f>COUNTIF(I362:I373,"Planned")</f>
        <v>0</v>
      </c>
    </row>
    <row r="368" spans="1:17" ht="20.399999999999999" x14ac:dyDescent="0.25">
      <c r="A368" s="78" t="s">
        <v>386</v>
      </c>
      <c r="B368" s="79" t="s">
        <v>387</v>
      </c>
      <c r="C368" s="63">
        <v>777</v>
      </c>
      <c r="D368" s="78" t="s">
        <v>429</v>
      </c>
      <c r="E368" s="85" t="s">
        <v>22</v>
      </c>
      <c r="F368" s="85">
        <v>2009</v>
      </c>
      <c r="G368" s="111" t="s">
        <v>734</v>
      </c>
      <c r="H368" s="503" t="s">
        <v>26</v>
      </c>
      <c r="I368" s="97" t="s">
        <v>406</v>
      </c>
      <c r="J368" s="314">
        <v>95000000</v>
      </c>
      <c r="K368" s="509">
        <f t="shared" si="9"/>
        <v>95000000</v>
      </c>
      <c r="L368" s="7"/>
      <c r="M368" s="7">
        <v>2009</v>
      </c>
      <c r="N368" s="7" t="s">
        <v>396</v>
      </c>
      <c r="O368" s="7">
        <f>COUNTIF(I362:I373,"Proposed")</f>
        <v>2</v>
      </c>
      <c r="P368" s="7"/>
      <c r="Q368" s="7"/>
    </row>
    <row r="369" spans="1:17" ht="20.399999999999999" x14ac:dyDescent="0.25">
      <c r="A369" s="78" t="s">
        <v>386</v>
      </c>
      <c r="B369" s="79" t="s">
        <v>387</v>
      </c>
      <c r="C369" s="63">
        <v>161</v>
      </c>
      <c r="D369" s="78" t="s">
        <v>429</v>
      </c>
      <c r="E369" s="85" t="s">
        <v>22</v>
      </c>
      <c r="F369" s="85">
        <v>2009</v>
      </c>
      <c r="G369" s="111" t="s">
        <v>734</v>
      </c>
      <c r="H369" s="503" t="s">
        <v>36</v>
      </c>
      <c r="I369" s="97" t="s">
        <v>406</v>
      </c>
      <c r="J369" s="314">
        <v>4986431</v>
      </c>
      <c r="K369" s="509">
        <f t="shared" si="9"/>
        <v>4986431</v>
      </c>
      <c r="L369" s="7"/>
      <c r="M369" s="7">
        <v>2009</v>
      </c>
      <c r="N369" s="7" t="s">
        <v>406</v>
      </c>
      <c r="O369" s="7">
        <f>COUNTIF(I362:I373,"Under Construction")</f>
        <v>10</v>
      </c>
      <c r="P369" s="7"/>
      <c r="Q369" s="7"/>
    </row>
    <row r="370" spans="1:17" ht="30.6" x14ac:dyDescent="0.25">
      <c r="A370" s="78" t="s">
        <v>386</v>
      </c>
      <c r="B370" s="79" t="s">
        <v>387</v>
      </c>
      <c r="C370" s="63">
        <v>903</v>
      </c>
      <c r="D370" s="78" t="s">
        <v>402</v>
      </c>
      <c r="E370" s="85" t="s">
        <v>411</v>
      </c>
      <c r="F370" s="85">
        <v>2009</v>
      </c>
      <c r="G370" s="503" t="s">
        <v>409</v>
      </c>
      <c r="H370" s="111" t="s">
        <v>716</v>
      </c>
      <c r="I370" s="508" t="s">
        <v>406</v>
      </c>
      <c r="J370" s="314">
        <v>1240000</v>
      </c>
      <c r="K370" s="505">
        <f t="shared" si="9"/>
        <v>1240000</v>
      </c>
    </row>
    <row r="371" spans="1:17" ht="20.399999999999999" x14ac:dyDescent="0.25">
      <c r="A371" s="78" t="s">
        <v>386</v>
      </c>
      <c r="B371" s="79" t="s">
        <v>387</v>
      </c>
      <c r="C371" s="63">
        <v>930</v>
      </c>
      <c r="D371" s="78" t="s">
        <v>429</v>
      </c>
      <c r="E371" s="87" t="s">
        <v>411</v>
      </c>
      <c r="F371" s="87">
        <v>2009</v>
      </c>
      <c r="G371" s="503" t="s">
        <v>352</v>
      </c>
      <c r="H371" s="503" t="s">
        <v>247</v>
      </c>
      <c r="I371" s="508" t="s">
        <v>406</v>
      </c>
      <c r="J371" s="314">
        <v>2300000</v>
      </c>
      <c r="K371" s="505">
        <f t="shared" si="9"/>
        <v>2300000</v>
      </c>
      <c r="L371" s="7"/>
      <c r="M371" s="7"/>
      <c r="N371" s="7"/>
      <c r="O371" s="7"/>
      <c r="P371" s="7"/>
      <c r="Q371" s="7"/>
    </row>
    <row r="372" spans="1:17" ht="20.399999999999999" x14ac:dyDescent="0.25">
      <c r="A372" s="78" t="s">
        <v>386</v>
      </c>
      <c r="B372" s="79" t="s">
        <v>387</v>
      </c>
      <c r="C372" s="63">
        <v>933</v>
      </c>
      <c r="D372" s="78" t="s">
        <v>429</v>
      </c>
      <c r="E372" s="462" t="s">
        <v>411</v>
      </c>
      <c r="F372" s="462">
        <v>2009</v>
      </c>
      <c r="G372" s="503" t="s">
        <v>352</v>
      </c>
      <c r="H372" s="503" t="s">
        <v>249</v>
      </c>
      <c r="I372" s="508" t="s">
        <v>406</v>
      </c>
      <c r="J372" s="314">
        <v>6137112</v>
      </c>
      <c r="K372" s="505">
        <f t="shared" si="9"/>
        <v>6137112</v>
      </c>
      <c r="L372" s="7"/>
      <c r="M372" s="7"/>
      <c r="N372" s="7"/>
      <c r="O372" s="7"/>
      <c r="P372" s="7"/>
      <c r="Q372" s="7"/>
    </row>
    <row r="373" spans="1:17" ht="20.399999999999999" x14ac:dyDescent="0.25">
      <c r="A373" s="78" t="s">
        <v>386</v>
      </c>
      <c r="B373" s="79" t="s">
        <v>387</v>
      </c>
      <c r="C373" s="14">
        <v>211</v>
      </c>
      <c r="D373" s="78" t="s">
        <v>451</v>
      </c>
      <c r="E373" s="462" t="s">
        <v>22</v>
      </c>
      <c r="F373" s="462">
        <v>2009</v>
      </c>
      <c r="G373" s="503" t="s">
        <v>165</v>
      </c>
      <c r="H373" s="503" t="s">
        <v>306</v>
      </c>
      <c r="I373" s="96" t="s">
        <v>406</v>
      </c>
      <c r="J373" s="314">
        <v>9162029</v>
      </c>
      <c r="K373" s="505">
        <f t="shared" si="9"/>
        <v>9162029</v>
      </c>
      <c r="L373" s="7"/>
      <c r="M373" s="7"/>
      <c r="N373" s="7"/>
      <c r="O373" s="7"/>
      <c r="P373" s="7"/>
      <c r="Q373" s="7"/>
    </row>
    <row r="374" spans="1:17" ht="20.399999999999999" x14ac:dyDescent="0.25">
      <c r="A374" s="510" t="s">
        <v>386</v>
      </c>
      <c r="B374" s="511" t="s">
        <v>509</v>
      </c>
      <c r="C374" s="512">
        <v>1153</v>
      </c>
      <c r="D374" s="513" t="s">
        <v>402</v>
      </c>
      <c r="E374" s="462" t="s">
        <v>6</v>
      </c>
      <c r="F374" s="514">
        <v>2010</v>
      </c>
      <c r="G374" s="515" t="s">
        <v>404</v>
      </c>
      <c r="H374" s="516" t="s">
        <v>952</v>
      </c>
      <c r="I374" s="508" t="s">
        <v>510</v>
      </c>
      <c r="J374" s="490">
        <v>3000000</v>
      </c>
      <c r="K374" s="517">
        <f t="shared" si="9"/>
        <v>3000000</v>
      </c>
      <c r="L374" s="7"/>
      <c r="M374" s="7"/>
      <c r="N374" s="7"/>
      <c r="O374" s="7"/>
      <c r="P374" s="7"/>
      <c r="Q374" s="7"/>
    </row>
    <row r="375" spans="1:17" ht="20.399999999999999" x14ac:dyDescent="0.25">
      <c r="A375" s="96" t="s">
        <v>386</v>
      </c>
      <c r="B375" s="85" t="s">
        <v>509</v>
      </c>
      <c r="C375" s="114">
        <v>1055</v>
      </c>
      <c r="D375" s="96" t="s">
        <v>451</v>
      </c>
      <c r="E375" s="85">
        <v>2010</v>
      </c>
      <c r="F375" s="85">
        <v>2010</v>
      </c>
      <c r="G375" s="111" t="s">
        <v>558</v>
      </c>
      <c r="H375" s="111" t="s">
        <v>556</v>
      </c>
      <c r="I375" s="96" t="s">
        <v>510</v>
      </c>
      <c r="J375" s="436">
        <v>4107000</v>
      </c>
      <c r="K375" s="505">
        <f t="shared" si="9"/>
        <v>4107000</v>
      </c>
    </row>
    <row r="376" spans="1:17" ht="20.399999999999999" x14ac:dyDescent="0.25">
      <c r="A376" s="11" t="s">
        <v>386</v>
      </c>
      <c r="B376" s="10" t="s">
        <v>387</v>
      </c>
      <c r="C376" s="14">
        <v>1128</v>
      </c>
      <c r="D376" s="11" t="s">
        <v>393</v>
      </c>
      <c r="E376" s="85" t="s">
        <v>34</v>
      </c>
      <c r="F376" s="86" t="s">
        <v>773</v>
      </c>
      <c r="G376" s="6" t="s">
        <v>775</v>
      </c>
      <c r="H376" s="111" t="s">
        <v>836</v>
      </c>
      <c r="I376" s="96" t="s">
        <v>392</v>
      </c>
      <c r="J376" s="587">
        <v>800000</v>
      </c>
      <c r="K376" s="505">
        <f t="shared" si="9"/>
        <v>800000</v>
      </c>
      <c r="M376" s="7">
        <v>2010</v>
      </c>
      <c r="N376" s="7" t="s">
        <v>510</v>
      </c>
      <c r="O376" s="7">
        <f>COUNTIF(I374:I408,"Concept")</f>
        <v>2</v>
      </c>
    </row>
    <row r="377" spans="1:17" ht="30.6" x14ac:dyDescent="0.25">
      <c r="A377" s="78" t="s">
        <v>386</v>
      </c>
      <c r="B377" s="79" t="s">
        <v>387</v>
      </c>
      <c r="C377" s="63">
        <v>624</v>
      </c>
      <c r="D377" s="78" t="s">
        <v>393</v>
      </c>
      <c r="E377" s="114">
        <v>2010</v>
      </c>
      <c r="F377" s="86" t="s">
        <v>773</v>
      </c>
      <c r="G377" s="6" t="s">
        <v>401</v>
      </c>
      <c r="H377" s="503" t="s">
        <v>943</v>
      </c>
      <c r="I377" s="96" t="s">
        <v>392</v>
      </c>
      <c r="J377" s="437" t="s">
        <v>788</v>
      </c>
      <c r="K377" s="505" t="str">
        <f t="shared" si="9"/>
        <v>Part of project 625</v>
      </c>
      <c r="M377" s="7">
        <v>2010</v>
      </c>
      <c r="N377" s="7" t="s">
        <v>392</v>
      </c>
      <c r="O377" s="7">
        <f>COUNTIF(I374:I408,"Planned")</f>
        <v>21</v>
      </c>
    </row>
    <row r="378" spans="1:17" ht="30.6" x14ac:dyDescent="0.25">
      <c r="A378" s="78" t="s">
        <v>386</v>
      </c>
      <c r="B378" s="79" t="s">
        <v>387</v>
      </c>
      <c r="C378" s="63">
        <v>139</v>
      </c>
      <c r="D378" s="78" t="s">
        <v>489</v>
      </c>
      <c r="E378" s="85" t="s">
        <v>412</v>
      </c>
      <c r="F378" s="85">
        <v>2010</v>
      </c>
      <c r="G378" s="503" t="s">
        <v>497</v>
      </c>
      <c r="H378" s="503" t="s">
        <v>502</v>
      </c>
      <c r="I378" s="96" t="s">
        <v>392</v>
      </c>
      <c r="J378" s="437">
        <v>20000000</v>
      </c>
      <c r="K378" s="505">
        <f t="shared" si="9"/>
        <v>20000000</v>
      </c>
      <c r="M378" s="7">
        <v>2010</v>
      </c>
      <c r="N378" s="7" t="s">
        <v>396</v>
      </c>
      <c r="O378" s="7">
        <f>COUNTIF(I374:I408,"Proposed")</f>
        <v>6</v>
      </c>
    </row>
    <row r="379" spans="1:17" ht="30.6" x14ac:dyDescent="0.25">
      <c r="A379" s="78" t="s">
        <v>386</v>
      </c>
      <c r="B379" s="10" t="s">
        <v>387</v>
      </c>
      <c r="C379" s="63">
        <v>840</v>
      </c>
      <c r="D379" s="78" t="s">
        <v>402</v>
      </c>
      <c r="E379" s="85" t="s">
        <v>84</v>
      </c>
      <c r="F379" s="85">
        <v>2010</v>
      </c>
      <c r="G379" s="503" t="s">
        <v>734</v>
      </c>
      <c r="H379" s="111" t="s">
        <v>720</v>
      </c>
      <c r="I379" s="96" t="s">
        <v>392</v>
      </c>
      <c r="J379" s="437">
        <v>7300000</v>
      </c>
      <c r="K379" s="509">
        <f t="shared" si="9"/>
        <v>7300000</v>
      </c>
      <c r="M379" s="7">
        <v>2010</v>
      </c>
      <c r="N379" s="7" t="s">
        <v>406</v>
      </c>
      <c r="O379" s="7">
        <f>COUNTIF(I374:I408,"Under Construction")</f>
        <v>6</v>
      </c>
    </row>
    <row r="380" spans="1:17" ht="20.399999999999999" x14ac:dyDescent="0.25">
      <c r="A380" s="78" t="s">
        <v>386</v>
      </c>
      <c r="B380" s="79" t="s">
        <v>387</v>
      </c>
      <c r="C380" s="63">
        <v>904</v>
      </c>
      <c r="D380" s="78" t="s">
        <v>402</v>
      </c>
      <c r="E380" s="85" t="s">
        <v>412</v>
      </c>
      <c r="F380" s="85">
        <v>2010</v>
      </c>
      <c r="G380" s="503" t="s">
        <v>409</v>
      </c>
      <c r="H380" s="111" t="s">
        <v>717</v>
      </c>
      <c r="I380" s="96" t="s">
        <v>392</v>
      </c>
      <c r="J380" s="438">
        <v>990000</v>
      </c>
      <c r="K380" s="505">
        <f t="shared" si="9"/>
        <v>990000</v>
      </c>
    </row>
    <row r="381" spans="1:17" ht="20.399999999999999" x14ac:dyDescent="0.25">
      <c r="A381" s="78" t="s">
        <v>386</v>
      </c>
      <c r="B381" s="79" t="s">
        <v>387</v>
      </c>
      <c r="C381" s="63">
        <v>928</v>
      </c>
      <c r="D381" s="78" t="s">
        <v>429</v>
      </c>
      <c r="E381" s="85" t="s">
        <v>412</v>
      </c>
      <c r="F381" s="85">
        <v>2010</v>
      </c>
      <c r="G381" s="503" t="s">
        <v>352</v>
      </c>
      <c r="H381" s="503" t="s">
        <v>245</v>
      </c>
      <c r="I381" s="96" t="s">
        <v>392</v>
      </c>
      <c r="J381" s="314">
        <v>2300000</v>
      </c>
      <c r="K381" s="505">
        <f t="shared" si="9"/>
        <v>2300000</v>
      </c>
    </row>
    <row r="382" spans="1:17" ht="20.399999999999999" x14ac:dyDescent="0.25">
      <c r="A382" s="386" t="s">
        <v>386</v>
      </c>
      <c r="B382" s="62" t="s">
        <v>387</v>
      </c>
      <c r="C382" s="30">
        <v>934</v>
      </c>
      <c r="D382" s="386" t="s">
        <v>429</v>
      </c>
      <c r="E382" s="85" t="s">
        <v>84</v>
      </c>
      <c r="F382" s="87">
        <v>2010</v>
      </c>
      <c r="G382" s="518" t="s">
        <v>352</v>
      </c>
      <c r="H382" s="518" t="s">
        <v>250</v>
      </c>
      <c r="I382" s="97" t="s">
        <v>392</v>
      </c>
      <c r="J382" s="318">
        <v>818480</v>
      </c>
      <c r="K382" s="505">
        <f t="shared" si="9"/>
        <v>818480</v>
      </c>
    </row>
    <row r="383" spans="1:17" ht="20.399999999999999" x14ac:dyDescent="0.25">
      <c r="A383" s="386" t="s">
        <v>386</v>
      </c>
      <c r="B383" s="62" t="s">
        <v>387</v>
      </c>
      <c r="C383" s="30">
        <v>935</v>
      </c>
      <c r="D383" s="386" t="s">
        <v>429</v>
      </c>
      <c r="E383" s="85" t="s">
        <v>34</v>
      </c>
      <c r="F383" s="87">
        <v>2010</v>
      </c>
      <c r="G383" s="518" t="s">
        <v>352</v>
      </c>
      <c r="H383" s="518" t="s">
        <v>251</v>
      </c>
      <c r="I383" s="97" t="s">
        <v>392</v>
      </c>
      <c r="J383" s="318">
        <v>5208509</v>
      </c>
      <c r="K383" s="505">
        <f t="shared" si="9"/>
        <v>5208509</v>
      </c>
    </row>
    <row r="384" spans="1:17" ht="20.399999999999999" x14ac:dyDescent="0.25">
      <c r="A384" s="78" t="s">
        <v>386</v>
      </c>
      <c r="B384" s="79" t="s">
        <v>387</v>
      </c>
      <c r="C384" s="63">
        <v>938</v>
      </c>
      <c r="D384" s="78" t="s">
        <v>429</v>
      </c>
      <c r="E384" s="85" t="s">
        <v>6</v>
      </c>
      <c r="F384" s="85">
        <v>2010</v>
      </c>
      <c r="G384" s="503" t="s">
        <v>352</v>
      </c>
      <c r="H384" s="503" t="s">
        <v>254</v>
      </c>
      <c r="I384" s="96" t="s">
        <v>392</v>
      </c>
      <c r="J384" s="15">
        <v>3068556</v>
      </c>
      <c r="K384" s="505">
        <f t="shared" si="9"/>
        <v>3068556</v>
      </c>
    </row>
    <row r="385" spans="1:17" ht="20.399999999999999" x14ac:dyDescent="0.25">
      <c r="A385" s="78" t="s">
        <v>386</v>
      </c>
      <c r="B385" s="79" t="s">
        <v>387</v>
      </c>
      <c r="C385" s="63">
        <v>942</v>
      </c>
      <c r="D385" s="78" t="s">
        <v>429</v>
      </c>
      <c r="E385" s="85" t="s">
        <v>84</v>
      </c>
      <c r="F385" s="85">
        <v>2010</v>
      </c>
      <c r="G385" s="503" t="s">
        <v>352</v>
      </c>
      <c r="H385" s="503" t="s">
        <v>258</v>
      </c>
      <c r="I385" s="96" t="s">
        <v>392</v>
      </c>
      <c r="J385" s="314">
        <v>2767180</v>
      </c>
      <c r="K385" s="505">
        <f t="shared" si="9"/>
        <v>2767180</v>
      </c>
    </row>
    <row r="386" spans="1:17" ht="20.399999999999999" x14ac:dyDescent="0.25">
      <c r="A386" s="36" t="s">
        <v>386</v>
      </c>
      <c r="B386" s="37" t="s">
        <v>387</v>
      </c>
      <c r="C386" s="38">
        <v>927</v>
      </c>
      <c r="D386" s="36" t="s">
        <v>429</v>
      </c>
      <c r="E386" s="85" t="s">
        <v>34</v>
      </c>
      <c r="F386" s="88">
        <v>2010</v>
      </c>
      <c r="G386" s="398" t="s">
        <v>352</v>
      </c>
      <c r="H386" s="398" t="s">
        <v>25</v>
      </c>
      <c r="I386" s="95" t="s">
        <v>392</v>
      </c>
      <c r="J386" s="317">
        <v>584629</v>
      </c>
      <c r="K386" s="505">
        <f t="shared" si="9"/>
        <v>584629</v>
      </c>
    </row>
    <row r="387" spans="1:17" ht="31.8" x14ac:dyDescent="0.25">
      <c r="A387" s="446" t="s">
        <v>386</v>
      </c>
      <c r="B387" s="447" t="s">
        <v>387</v>
      </c>
      <c r="C387" s="519">
        <v>484</v>
      </c>
      <c r="D387" s="446" t="s">
        <v>429</v>
      </c>
      <c r="E387" s="85" t="s">
        <v>347</v>
      </c>
      <c r="F387" s="284">
        <v>2010</v>
      </c>
      <c r="G387" s="75" t="s">
        <v>668</v>
      </c>
      <c r="H387" s="75" t="s">
        <v>136</v>
      </c>
      <c r="I387" s="72" t="s">
        <v>392</v>
      </c>
      <c r="J387" s="103">
        <v>690000</v>
      </c>
      <c r="K387" s="520">
        <f t="shared" si="9"/>
        <v>690000</v>
      </c>
      <c r="L387" s="7"/>
      <c r="M387" s="7"/>
      <c r="N387" s="7"/>
      <c r="O387" s="7"/>
      <c r="P387" s="7"/>
      <c r="Q387" s="7"/>
    </row>
    <row r="388" spans="1:17" ht="40.799999999999997" x14ac:dyDescent="0.25">
      <c r="A388" s="78" t="s">
        <v>386</v>
      </c>
      <c r="B388" s="79" t="s">
        <v>387</v>
      </c>
      <c r="C388" s="63">
        <v>786</v>
      </c>
      <c r="D388" s="78" t="s">
        <v>429</v>
      </c>
      <c r="E388" s="85" t="s">
        <v>347</v>
      </c>
      <c r="F388" s="85">
        <v>2010</v>
      </c>
      <c r="G388" s="503" t="s">
        <v>604</v>
      </c>
      <c r="H388" s="503" t="s">
        <v>14</v>
      </c>
      <c r="I388" s="96" t="s">
        <v>392</v>
      </c>
      <c r="J388" s="491">
        <v>1000000</v>
      </c>
      <c r="K388" s="520">
        <f t="shared" si="9"/>
        <v>1000000</v>
      </c>
      <c r="L388" s="7"/>
      <c r="M388" s="7"/>
      <c r="N388" s="7"/>
      <c r="O388" s="7"/>
      <c r="P388" s="7"/>
      <c r="Q388" s="7"/>
    </row>
    <row r="389" spans="1:17" ht="40.799999999999997" x14ac:dyDescent="0.25">
      <c r="A389" s="78" t="s">
        <v>386</v>
      </c>
      <c r="B389" s="79" t="s">
        <v>387</v>
      </c>
      <c r="C389" s="63">
        <v>787</v>
      </c>
      <c r="D389" s="78" t="s">
        <v>429</v>
      </c>
      <c r="E389" s="85" t="s">
        <v>412</v>
      </c>
      <c r="F389" s="85">
        <v>2010</v>
      </c>
      <c r="G389" s="503" t="s">
        <v>604</v>
      </c>
      <c r="H389" s="503" t="s">
        <v>23</v>
      </c>
      <c r="I389" s="96" t="s">
        <v>392</v>
      </c>
      <c r="J389" s="314">
        <v>7631000</v>
      </c>
      <c r="K389" s="520">
        <f t="shared" si="9"/>
        <v>7631000</v>
      </c>
      <c r="L389" s="7"/>
      <c r="M389" s="7"/>
      <c r="N389" s="7"/>
      <c r="O389" s="7"/>
      <c r="P389" s="7"/>
      <c r="Q389" s="7"/>
    </row>
    <row r="390" spans="1:17" ht="40.799999999999997" x14ac:dyDescent="0.25">
      <c r="A390" s="36" t="s">
        <v>386</v>
      </c>
      <c r="B390" s="37" t="s">
        <v>387</v>
      </c>
      <c r="C390" s="38">
        <v>789</v>
      </c>
      <c r="D390" s="36" t="s">
        <v>429</v>
      </c>
      <c r="E390" s="88" t="s">
        <v>347</v>
      </c>
      <c r="F390" s="88">
        <v>2010</v>
      </c>
      <c r="G390" s="398" t="s">
        <v>604</v>
      </c>
      <c r="H390" s="398" t="s">
        <v>15</v>
      </c>
      <c r="I390" s="95" t="s">
        <v>392</v>
      </c>
      <c r="J390" s="317">
        <v>23304000</v>
      </c>
      <c r="K390" s="520">
        <f t="shared" si="9"/>
        <v>23304000</v>
      </c>
      <c r="L390" s="7"/>
      <c r="M390" s="7"/>
      <c r="N390" s="7"/>
      <c r="O390" s="7"/>
      <c r="P390" s="7"/>
      <c r="Q390" s="7"/>
    </row>
    <row r="391" spans="1:17" ht="20.399999999999999" x14ac:dyDescent="0.25">
      <c r="A391" s="465" t="s">
        <v>386</v>
      </c>
      <c r="B391" s="466" t="s">
        <v>387</v>
      </c>
      <c r="C391" s="521">
        <v>1152</v>
      </c>
      <c r="D391" s="465" t="s">
        <v>429</v>
      </c>
      <c r="E391" s="522">
        <v>40391</v>
      </c>
      <c r="F391" s="462">
        <v>2010</v>
      </c>
      <c r="G391" s="506"/>
      <c r="H391" s="506" t="s">
        <v>951</v>
      </c>
      <c r="I391" s="523" t="s">
        <v>392</v>
      </c>
      <c r="J391" s="491">
        <v>43596000</v>
      </c>
      <c r="K391" s="517">
        <f t="shared" si="9"/>
        <v>43596000</v>
      </c>
      <c r="L391" s="7"/>
      <c r="M391" s="7"/>
      <c r="N391" s="7"/>
      <c r="O391" s="7"/>
      <c r="P391" s="7"/>
      <c r="Q391" s="7"/>
    </row>
    <row r="392" spans="1:17" ht="30.6" x14ac:dyDescent="0.25">
      <c r="A392" s="524" t="s">
        <v>386</v>
      </c>
      <c r="B392" s="525" t="s">
        <v>387</v>
      </c>
      <c r="C392" s="526">
        <v>1049</v>
      </c>
      <c r="D392" s="524" t="s">
        <v>468</v>
      </c>
      <c r="E392" s="85" t="s">
        <v>412</v>
      </c>
      <c r="F392" s="85">
        <v>2010</v>
      </c>
      <c r="G392" s="503"/>
      <c r="H392" s="503" t="s">
        <v>43</v>
      </c>
      <c r="I392" s="96" t="s">
        <v>392</v>
      </c>
      <c r="J392" s="314">
        <v>3000000</v>
      </c>
      <c r="K392" s="505">
        <f t="shared" si="9"/>
        <v>3000000</v>
      </c>
      <c r="L392" s="7"/>
      <c r="M392" s="7"/>
      <c r="N392" s="7"/>
      <c r="O392" s="7"/>
      <c r="P392" s="7"/>
      <c r="Q392" s="7"/>
    </row>
    <row r="393" spans="1:17" ht="20.399999999999999" x14ac:dyDescent="0.25">
      <c r="A393" s="78" t="s">
        <v>386</v>
      </c>
      <c r="B393" s="79" t="s">
        <v>387</v>
      </c>
      <c r="C393" s="63">
        <v>582</v>
      </c>
      <c r="D393" s="78" t="s">
        <v>451</v>
      </c>
      <c r="E393" s="85" t="s">
        <v>412</v>
      </c>
      <c r="F393" s="85">
        <v>2010</v>
      </c>
      <c r="G393" s="111"/>
      <c r="H393" s="503" t="s">
        <v>596</v>
      </c>
      <c r="I393" s="96" t="s">
        <v>392</v>
      </c>
      <c r="J393" s="314">
        <v>16000000</v>
      </c>
      <c r="K393" s="505">
        <f t="shared" si="9"/>
        <v>16000000</v>
      </c>
      <c r="L393" s="7"/>
      <c r="M393" s="7"/>
      <c r="N393" s="7"/>
      <c r="O393" s="7"/>
      <c r="P393" s="7"/>
      <c r="Q393" s="7"/>
    </row>
    <row r="394" spans="1:17" ht="30.6" x14ac:dyDescent="0.25">
      <c r="A394" s="96" t="s">
        <v>386</v>
      </c>
      <c r="B394" s="85" t="s">
        <v>387</v>
      </c>
      <c r="C394" s="114">
        <v>1112</v>
      </c>
      <c r="D394" s="96" t="s">
        <v>468</v>
      </c>
      <c r="E394" s="85" t="s">
        <v>412</v>
      </c>
      <c r="F394" s="85">
        <v>2010</v>
      </c>
      <c r="G394" s="111"/>
      <c r="H394" s="111" t="s">
        <v>707</v>
      </c>
      <c r="I394" s="96" t="s">
        <v>392</v>
      </c>
      <c r="J394" s="314">
        <v>1000000</v>
      </c>
      <c r="K394" s="505">
        <f t="shared" si="9"/>
        <v>1000000</v>
      </c>
      <c r="L394" s="7"/>
      <c r="M394" s="7"/>
      <c r="N394" s="7"/>
      <c r="O394" s="7"/>
      <c r="P394" s="7"/>
      <c r="Q394" s="7"/>
    </row>
    <row r="395" spans="1:17" ht="30.6" x14ac:dyDescent="0.25">
      <c r="A395" s="96" t="s">
        <v>386</v>
      </c>
      <c r="B395" s="85" t="s">
        <v>387</v>
      </c>
      <c r="C395" s="114">
        <v>1110</v>
      </c>
      <c r="D395" s="96" t="s">
        <v>468</v>
      </c>
      <c r="E395" s="462" t="s">
        <v>412</v>
      </c>
      <c r="F395" s="462">
        <v>2010</v>
      </c>
      <c r="G395" s="527"/>
      <c r="H395" s="111" t="s">
        <v>708</v>
      </c>
      <c r="I395" s="96" t="s">
        <v>392</v>
      </c>
      <c r="J395" s="314">
        <v>1200000</v>
      </c>
      <c r="K395" s="505">
        <f t="shared" si="9"/>
        <v>1200000</v>
      </c>
      <c r="L395" s="7"/>
      <c r="M395" s="7"/>
      <c r="N395" s="7"/>
      <c r="O395" s="7"/>
      <c r="P395" s="7"/>
      <c r="Q395" s="7"/>
    </row>
    <row r="396" spans="1:17" ht="30.6" x14ac:dyDescent="0.25">
      <c r="A396" s="96" t="s">
        <v>386</v>
      </c>
      <c r="B396" s="85" t="s">
        <v>387</v>
      </c>
      <c r="C396" s="114">
        <v>1111</v>
      </c>
      <c r="D396" s="96" t="s">
        <v>468</v>
      </c>
      <c r="E396" s="462" t="s">
        <v>412</v>
      </c>
      <c r="F396" s="462">
        <v>2010</v>
      </c>
      <c r="G396" s="527"/>
      <c r="H396" s="111" t="s">
        <v>694</v>
      </c>
      <c r="I396" s="96" t="s">
        <v>392</v>
      </c>
      <c r="J396" s="314">
        <v>10543000</v>
      </c>
      <c r="K396" s="505">
        <f t="shared" si="9"/>
        <v>10543000</v>
      </c>
      <c r="L396" s="7"/>
      <c r="M396" s="7"/>
      <c r="N396" s="7"/>
      <c r="O396" s="7"/>
      <c r="P396" s="7"/>
      <c r="Q396" s="7"/>
    </row>
    <row r="397" spans="1:17" ht="20.399999999999999" x14ac:dyDescent="0.25">
      <c r="A397" s="11" t="s">
        <v>386</v>
      </c>
      <c r="B397" s="10" t="s">
        <v>509</v>
      </c>
      <c r="C397" s="14">
        <v>1133</v>
      </c>
      <c r="D397" s="11" t="s">
        <v>393</v>
      </c>
      <c r="E397" s="85" t="s">
        <v>84</v>
      </c>
      <c r="F397" s="85">
        <v>2010</v>
      </c>
      <c r="G397" s="6" t="s">
        <v>784</v>
      </c>
      <c r="H397" s="6" t="s">
        <v>785</v>
      </c>
      <c r="I397" s="96" t="s">
        <v>396</v>
      </c>
      <c r="J397" s="314">
        <v>300000</v>
      </c>
      <c r="K397" s="354">
        <f t="shared" si="9"/>
        <v>300000</v>
      </c>
      <c r="L397" s="7"/>
      <c r="M397" s="7"/>
      <c r="N397" s="7"/>
      <c r="O397" s="7"/>
      <c r="P397" s="7"/>
      <c r="Q397" s="7"/>
    </row>
    <row r="398" spans="1:17" ht="20.399999999999999" x14ac:dyDescent="0.25">
      <c r="A398" s="78" t="s">
        <v>386</v>
      </c>
      <c r="B398" s="79" t="s">
        <v>509</v>
      </c>
      <c r="C398" s="63">
        <v>842</v>
      </c>
      <c r="D398" s="78" t="s">
        <v>402</v>
      </c>
      <c r="E398" s="85" t="s">
        <v>6</v>
      </c>
      <c r="F398" s="85">
        <v>2010</v>
      </c>
      <c r="G398" s="503" t="s">
        <v>404</v>
      </c>
      <c r="H398" s="503" t="s">
        <v>325</v>
      </c>
      <c r="I398" s="96" t="s">
        <v>396</v>
      </c>
      <c r="J398" s="491">
        <v>3700000</v>
      </c>
      <c r="K398" s="504">
        <f t="shared" si="9"/>
        <v>3700000</v>
      </c>
      <c r="L398" s="7"/>
      <c r="M398" s="7"/>
      <c r="N398" s="7"/>
      <c r="O398" s="7"/>
      <c r="P398" s="7"/>
      <c r="Q398" s="7"/>
    </row>
    <row r="399" spans="1:17" ht="20.399999999999999" x14ac:dyDescent="0.25">
      <c r="A399" s="96" t="s">
        <v>386</v>
      </c>
      <c r="B399" s="85" t="s">
        <v>509</v>
      </c>
      <c r="C399" s="114">
        <v>1113</v>
      </c>
      <c r="D399" s="96" t="s">
        <v>402</v>
      </c>
      <c r="E399" s="462" t="s">
        <v>412</v>
      </c>
      <c r="F399" s="462">
        <v>2010</v>
      </c>
      <c r="G399" s="527"/>
      <c r="H399" s="111" t="s">
        <v>901</v>
      </c>
      <c r="I399" s="96" t="s">
        <v>396</v>
      </c>
      <c r="J399" s="491">
        <v>2960000</v>
      </c>
      <c r="K399" s="504">
        <f t="shared" si="9"/>
        <v>2960000</v>
      </c>
      <c r="L399" s="7"/>
      <c r="M399" s="7"/>
      <c r="N399" s="7"/>
      <c r="O399" s="7"/>
      <c r="P399" s="7"/>
      <c r="Q399" s="7"/>
    </row>
    <row r="400" spans="1:17" ht="20.399999999999999" x14ac:dyDescent="0.25">
      <c r="A400" s="96" t="s">
        <v>386</v>
      </c>
      <c r="B400" s="85" t="s">
        <v>509</v>
      </c>
      <c r="C400" s="114">
        <v>1067</v>
      </c>
      <c r="D400" s="96" t="s">
        <v>402</v>
      </c>
      <c r="E400" s="85" t="s">
        <v>412</v>
      </c>
      <c r="F400" s="85">
        <v>2010</v>
      </c>
      <c r="G400" s="111" t="s">
        <v>609</v>
      </c>
      <c r="H400" s="111" t="s">
        <v>612</v>
      </c>
      <c r="I400" s="96" t="s">
        <v>396</v>
      </c>
      <c r="J400" s="491">
        <v>12800000</v>
      </c>
      <c r="K400" s="505">
        <f t="shared" si="9"/>
        <v>12800000</v>
      </c>
      <c r="L400" s="7"/>
      <c r="M400" s="7"/>
      <c r="N400" s="7"/>
      <c r="O400" s="7"/>
      <c r="P400" s="7"/>
      <c r="Q400" s="7"/>
    </row>
    <row r="401" spans="1:17" ht="20.399999999999999" x14ac:dyDescent="0.25">
      <c r="A401" s="280" t="s">
        <v>386</v>
      </c>
      <c r="B401" s="360" t="s">
        <v>509</v>
      </c>
      <c r="C401" s="149">
        <v>1119</v>
      </c>
      <c r="D401" s="280" t="s">
        <v>402</v>
      </c>
      <c r="E401" s="85" t="s">
        <v>412</v>
      </c>
      <c r="F401" s="88">
        <v>2010</v>
      </c>
      <c r="G401" s="151" t="s">
        <v>354</v>
      </c>
      <c r="H401" s="151" t="s">
        <v>941</v>
      </c>
      <c r="I401" s="95" t="s">
        <v>396</v>
      </c>
      <c r="J401" s="327">
        <v>2200000</v>
      </c>
      <c r="K401" s="528">
        <f t="shared" si="9"/>
        <v>2200000</v>
      </c>
      <c r="L401" s="7"/>
      <c r="M401" s="7"/>
      <c r="N401" s="7"/>
      <c r="O401" s="7"/>
      <c r="P401" s="7"/>
      <c r="Q401" s="7"/>
    </row>
    <row r="402" spans="1:17" ht="20.399999999999999" x14ac:dyDescent="0.25">
      <c r="A402" s="11" t="s">
        <v>386</v>
      </c>
      <c r="B402" s="10" t="s">
        <v>509</v>
      </c>
      <c r="C402" s="14">
        <v>1120</v>
      </c>
      <c r="D402" s="11" t="s">
        <v>402</v>
      </c>
      <c r="E402" s="88" t="s">
        <v>6</v>
      </c>
      <c r="F402" s="88">
        <v>2010</v>
      </c>
      <c r="G402" s="111"/>
      <c r="H402" s="111" t="s">
        <v>729</v>
      </c>
      <c r="I402" s="96" t="s">
        <v>396</v>
      </c>
      <c r="J402" s="315">
        <v>7200000</v>
      </c>
      <c r="K402" s="528">
        <f t="shared" si="9"/>
        <v>7200000</v>
      </c>
    </row>
    <row r="403" spans="1:17" ht="30.6" x14ac:dyDescent="0.25">
      <c r="A403" s="78" t="s">
        <v>386</v>
      </c>
      <c r="B403" s="79" t="s">
        <v>387</v>
      </c>
      <c r="C403" s="14">
        <v>144</v>
      </c>
      <c r="D403" s="78" t="s">
        <v>388</v>
      </c>
      <c r="E403" s="85" t="s">
        <v>412</v>
      </c>
      <c r="F403" s="85">
        <v>2010</v>
      </c>
      <c r="G403" s="111" t="s">
        <v>712</v>
      </c>
      <c r="H403" s="503" t="s">
        <v>590</v>
      </c>
      <c r="I403" s="96" t="s">
        <v>406</v>
      </c>
      <c r="J403" s="314">
        <v>29000000</v>
      </c>
      <c r="K403" s="505">
        <f t="shared" si="9"/>
        <v>29000000</v>
      </c>
    </row>
    <row r="404" spans="1:17" ht="30.6" x14ac:dyDescent="0.25">
      <c r="A404" s="78" t="s">
        <v>386</v>
      </c>
      <c r="B404" s="79" t="s">
        <v>387</v>
      </c>
      <c r="C404" s="63">
        <v>625</v>
      </c>
      <c r="D404" s="78" t="s">
        <v>393</v>
      </c>
      <c r="E404" s="86" t="s">
        <v>745</v>
      </c>
      <c r="F404" s="86" t="s">
        <v>773</v>
      </c>
      <c r="G404" s="6" t="s">
        <v>401</v>
      </c>
      <c r="H404" s="503" t="s">
        <v>289</v>
      </c>
      <c r="I404" s="529" t="s">
        <v>406</v>
      </c>
      <c r="J404" s="314">
        <v>5400000</v>
      </c>
      <c r="K404" s="505">
        <f t="shared" si="9"/>
        <v>5400000</v>
      </c>
    </row>
    <row r="405" spans="1:17" ht="20.399999999999999" x14ac:dyDescent="0.25">
      <c r="A405" s="78" t="s">
        <v>386</v>
      </c>
      <c r="B405" s="79" t="s">
        <v>387</v>
      </c>
      <c r="C405" s="63">
        <v>1029</v>
      </c>
      <c r="D405" s="78" t="s">
        <v>393</v>
      </c>
      <c r="E405" s="462" t="s">
        <v>347</v>
      </c>
      <c r="F405" s="462">
        <v>2010</v>
      </c>
      <c r="G405" s="111" t="s">
        <v>544</v>
      </c>
      <c r="H405" s="111" t="s">
        <v>856</v>
      </c>
      <c r="I405" s="96" t="s">
        <v>406</v>
      </c>
      <c r="J405" s="315" t="s">
        <v>541</v>
      </c>
      <c r="K405" s="530" t="str">
        <f t="shared" si="9"/>
        <v>Part of Maine Power Reliability Program</v>
      </c>
      <c r="L405" s="7"/>
      <c r="M405" s="7"/>
      <c r="N405" s="7"/>
      <c r="O405" s="7"/>
      <c r="P405" s="7"/>
      <c r="Q405" s="7"/>
    </row>
    <row r="406" spans="1:17" ht="20.399999999999999" x14ac:dyDescent="0.25">
      <c r="A406" s="11" t="s">
        <v>386</v>
      </c>
      <c r="B406" s="10" t="s">
        <v>387</v>
      </c>
      <c r="C406" s="14">
        <v>1144</v>
      </c>
      <c r="D406" s="11" t="s">
        <v>393</v>
      </c>
      <c r="E406" s="85" t="s">
        <v>600</v>
      </c>
      <c r="F406" s="85">
        <v>2010</v>
      </c>
      <c r="G406" s="6" t="s">
        <v>511</v>
      </c>
      <c r="H406" s="6" t="s">
        <v>926</v>
      </c>
      <c r="I406" s="96" t="s">
        <v>406</v>
      </c>
      <c r="J406" s="315" t="s">
        <v>928</v>
      </c>
      <c r="K406" s="354" t="s">
        <v>927</v>
      </c>
      <c r="L406" s="7"/>
      <c r="M406" s="7"/>
      <c r="N406" s="7"/>
      <c r="O406" s="7"/>
      <c r="P406" s="7"/>
      <c r="Q406" s="7"/>
    </row>
    <row r="407" spans="1:17" ht="20.399999999999999" x14ac:dyDescent="0.25">
      <c r="A407" s="78" t="s">
        <v>386</v>
      </c>
      <c r="B407" s="79" t="s">
        <v>387</v>
      </c>
      <c r="C407" s="63">
        <v>779</v>
      </c>
      <c r="D407" s="78" t="s">
        <v>429</v>
      </c>
      <c r="E407" s="85" t="s">
        <v>600</v>
      </c>
      <c r="F407" s="85">
        <v>2010</v>
      </c>
      <c r="G407" s="111" t="s">
        <v>734</v>
      </c>
      <c r="H407" s="503" t="s">
        <v>28</v>
      </c>
      <c r="I407" s="96" t="s">
        <v>406</v>
      </c>
      <c r="J407" s="314">
        <v>5132609</v>
      </c>
      <c r="K407" s="509">
        <f t="shared" ref="K407:K462" si="10">J407</f>
        <v>5132609</v>
      </c>
      <c r="L407" s="7"/>
      <c r="M407" s="7"/>
      <c r="N407" s="7"/>
      <c r="O407" s="7"/>
      <c r="P407" s="7"/>
      <c r="Q407" s="7"/>
    </row>
    <row r="408" spans="1:17" ht="20.399999999999999" x14ac:dyDescent="0.25">
      <c r="A408" s="78" t="s">
        <v>386</v>
      </c>
      <c r="B408" s="79" t="s">
        <v>387</v>
      </c>
      <c r="C408" s="63">
        <v>961</v>
      </c>
      <c r="D408" s="78" t="s">
        <v>402</v>
      </c>
      <c r="E408" s="85" t="s">
        <v>347</v>
      </c>
      <c r="F408" s="85">
        <v>2010</v>
      </c>
      <c r="G408" s="503" t="s">
        <v>353</v>
      </c>
      <c r="H408" s="111" t="s">
        <v>599</v>
      </c>
      <c r="I408" s="529" t="s">
        <v>406</v>
      </c>
      <c r="J408" s="314">
        <v>3800000</v>
      </c>
      <c r="K408" s="505">
        <f t="shared" si="10"/>
        <v>3800000</v>
      </c>
      <c r="L408" s="7"/>
      <c r="M408" s="7"/>
      <c r="N408" s="7"/>
      <c r="O408" s="7"/>
      <c r="P408" s="7"/>
      <c r="Q408" s="7"/>
    </row>
    <row r="409" spans="1:17" ht="30.6" x14ac:dyDescent="0.25">
      <c r="A409" s="11" t="s">
        <v>386</v>
      </c>
      <c r="B409" s="10" t="s">
        <v>509</v>
      </c>
      <c r="C409" s="14">
        <v>1116</v>
      </c>
      <c r="D409" s="11" t="s">
        <v>388</v>
      </c>
      <c r="E409" s="85" t="s">
        <v>1</v>
      </c>
      <c r="F409" s="85">
        <v>2011</v>
      </c>
      <c r="G409" s="111" t="s">
        <v>544</v>
      </c>
      <c r="H409" s="111" t="s">
        <v>713</v>
      </c>
      <c r="I409" s="96" t="s">
        <v>510</v>
      </c>
      <c r="J409" s="315" t="s">
        <v>92</v>
      </c>
      <c r="K409" s="531" t="str">
        <f t="shared" si="10"/>
        <v>TBD</v>
      </c>
    </row>
    <row r="410" spans="1:17" ht="30.6" x14ac:dyDescent="0.25">
      <c r="A410" s="78" t="s">
        <v>386</v>
      </c>
      <c r="B410" s="79" t="s">
        <v>509</v>
      </c>
      <c r="C410" s="14">
        <v>318</v>
      </c>
      <c r="D410" s="78" t="s">
        <v>489</v>
      </c>
      <c r="E410" s="85" t="s">
        <v>1</v>
      </c>
      <c r="F410" s="85">
        <v>2011</v>
      </c>
      <c r="G410" s="503"/>
      <c r="H410" s="503" t="s">
        <v>130</v>
      </c>
      <c r="I410" s="96" t="s">
        <v>510</v>
      </c>
      <c r="J410" s="314">
        <v>9000000</v>
      </c>
      <c r="K410" s="505">
        <f t="shared" si="10"/>
        <v>9000000</v>
      </c>
      <c r="M410" s="7">
        <v>2011</v>
      </c>
      <c r="N410" s="7" t="s">
        <v>510</v>
      </c>
      <c r="O410" s="7">
        <f>COUNTIF(I409:I450,"Concept")</f>
        <v>5</v>
      </c>
    </row>
    <row r="411" spans="1:17" ht="40.799999999999997" x14ac:dyDescent="0.25">
      <c r="A411" s="78" t="s">
        <v>386</v>
      </c>
      <c r="B411" s="79" t="s">
        <v>509</v>
      </c>
      <c r="C411" s="14">
        <v>325</v>
      </c>
      <c r="D411" s="78" t="s">
        <v>489</v>
      </c>
      <c r="E411" s="85" t="s">
        <v>1</v>
      </c>
      <c r="F411" s="85">
        <v>2011</v>
      </c>
      <c r="G411" s="503" t="s">
        <v>167</v>
      </c>
      <c r="H411" s="503" t="s">
        <v>133</v>
      </c>
      <c r="I411" s="96" t="s">
        <v>510</v>
      </c>
      <c r="J411" s="314">
        <v>5000000</v>
      </c>
      <c r="K411" s="505">
        <f t="shared" si="10"/>
        <v>5000000</v>
      </c>
      <c r="L411" s="7"/>
      <c r="M411" s="7">
        <v>2011</v>
      </c>
      <c r="N411" s="7" t="s">
        <v>392</v>
      </c>
      <c r="O411" s="7">
        <f>COUNTIF(I409:I450,"Planned")</f>
        <v>23</v>
      </c>
      <c r="P411" s="7"/>
      <c r="Q411" s="7"/>
    </row>
    <row r="412" spans="1:17" ht="20.399999999999999" x14ac:dyDescent="0.25">
      <c r="A412" s="78" t="s">
        <v>386</v>
      </c>
      <c r="B412" s="79" t="s">
        <v>509</v>
      </c>
      <c r="C412" s="63">
        <v>301</v>
      </c>
      <c r="D412" s="78" t="s">
        <v>402</v>
      </c>
      <c r="E412" s="85" t="s">
        <v>1</v>
      </c>
      <c r="F412" s="85">
        <v>2011</v>
      </c>
      <c r="G412" s="503" t="s">
        <v>404</v>
      </c>
      <c r="H412" s="503" t="s">
        <v>2</v>
      </c>
      <c r="I412" s="96" t="s">
        <v>510</v>
      </c>
      <c r="J412" s="314">
        <v>4600000</v>
      </c>
      <c r="K412" s="505">
        <f t="shared" si="10"/>
        <v>4600000</v>
      </c>
      <c r="L412" s="7"/>
      <c r="M412" s="7">
        <v>2011</v>
      </c>
      <c r="N412" s="7" t="s">
        <v>396</v>
      </c>
      <c r="O412" s="7">
        <f>COUNTIF(I417:I451,"Proposed")</f>
        <v>8</v>
      </c>
      <c r="P412" s="7"/>
      <c r="Q412" s="7"/>
    </row>
    <row r="413" spans="1:17" ht="20.399999999999999" x14ac:dyDescent="0.25">
      <c r="A413" s="96" t="s">
        <v>386</v>
      </c>
      <c r="B413" s="85" t="s">
        <v>509</v>
      </c>
      <c r="C413" s="114">
        <v>1066</v>
      </c>
      <c r="D413" s="96" t="s">
        <v>402</v>
      </c>
      <c r="E413" s="85" t="s">
        <v>654</v>
      </c>
      <c r="F413" s="85">
        <v>2011</v>
      </c>
      <c r="G413" s="111" t="s">
        <v>609</v>
      </c>
      <c r="H413" s="111" t="s">
        <v>611</v>
      </c>
      <c r="I413" s="96" t="s">
        <v>510</v>
      </c>
      <c r="J413" s="314">
        <v>9300000</v>
      </c>
      <c r="K413" s="505">
        <f t="shared" si="10"/>
        <v>9300000</v>
      </c>
      <c r="L413" s="7"/>
      <c r="M413" s="7">
        <v>2011</v>
      </c>
      <c r="N413" s="7" t="s">
        <v>406</v>
      </c>
      <c r="O413" s="7">
        <f>COUNTIF(I409:I450,"Under Construction")</f>
        <v>6</v>
      </c>
      <c r="P413" s="7"/>
      <c r="Q413" s="7"/>
    </row>
    <row r="414" spans="1:17" ht="30.6" x14ac:dyDescent="0.25">
      <c r="A414" s="465" t="s">
        <v>386</v>
      </c>
      <c r="B414" s="466" t="s">
        <v>387</v>
      </c>
      <c r="C414" s="532">
        <v>1145</v>
      </c>
      <c r="D414" s="465" t="s">
        <v>489</v>
      </c>
      <c r="E414" s="462" t="s">
        <v>654</v>
      </c>
      <c r="F414" s="462">
        <v>2011</v>
      </c>
      <c r="G414" s="506" t="s">
        <v>942</v>
      </c>
      <c r="H414" s="506" t="s">
        <v>945</v>
      </c>
      <c r="I414" s="529" t="s">
        <v>392</v>
      </c>
      <c r="J414" s="491">
        <v>14000000</v>
      </c>
      <c r="K414" s="517">
        <f t="shared" si="10"/>
        <v>14000000</v>
      </c>
      <c r="L414" s="7"/>
      <c r="M414" s="7"/>
      <c r="N414" s="7"/>
      <c r="O414" s="7"/>
      <c r="P414" s="7"/>
      <c r="Q414" s="7"/>
    </row>
    <row r="415" spans="1:17" ht="30.6" x14ac:dyDescent="0.25">
      <c r="A415" s="78" t="s">
        <v>386</v>
      </c>
      <c r="B415" s="10" t="s">
        <v>387</v>
      </c>
      <c r="C415" s="63">
        <v>783</v>
      </c>
      <c r="D415" s="78" t="s">
        <v>429</v>
      </c>
      <c r="E415" s="85" t="s">
        <v>16</v>
      </c>
      <c r="F415" s="85">
        <v>2011</v>
      </c>
      <c r="G415" s="111" t="s">
        <v>734</v>
      </c>
      <c r="H415" s="533" t="s">
        <v>606</v>
      </c>
      <c r="I415" s="96" t="s">
        <v>392</v>
      </c>
      <c r="J415" s="488">
        <v>30349000</v>
      </c>
      <c r="K415" s="509">
        <f t="shared" si="10"/>
        <v>30349000</v>
      </c>
      <c r="L415" s="7"/>
      <c r="M415" s="7"/>
      <c r="N415" s="7"/>
      <c r="O415" s="7"/>
      <c r="P415" s="7"/>
      <c r="Q415" s="7"/>
    </row>
    <row r="416" spans="1:17" ht="20.399999999999999" x14ac:dyDescent="0.25">
      <c r="A416" s="78" t="s">
        <v>386</v>
      </c>
      <c r="B416" s="79" t="s">
        <v>387</v>
      </c>
      <c r="C416" s="63">
        <v>929</v>
      </c>
      <c r="D416" s="78" t="s">
        <v>429</v>
      </c>
      <c r="E416" s="462" t="s">
        <v>4</v>
      </c>
      <c r="F416" s="462">
        <v>2011</v>
      </c>
      <c r="G416" s="503" t="s">
        <v>352</v>
      </c>
      <c r="H416" s="503" t="s">
        <v>246</v>
      </c>
      <c r="I416" s="96" t="s">
        <v>392</v>
      </c>
      <c r="J416" s="314">
        <v>1381849</v>
      </c>
      <c r="K416" s="505">
        <f t="shared" si="10"/>
        <v>1381849</v>
      </c>
      <c r="L416" s="7"/>
      <c r="M416" s="7"/>
      <c r="N416" s="7"/>
      <c r="O416" s="7"/>
      <c r="P416" s="7"/>
      <c r="Q416" s="7"/>
    </row>
    <row r="417" spans="1:17" ht="20.399999999999999" x14ac:dyDescent="0.25">
      <c r="A417" s="78" t="s">
        <v>386</v>
      </c>
      <c r="B417" s="79" t="s">
        <v>387</v>
      </c>
      <c r="C417" s="63">
        <v>939</v>
      </c>
      <c r="D417" s="78" t="s">
        <v>429</v>
      </c>
      <c r="E417" s="85" t="s">
        <v>1</v>
      </c>
      <c r="F417" s="85">
        <v>2011</v>
      </c>
      <c r="G417" s="503" t="s">
        <v>352</v>
      </c>
      <c r="H417" s="503" t="s">
        <v>255</v>
      </c>
      <c r="I417" s="96" t="s">
        <v>392</v>
      </c>
      <c r="J417" s="314">
        <v>3389658</v>
      </c>
      <c r="K417" s="505">
        <f t="shared" si="10"/>
        <v>3389658</v>
      </c>
      <c r="L417" s="7"/>
      <c r="M417" s="7"/>
      <c r="N417" s="7"/>
      <c r="O417" s="7"/>
      <c r="P417" s="7"/>
      <c r="Q417" s="7"/>
    </row>
    <row r="418" spans="1:17" ht="20.399999999999999" x14ac:dyDescent="0.25">
      <c r="A418" s="78" t="s">
        <v>386</v>
      </c>
      <c r="B418" s="79" t="s">
        <v>387</v>
      </c>
      <c r="C418" s="63">
        <v>940</v>
      </c>
      <c r="D418" s="78" t="s">
        <v>429</v>
      </c>
      <c r="E418" s="85" t="s">
        <v>737</v>
      </c>
      <c r="F418" s="85">
        <v>2011</v>
      </c>
      <c r="G418" s="503" t="s">
        <v>352</v>
      </c>
      <c r="H418" s="503" t="s">
        <v>256</v>
      </c>
      <c r="I418" s="96" t="s">
        <v>392</v>
      </c>
      <c r="J418" s="314">
        <v>6235744</v>
      </c>
      <c r="K418" s="505">
        <f t="shared" si="10"/>
        <v>6235744</v>
      </c>
      <c r="L418" s="7"/>
      <c r="M418" s="7"/>
      <c r="N418" s="7"/>
      <c r="O418" s="7"/>
      <c r="P418" s="7"/>
      <c r="Q418" s="7"/>
    </row>
    <row r="419" spans="1:17" ht="20.399999999999999" x14ac:dyDescent="0.25">
      <c r="A419" s="78" t="s">
        <v>386</v>
      </c>
      <c r="B419" s="79" t="s">
        <v>387</v>
      </c>
      <c r="C419" s="63">
        <v>925</v>
      </c>
      <c r="D419" s="78" t="s">
        <v>429</v>
      </c>
      <c r="E419" s="85" t="s">
        <v>601</v>
      </c>
      <c r="F419" s="85">
        <v>2011</v>
      </c>
      <c r="G419" s="503" t="s">
        <v>352</v>
      </c>
      <c r="H419" s="503" t="s">
        <v>38</v>
      </c>
      <c r="I419" s="96" t="s">
        <v>392</v>
      </c>
      <c r="J419" s="314">
        <v>318888</v>
      </c>
      <c r="K419" s="505">
        <f t="shared" si="10"/>
        <v>318888</v>
      </c>
      <c r="L419" s="7"/>
      <c r="M419" s="7"/>
      <c r="N419" s="7"/>
      <c r="O419" s="7"/>
      <c r="P419" s="7"/>
      <c r="Q419" s="7"/>
    </row>
    <row r="420" spans="1:17" ht="30.6" x14ac:dyDescent="0.25">
      <c r="A420" s="78" t="s">
        <v>386</v>
      </c>
      <c r="B420" s="79" t="s">
        <v>387</v>
      </c>
      <c r="C420" s="63">
        <v>926</v>
      </c>
      <c r="D420" s="78" t="s">
        <v>429</v>
      </c>
      <c r="E420" s="85" t="s">
        <v>601</v>
      </c>
      <c r="F420" s="85">
        <v>2011</v>
      </c>
      <c r="G420" s="503" t="s">
        <v>352</v>
      </c>
      <c r="H420" s="503" t="s">
        <v>244</v>
      </c>
      <c r="I420" s="96" t="s">
        <v>392</v>
      </c>
      <c r="J420" s="314">
        <v>6027520</v>
      </c>
      <c r="K420" s="505">
        <f t="shared" si="10"/>
        <v>6027520</v>
      </c>
      <c r="L420" s="7"/>
      <c r="M420" s="7"/>
      <c r="N420" s="7"/>
      <c r="O420" s="7"/>
      <c r="P420" s="7"/>
      <c r="Q420" s="7"/>
    </row>
    <row r="421" spans="1:17" ht="20.399999999999999" x14ac:dyDescent="0.25">
      <c r="A421" s="78" t="s">
        <v>386</v>
      </c>
      <c r="B421" s="79" t="s">
        <v>387</v>
      </c>
      <c r="C421" s="63">
        <v>932</v>
      </c>
      <c r="D421" s="78" t="s">
        <v>429</v>
      </c>
      <c r="E421" s="85" t="s">
        <v>601</v>
      </c>
      <c r="F421" s="85">
        <v>2011</v>
      </c>
      <c r="G421" s="503" t="s">
        <v>352</v>
      </c>
      <c r="H421" s="503" t="s">
        <v>248</v>
      </c>
      <c r="I421" s="96" t="s">
        <v>392</v>
      </c>
      <c r="J421" s="314">
        <v>372036</v>
      </c>
      <c r="K421" s="505">
        <f t="shared" si="10"/>
        <v>372036</v>
      </c>
      <c r="L421" s="7"/>
      <c r="M421" s="7"/>
      <c r="N421" s="7"/>
      <c r="O421" s="7"/>
      <c r="P421" s="7"/>
      <c r="Q421" s="7"/>
    </row>
    <row r="422" spans="1:17" ht="20.399999999999999" x14ac:dyDescent="0.25">
      <c r="A422" s="78" t="s">
        <v>386</v>
      </c>
      <c r="B422" s="79" t="s">
        <v>387</v>
      </c>
      <c r="C422" s="63">
        <v>924</v>
      </c>
      <c r="D422" s="78" t="s">
        <v>429</v>
      </c>
      <c r="E422" s="462" t="s">
        <v>601</v>
      </c>
      <c r="F422" s="462">
        <v>2011</v>
      </c>
      <c r="G422" s="503" t="s">
        <v>352</v>
      </c>
      <c r="H422" s="503" t="s">
        <v>243</v>
      </c>
      <c r="I422" s="96" t="s">
        <v>392</v>
      </c>
      <c r="J422" s="314">
        <v>2147181</v>
      </c>
      <c r="K422" s="505">
        <f t="shared" si="10"/>
        <v>2147181</v>
      </c>
      <c r="L422" s="7"/>
      <c r="M422" s="7"/>
      <c r="N422" s="7"/>
      <c r="O422" s="7"/>
      <c r="P422" s="7"/>
      <c r="Q422" s="7"/>
    </row>
    <row r="423" spans="1:17" ht="20.399999999999999" x14ac:dyDescent="0.25">
      <c r="A423" s="78" t="s">
        <v>386</v>
      </c>
      <c r="B423" s="79" t="s">
        <v>387</v>
      </c>
      <c r="C423" s="63">
        <v>941</v>
      </c>
      <c r="D423" s="78" t="s">
        <v>429</v>
      </c>
      <c r="E423" s="85" t="s">
        <v>1</v>
      </c>
      <c r="F423" s="85">
        <v>2011</v>
      </c>
      <c r="G423" s="503" t="s">
        <v>352</v>
      </c>
      <c r="H423" s="503" t="s">
        <v>257</v>
      </c>
      <c r="I423" s="96" t="s">
        <v>392</v>
      </c>
      <c r="J423" s="314">
        <v>7909203</v>
      </c>
      <c r="K423" s="505">
        <f t="shared" si="10"/>
        <v>7909203</v>
      </c>
      <c r="L423" s="7"/>
      <c r="M423" s="7"/>
      <c r="N423" s="7"/>
      <c r="O423" s="7"/>
      <c r="P423" s="7"/>
      <c r="Q423" s="7"/>
    </row>
    <row r="424" spans="1:17" ht="20.399999999999999" x14ac:dyDescent="0.25">
      <c r="A424" s="78" t="s">
        <v>386</v>
      </c>
      <c r="B424" s="79" t="s">
        <v>387</v>
      </c>
      <c r="C424" s="63">
        <v>943</v>
      </c>
      <c r="D424" s="78" t="s">
        <v>429</v>
      </c>
      <c r="E424" s="85" t="s">
        <v>46</v>
      </c>
      <c r="F424" s="85">
        <v>2011</v>
      </c>
      <c r="G424" s="503" t="s">
        <v>352</v>
      </c>
      <c r="H424" s="503" t="s">
        <v>259</v>
      </c>
      <c r="I424" s="96" t="s">
        <v>392</v>
      </c>
      <c r="J424" s="314">
        <v>1073995</v>
      </c>
      <c r="K424" s="505">
        <f t="shared" si="10"/>
        <v>1073995</v>
      </c>
      <c r="L424" s="7"/>
      <c r="M424" s="7"/>
      <c r="N424" s="7"/>
      <c r="O424" s="7"/>
      <c r="P424" s="7"/>
      <c r="Q424" s="7"/>
    </row>
    <row r="425" spans="1:17" ht="20.399999999999999" x14ac:dyDescent="0.25">
      <c r="A425" s="78" t="s">
        <v>386</v>
      </c>
      <c r="B425" s="79" t="s">
        <v>387</v>
      </c>
      <c r="C425" s="63">
        <v>952</v>
      </c>
      <c r="D425" s="78" t="s">
        <v>429</v>
      </c>
      <c r="E425" s="85" t="s">
        <v>4</v>
      </c>
      <c r="F425" s="85">
        <v>2011</v>
      </c>
      <c r="G425" s="503" t="s">
        <v>352</v>
      </c>
      <c r="H425" s="503" t="s">
        <v>267</v>
      </c>
      <c r="I425" s="96" t="s">
        <v>392</v>
      </c>
      <c r="J425" s="314">
        <v>932156</v>
      </c>
      <c r="K425" s="505">
        <f t="shared" si="10"/>
        <v>932156</v>
      </c>
      <c r="L425" s="7"/>
      <c r="M425" s="7"/>
      <c r="N425" s="7"/>
      <c r="O425" s="7"/>
      <c r="P425" s="7"/>
      <c r="Q425" s="7"/>
    </row>
    <row r="426" spans="1:17" ht="20.399999999999999" x14ac:dyDescent="0.25">
      <c r="A426" s="78" t="s">
        <v>386</v>
      </c>
      <c r="B426" s="79" t="s">
        <v>387</v>
      </c>
      <c r="C426" s="63">
        <v>937</v>
      </c>
      <c r="D426" s="78" t="s">
        <v>429</v>
      </c>
      <c r="E426" s="462" t="s">
        <v>1</v>
      </c>
      <c r="F426" s="462">
        <v>2011</v>
      </c>
      <c r="G426" s="503" t="s">
        <v>352</v>
      </c>
      <c r="H426" s="503" t="s">
        <v>253</v>
      </c>
      <c r="I426" s="96" t="s">
        <v>392</v>
      </c>
      <c r="J426" s="314">
        <v>6602875</v>
      </c>
      <c r="K426" s="505">
        <f t="shared" si="10"/>
        <v>6602875</v>
      </c>
      <c r="L426" s="7"/>
      <c r="M426" s="7"/>
      <c r="N426" s="7"/>
      <c r="O426" s="7"/>
      <c r="P426" s="7"/>
      <c r="Q426" s="7"/>
    </row>
    <row r="427" spans="1:17" ht="20.399999999999999" x14ac:dyDescent="0.25">
      <c r="A427" s="78" t="s">
        <v>386</v>
      </c>
      <c r="B427" s="79" t="s">
        <v>387</v>
      </c>
      <c r="C427" s="63">
        <v>955</v>
      </c>
      <c r="D427" s="78" t="s">
        <v>429</v>
      </c>
      <c r="E427" s="85" t="s">
        <v>603</v>
      </c>
      <c r="F427" s="85">
        <v>2011</v>
      </c>
      <c r="G427" s="503" t="s">
        <v>352</v>
      </c>
      <c r="H427" s="503" t="s">
        <v>270</v>
      </c>
      <c r="I427" s="96" t="s">
        <v>392</v>
      </c>
      <c r="J427" s="314">
        <v>10779113</v>
      </c>
      <c r="K427" s="505">
        <f t="shared" si="10"/>
        <v>10779113</v>
      </c>
      <c r="L427" s="93"/>
      <c r="M427" s="93"/>
      <c r="N427" s="93"/>
      <c r="O427" s="93"/>
      <c r="P427" s="93"/>
      <c r="Q427" s="93"/>
    </row>
    <row r="428" spans="1:17" ht="20.399999999999999" x14ac:dyDescent="0.25">
      <c r="A428" s="78" t="s">
        <v>386</v>
      </c>
      <c r="B428" s="79" t="s">
        <v>387</v>
      </c>
      <c r="C428" s="63">
        <v>1000</v>
      </c>
      <c r="D428" s="78" t="s">
        <v>451</v>
      </c>
      <c r="E428" s="85" t="s">
        <v>1</v>
      </c>
      <c r="F428" s="85">
        <v>2011</v>
      </c>
      <c r="G428" s="111" t="s">
        <v>760</v>
      </c>
      <c r="H428" s="111" t="s">
        <v>672</v>
      </c>
      <c r="I428" s="96" t="s">
        <v>392</v>
      </c>
      <c r="J428" s="314">
        <v>22000000</v>
      </c>
      <c r="K428" s="505">
        <f t="shared" si="10"/>
        <v>22000000</v>
      </c>
      <c r="L428" s="93"/>
      <c r="M428" s="93"/>
      <c r="N428" s="93"/>
      <c r="O428" s="93"/>
      <c r="P428" s="93"/>
      <c r="Q428" s="93"/>
    </row>
    <row r="429" spans="1:17" ht="30.6" x14ac:dyDescent="0.25">
      <c r="A429" s="78" t="s">
        <v>386</v>
      </c>
      <c r="B429" s="525" t="s">
        <v>387</v>
      </c>
      <c r="C429" s="526">
        <v>1076</v>
      </c>
      <c r="D429" s="78" t="s">
        <v>451</v>
      </c>
      <c r="E429" s="85" t="s">
        <v>1</v>
      </c>
      <c r="F429" s="85">
        <v>2011</v>
      </c>
      <c r="G429" s="111" t="s">
        <v>760</v>
      </c>
      <c r="H429" s="111" t="s">
        <v>637</v>
      </c>
      <c r="I429" s="96" t="s">
        <v>392</v>
      </c>
      <c r="J429" s="315" t="s">
        <v>761</v>
      </c>
      <c r="K429" s="534" t="str">
        <f t="shared" si="10"/>
        <v>Part of Agawam-West Springfield Project</v>
      </c>
      <c r="L429" s="7"/>
      <c r="M429" s="7"/>
      <c r="N429" s="7"/>
      <c r="O429" s="7"/>
      <c r="P429" s="7"/>
      <c r="Q429" s="7"/>
    </row>
    <row r="430" spans="1:17" ht="30.6" x14ac:dyDescent="0.25">
      <c r="A430" s="386" t="s">
        <v>386</v>
      </c>
      <c r="B430" s="535" t="s">
        <v>387</v>
      </c>
      <c r="C430" s="536">
        <v>1077</v>
      </c>
      <c r="D430" s="386" t="s">
        <v>451</v>
      </c>
      <c r="E430" s="85" t="s">
        <v>1</v>
      </c>
      <c r="F430" s="87">
        <v>2011</v>
      </c>
      <c r="G430" s="110" t="s">
        <v>760</v>
      </c>
      <c r="H430" s="110" t="s">
        <v>638</v>
      </c>
      <c r="I430" s="97" t="s">
        <v>392</v>
      </c>
      <c r="J430" s="384" t="s">
        <v>761</v>
      </c>
      <c r="K430" s="534" t="str">
        <f t="shared" si="10"/>
        <v>Part of Agawam-West Springfield Project</v>
      </c>
      <c r="L430" s="7"/>
      <c r="M430" s="7"/>
      <c r="N430" s="7"/>
      <c r="O430" s="7"/>
      <c r="P430" s="7"/>
      <c r="Q430" s="7"/>
    </row>
    <row r="431" spans="1:17" ht="40.799999999999997" x14ac:dyDescent="0.25">
      <c r="A431" s="78" t="s">
        <v>386</v>
      </c>
      <c r="B431" s="79" t="s">
        <v>387</v>
      </c>
      <c r="C431" s="63">
        <v>788</v>
      </c>
      <c r="D431" s="78" t="s">
        <v>429</v>
      </c>
      <c r="E431" s="462" t="s">
        <v>4</v>
      </c>
      <c r="F431" s="462">
        <v>2011</v>
      </c>
      <c r="G431" s="503" t="s">
        <v>604</v>
      </c>
      <c r="H431" s="503" t="s">
        <v>24</v>
      </c>
      <c r="I431" s="96" t="s">
        <v>392</v>
      </c>
      <c r="J431" s="314">
        <v>42300000</v>
      </c>
      <c r="K431" s="520">
        <f t="shared" si="10"/>
        <v>42300000</v>
      </c>
      <c r="L431" s="7"/>
      <c r="M431" s="7"/>
      <c r="N431" s="7"/>
      <c r="O431" s="7"/>
      <c r="P431" s="7"/>
      <c r="Q431" s="7"/>
    </row>
    <row r="432" spans="1:17" ht="40.799999999999997" x14ac:dyDescent="0.25">
      <c r="A432" s="78" t="s">
        <v>386</v>
      </c>
      <c r="B432" s="79" t="s">
        <v>387</v>
      </c>
      <c r="C432" s="63">
        <v>790</v>
      </c>
      <c r="D432" s="78" t="s">
        <v>429</v>
      </c>
      <c r="E432" s="85" t="s">
        <v>1</v>
      </c>
      <c r="F432" s="85">
        <v>2011</v>
      </c>
      <c r="G432" s="503" t="s">
        <v>604</v>
      </c>
      <c r="H432" s="503" t="s">
        <v>17</v>
      </c>
      <c r="I432" s="96" t="s">
        <v>392</v>
      </c>
      <c r="J432" s="314">
        <v>50600000</v>
      </c>
      <c r="K432" s="520">
        <f t="shared" si="10"/>
        <v>50600000</v>
      </c>
      <c r="L432" s="7"/>
      <c r="M432" s="7"/>
      <c r="N432" s="7"/>
      <c r="O432" s="7"/>
      <c r="P432" s="7"/>
      <c r="Q432" s="7"/>
    </row>
    <row r="433" spans="1:17" ht="40.799999999999997" x14ac:dyDescent="0.25">
      <c r="A433" s="537" t="s">
        <v>386</v>
      </c>
      <c r="B433" s="538" t="s">
        <v>387</v>
      </c>
      <c r="C433" s="539">
        <v>1098</v>
      </c>
      <c r="D433" s="537" t="s">
        <v>429</v>
      </c>
      <c r="E433" s="85" t="s">
        <v>1</v>
      </c>
      <c r="F433" s="85">
        <v>2011</v>
      </c>
      <c r="G433" s="503" t="s">
        <v>604</v>
      </c>
      <c r="H433" s="111" t="s">
        <v>652</v>
      </c>
      <c r="I433" s="96" t="s">
        <v>392</v>
      </c>
      <c r="J433" s="314">
        <v>37529000</v>
      </c>
      <c r="K433" s="520">
        <f t="shared" si="10"/>
        <v>37529000</v>
      </c>
      <c r="L433" s="7"/>
      <c r="M433" s="7"/>
      <c r="N433" s="7"/>
      <c r="O433" s="7"/>
      <c r="P433" s="7"/>
      <c r="Q433" s="7"/>
    </row>
    <row r="434" spans="1:17" ht="30.6" x14ac:dyDescent="0.25">
      <c r="A434" s="524" t="s">
        <v>386</v>
      </c>
      <c r="B434" s="525" t="s">
        <v>387</v>
      </c>
      <c r="C434" s="526">
        <v>974</v>
      </c>
      <c r="D434" s="524" t="s">
        <v>468</v>
      </c>
      <c r="E434" s="85" t="s">
        <v>1</v>
      </c>
      <c r="F434" s="85">
        <v>2011</v>
      </c>
      <c r="G434" s="503"/>
      <c r="H434" s="503" t="s">
        <v>307</v>
      </c>
      <c r="I434" s="96" t="s">
        <v>392</v>
      </c>
      <c r="J434" s="314">
        <v>6700000</v>
      </c>
      <c r="K434" s="505">
        <f t="shared" si="10"/>
        <v>6700000</v>
      </c>
      <c r="L434" s="93"/>
      <c r="M434" s="93"/>
      <c r="N434" s="93"/>
      <c r="O434" s="93"/>
      <c r="P434" s="93"/>
      <c r="Q434" s="93"/>
    </row>
    <row r="435" spans="1:17" ht="20.399999999999999" x14ac:dyDescent="0.25">
      <c r="A435" s="96" t="s">
        <v>386</v>
      </c>
      <c r="B435" s="85" t="s">
        <v>387</v>
      </c>
      <c r="C435" s="114">
        <v>1056</v>
      </c>
      <c r="D435" s="96" t="s">
        <v>451</v>
      </c>
      <c r="E435" s="85" t="s">
        <v>1</v>
      </c>
      <c r="F435" s="85">
        <v>2011</v>
      </c>
      <c r="G435" s="111" t="s">
        <v>559</v>
      </c>
      <c r="H435" s="111" t="s">
        <v>557</v>
      </c>
      <c r="I435" s="96" t="s">
        <v>392</v>
      </c>
      <c r="J435" s="314">
        <v>9751000</v>
      </c>
      <c r="K435" s="540">
        <f t="shared" si="10"/>
        <v>9751000</v>
      </c>
    </row>
    <row r="436" spans="1:17" ht="30.6" x14ac:dyDescent="0.25">
      <c r="A436" s="524" t="s">
        <v>386</v>
      </c>
      <c r="B436" s="85" t="s">
        <v>387</v>
      </c>
      <c r="C436" s="526">
        <v>1050</v>
      </c>
      <c r="D436" s="524" t="s">
        <v>468</v>
      </c>
      <c r="E436" s="85" t="s">
        <v>1</v>
      </c>
      <c r="F436" s="85">
        <v>2011</v>
      </c>
      <c r="G436" s="503"/>
      <c r="H436" s="503" t="s">
        <v>44</v>
      </c>
      <c r="I436" s="96" t="s">
        <v>392</v>
      </c>
      <c r="J436" s="314">
        <v>2620000</v>
      </c>
      <c r="K436" s="505">
        <f t="shared" si="10"/>
        <v>2620000</v>
      </c>
      <c r="L436" s="7"/>
      <c r="M436" s="7"/>
      <c r="N436" s="7"/>
      <c r="O436" s="7"/>
      <c r="P436" s="7"/>
      <c r="Q436" s="7"/>
    </row>
    <row r="437" spans="1:17" ht="30.6" x14ac:dyDescent="0.25">
      <c r="A437" s="11" t="s">
        <v>386</v>
      </c>
      <c r="B437" s="10" t="s">
        <v>509</v>
      </c>
      <c r="C437" s="14">
        <v>1130</v>
      </c>
      <c r="D437" s="11" t="s">
        <v>393</v>
      </c>
      <c r="E437" s="85" t="s">
        <v>1</v>
      </c>
      <c r="F437" s="85">
        <v>2011</v>
      </c>
      <c r="G437" s="6" t="s">
        <v>778</v>
      </c>
      <c r="H437" s="6" t="s">
        <v>892</v>
      </c>
      <c r="I437" s="96" t="s">
        <v>396</v>
      </c>
      <c r="J437" s="314">
        <v>3000000</v>
      </c>
      <c r="K437" s="528">
        <f t="shared" si="10"/>
        <v>3000000</v>
      </c>
      <c r="L437" s="7"/>
      <c r="M437" s="7"/>
      <c r="N437" s="7"/>
      <c r="O437" s="7"/>
      <c r="P437" s="7"/>
      <c r="Q437" s="7"/>
    </row>
    <row r="438" spans="1:17" ht="20.399999999999999" x14ac:dyDescent="0.25">
      <c r="A438" s="11" t="s">
        <v>386</v>
      </c>
      <c r="B438" s="10" t="s">
        <v>509</v>
      </c>
      <c r="C438" s="14">
        <v>1131</v>
      </c>
      <c r="D438" s="11" t="s">
        <v>393</v>
      </c>
      <c r="E438" s="85" t="s">
        <v>1</v>
      </c>
      <c r="F438" s="85">
        <v>2011</v>
      </c>
      <c r="G438" s="6" t="s">
        <v>780</v>
      </c>
      <c r="H438" s="6" t="s">
        <v>781</v>
      </c>
      <c r="I438" s="96" t="s">
        <v>396</v>
      </c>
      <c r="J438" s="314">
        <v>600000</v>
      </c>
      <c r="K438" s="528">
        <f t="shared" si="10"/>
        <v>600000</v>
      </c>
      <c r="L438" s="7"/>
      <c r="M438" s="7"/>
      <c r="N438" s="7"/>
      <c r="O438" s="7"/>
      <c r="P438" s="7"/>
      <c r="Q438" s="7"/>
    </row>
    <row r="439" spans="1:17" ht="20.399999999999999" x14ac:dyDescent="0.25">
      <c r="A439" s="11" t="s">
        <v>386</v>
      </c>
      <c r="B439" s="10" t="s">
        <v>509</v>
      </c>
      <c r="C439" s="14">
        <v>1132</v>
      </c>
      <c r="D439" s="11" t="s">
        <v>393</v>
      </c>
      <c r="E439" s="85" t="s">
        <v>1</v>
      </c>
      <c r="F439" s="85">
        <v>2011</v>
      </c>
      <c r="G439" s="6" t="s">
        <v>782</v>
      </c>
      <c r="H439" s="6" t="s">
        <v>783</v>
      </c>
      <c r="I439" s="96" t="s">
        <v>396</v>
      </c>
      <c r="J439" s="314">
        <v>600000</v>
      </c>
      <c r="K439" s="528">
        <f t="shared" si="10"/>
        <v>600000</v>
      </c>
    </row>
    <row r="440" spans="1:17" ht="20.399999999999999" x14ac:dyDescent="0.25">
      <c r="A440" s="78" t="s">
        <v>386</v>
      </c>
      <c r="B440" s="79" t="s">
        <v>509</v>
      </c>
      <c r="C440" s="63">
        <v>964</v>
      </c>
      <c r="D440" s="78" t="s">
        <v>402</v>
      </c>
      <c r="E440" s="85" t="s">
        <v>4</v>
      </c>
      <c r="F440" s="85">
        <v>2011</v>
      </c>
      <c r="G440" s="503" t="s">
        <v>404</v>
      </c>
      <c r="H440" s="111" t="s">
        <v>897</v>
      </c>
      <c r="I440" s="96" t="s">
        <v>396</v>
      </c>
      <c r="J440" s="314">
        <v>5600000</v>
      </c>
      <c r="K440" s="504">
        <f t="shared" si="10"/>
        <v>5600000</v>
      </c>
    </row>
    <row r="441" spans="1:17" ht="30.6" x14ac:dyDescent="0.25">
      <c r="A441" s="529" t="s">
        <v>386</v>
      </c>
      <c r="B441" s="462" t="s">
        <v>509</v>
      </c>
      <c r="C441" s="521">
        <v>1150</v>
      </c>
      <c r="D441" s="529" t="s">
        <v>468</v>
      </c>
      <c r="E441" s="462" t="s">
        <v>601</v>
      </c>
      <c r="F441" s="462">
        <v>2011</v>
      </c>
      <c r="G441" s="506"/>
      <c r="H441" s="506" t="s">
        <v>948</v>
      </c>
      <c r="I441" s="529" t="s">
        <v>396</v>
      </c>
      <c r="J441" s="491">
        <v>1200000</v>
      </c>
      <c r="K441" s="517">
        <f t="shared" si="10"/>
        <v>1200000</v>
      </c>
    </row>
    <row r="442" spans="1:17" ht="30.6" x14ac:dyDescent="0.25">
      <c r="A442" s="529" t="s">
        <v>386</v>
      </c>
      <c r="B442" s="462" t="s">
        <v>509</v>
      </c>
      <c r="C442" s="521">
        <v>1151</v>
      </c>
      <c r="D442" s="529" t="s">
        <v>468</v>
      </c>
      <c r="E442" s="462" t="s">
        <v>1</v>
      </c>
      <c r="F442" s="462">
        <v>2011</v>
      </c>
      <c r="G442" s="506"/>
      <c r="H442" s="506" t="s">
        <v>949</v>
      </c>
      <c r="I442" s="529" t="s">
        <v>396</v>
      </c>
      <c r="J442" s="491">
        <v>3500000</v>
      </c>
      <c r="K442" s="517">
        <f t="shared" si="10"/>
        <v>3500000</v>
      </c>
    </row>
    <row r="443" spans="1:17" ht="20.399999999999999" x14ac:dyDescent="0.25">
      <c r="A443" s="465" t="s">
        <v>386</v>
      </c>
      <c r="B443" s="466" t="s">
        <v>509</v>
      </c>
      <c r="C443" s="532">
        <v>1147</v>
      </c>
      <c r="D443" s="465" t="s">
        <v>451</v>
      </c>
      <c r="E443" s="462">
        <v>2011</v>
      </c>
      <c r="F443" s="462">
        <v>2011</v>
      </c>
      <c r="G443" s="506"/>
      <c r="H443" s="506" t="s">
        <v>953</v>
      </c>
      <c r="I443" s="529" t="s">
        <v>396</v>
      </c>
      <c r="J443" s="491">
        <v>4000000</v>
      </c>
      <c r="K443" s="517">
        <f t="shared" si="10"/>
        <v>4000000</v>
      </c>
      <c r="L443" s="93"/>
      <c r="M443" s="93"/>
      <c r="N443" s="93"/>
      <c r="O443" s="93"/>
      <c r="P443" s="93"/>
      <c r="Q443" s="93"/>
    </row>
    <row r="444" spans="1:17" ht="20.399999999999999" x14ac:dyDescent="0.25">
      <c r="A444" s="465" t="s">
        <v>386</v>
      </c>
      <c r="B444" s="466" t="s">
        <v>509</v>
      </c>
      <c r="C444" s="532">
        <v>1148</v>
      </c>
      <c r="D444" s="465" t="s">
        <v>451</v>
      </c>
      <c r="E444" s="462">
        <v>2011</v>
      </c>
      <c r="F444" s="462">
        <v>2011</v>
      </c>
      <c r="G444" s="541"/>
      <c r="H444" s="541" t="s">
        <v>954</v>
      </c>
      <c r="I444" s="529" t="s">
        <v>396</v>
      </c>
      <c r="J444" s="491">
        <v>600000</v>
      </c>
      <c r="K444" s="517">
        <f t="shared" si="10"/>
        <v>600000</v>
      </c>
      <c r="L444" s="93"/>
      <c r="M444" s="93"/>
      <c r="N444" s="93"/>
      <c r="O444" s="93"/>
      <c r="P444" s="93"/>
      <c r="Q444" s="93"/>
    </row>
    <row r="445" spans="1:17" ht="20.399999999999999" x14ac:dyDescent="0.25">
      <c r="A445" s="78" t="s">
        <v>386</v>
      </c>
      <c r="B445" s="79" t="s">
        <v>387</v>
      </c>
      <c r="C445" s="63">
        <v>323</v>
      </c>
      <c r="D445" s="78" t="s">
        <v>489</v>
      </c>
      <c r="E445" s="85" t="s">
        <v>4</v>
      </c>
      <c r="F445" s="85">
        <v>2011</v>
      </c>
      <c r="G445" s="503" t="s">
        <v>52</v>
      </c>
      <c r="H445" s="111" t="s">
        <v>666</v>
      </c>
      <c r="I445" s="96" t="s">
        <v>406</v>
      </c>
      <c r="J445" s="314">
        <v>136368000</v>
      </c>
      <c r="K445" s="542">
        <f t="shared" si="10"/>
        <v>136368000</v>
      </c>
      <c r="L445" s="7"/>
      <c r="M445" s="7"/>
      <c r="N445" s="7"/>
      <c r="O445" s="7"/>
      <c r="P445" s="7"/>
      <c r="Q445" s="7"/>
    </row>
    <row r="446" spans="1:17" ht="20.399999999999999" x14ac:dyDescent="0.25">
      <c r="A446" s="78" t="s">
        <v>386</v>
      </c>
      <c r="B446" s="79" t="s">
        <v>387</v>
      </c>
      <c r="C446" s="63">
        <v>1032</v>
      </c>
      <c r="D446" s="78" t="s">
        <v>489</v>
      </c>
      <c r="E446" s="85" t="s">
        <v>4</v>
      </c>
      <c r="F446" s="85">
        <v>2011</v>
      </c>
      <c r="G446" s="503" t="s">
        <v>52</v>
      </c>
      <c r="H446" s="111" t="s">
        <v>56</v>
      </c>
      <c r="I446" s="96" t="s">
        <v>406</v>
      </c>
      <c r="J446" s="314">
        <v>69815000</v>
      </c>
      <c r="K446" s="542">
        <f t="shared" si="10"/>
        <v>69815000</v>
      </c>
      <c r="L446" s="7"/>
      <c r="M446" s="7"/>
      <c r="N446" s="7"/>
      <c r="O446" s="7"/>
      <c r="P446" s="7"/>
      <c r="Q446" s="7"/>
    </row>
    <row r="447" spans="1:17" ht="30.6" x14ac:dyDescent="0.25">
      <c r="A447" s="78" t="s">
        <v>386</v>
      </c>
      <c r="B447" s="79" t="s">
        <v>387</v>
      </c>
      <c r="C447" s="63">
        <v>1033</v>
      </c>
      <c r="D447" s="78" t="s">
        <v>489</v>
      </c>
      <c r="E447" s="85" t="s">
        <v>4</v>
      </c>
      <c r="F447" s="85">
        <v>2011</v>
      </c>
      <c r="G447" s="503" t="s">
        <v>168</v>
      </c>
      <c r="H447" s="111" t="s">
        <v>57</v>
      </c>
      <c r="I447" s="96" t="s">
        <v>406</v>
      </c>
      <c r="J447" s="314">
        <v>16664000</v>
      </c>
      <c r="K447" s="542">
        <f t="shared" si="10"/>
        <v>16664000</v>
      </c>
      <c r="L447" s="7"/>
      <c r="M447" s="7">
        <v>2012</v>
      </c>
      <c r="N447" s="7" t="s">
        <v>510</v>
      </c>
      <c r="O447" s="7">
        <f>COUNTIF(I451:I506,"Concept")</f>
        <v>6</v>
      </c>
      <c r="P447" s="7"/>
      <c r="Q447" s="7"/>
    </row>
    <row r="448" spans="1:17" ht="20.399999999999999" x14ac:dyDescent="0.25">
      <c r="A448" s="78" t="s">
        <v>386</v>
      </c>
      <c r="B448" s="79" t="s">
        <v>387</v>
      </c>
      <c r="C448" s="63">
        <v>1034</v>
      </c>
      <c r="D448" s="78" t="s">
        <v>489</v>
      </c>
      <c r="E448" s="85" t="s">
        <v>4</v>
      </c>
      <c r="F448" s="85">
        <v>2011</v>
      </c>
      <c r="G448" s="503" t="s">
        <v>52</v>
      </c>
      <c r="H448" s="503" t="s">
        <v>54</v>
      </c>
      <c r="I448" s="96" t="s">
        <v>406</v>
      </c>
      <c r="J448" s="314" t="s">
        <v>714</v>
      </c>
      <c r="K448" s="542" t="str">
        <f t="shared" si="10"/>
        <v>Part of project 323</v>
      </c>
      <c r="L448" s="7"/>
      <c r="M448" s="7">
        <v>2012</v>
      </c>
      <c r="N448" s="7" t="s">
        <v>392</v>
      </c>
      <c r="O448" s="7">
        <f>COUNTIF(I451:I506,"Planned")</f>
        <v>43</v>
      </c>
      <c r="P448" s="7"/>
      <c r="Q448" s="7"/>
    </row>
    <row r="449" spans="1:17" ht="20.399999999999999" x14ac:dyDescent="0.25">
      <c r="A449" s="78" t="s">
        <v>386</v>
      </c>
      <c r="B449" s="79" t="s">
        <v>387</v>
      </c>
      <c r="C449" s="63">
        <v>1035</v>
      </c>
      <c r="D449" s="78" t="s">
        <v>489</v>
      </c>
      <c r="E449" s="85" t="s">
        <v>4</v>
      </c>
      <c r="F449" s="85">
        <v>2011</v>
      </c>
      <c r="G449" s="503" t="s">
        <v>52</v>
      </c>
      <c r="H449" s="503" t="s">
        <v>53</v>
      </c>
      <c r="I449" s="96" t="s">
        <v>406</v>
      </c>
      <c r="J449" s="314">
        <v>20117000</v>
      </c>
      <c r="K449" s="542">
        <f t="shared" si="10"/>
        <v>20117000</v>
      </c>
      <c r="L449" s="7"/>
      <c r="M449" s="7">
        <v>2012</v>
      </c>
      <c r="N449" s="7" t="s">
        <v>396</v>
      </c>
      <c r="O449" s="7">
        <f>COUNTIF(I451:I506,"Proposed")</f>
        <v>6</v>
      </c>
      <c r="P449" s="7"/>
      <c r="Q449" s="7"/>
    </row>
    <row r="450" spans="1:17" ht="20.399999999999999" x14ac:dyDescent="0.25">
      <c r="A450" s="78" t="s">
        <v>386</v>
      </c>
      <c r="B450" s="79" t="s">
        <v>387</v>
      </c>
      <c r="C450" s="14">
        <v>162</v>
      </c>
      <c r="D450" s="78" t="s">
        <v>429</v>
      </c>
      <c r="E450" s="85" t="s">
        <v>737</v>
      </c>
      <c r="F450" s="85">
        <v>2011</v>
      </c>
      <c r="G450" s="503"/>
      <c r="H450" s="503" t="s">
        <v>213</v>
      </c>
      <c r="I450" s="96" t="s">
        <v>406</v>
      </c>
      <c r="J450" s="314">
        <v>12390000</v>
      </c>
      <c r="K450" s="505">
        <f t="shared" si="10"/>
        <v>12390000</v>
      </c>
      <c r="L450" s="7"/>
      <c r="M450" s="7">
        <v>2012</v>
      </c>
      <c r="N450" s="7" t="s">
        <v>406</v>
      </c>
      <c r="O450" s="7">
        <f>COUNTIF(I451:I506,"Under Construction")</f>
        <v>1</v>
      </c>
      <c r="P450" s="7"/>
      <c r="Q450" s="7"/>
    </row>
    <row r="451" spans="1:17" ht="30.6" x14ac:dyDescent="0.25">
      <c r="A451" s="11" t="s">
        <v>386</v>
      </c>
      <c r="B451" s="10" t="s">
        <v>509</v>
      </c>
      <c r="C451" s="14">
        <v>1031</v>
      </c>
      <c r="D451" s="11" t="s">
        <v>388</v>
      </c>
      <c r="E451" s="85" t="s">
        <v>519</v>
      </c>
      <c r="F451" s="85">
        <v>2012</v>
      </c>
      <c r="G451" s="111" t="s">
        <v>544</v>
      </c>
      <c r="H451" s="111" t="s">
        <v>920</v>
      </c>
      <c r="I451" s="96" t="s">
        <v>510</v>
      </c>
      <c r="J451" s="315" t="s">
        <v>92</v>
      </c>
      <c r="K451" s="531" t="str">
        <f t="shared" si="10"/>
        <v>TBD</v>
      </c>
      <c r="L451" s="7"/>
      <c r="M451" s="7"/>
      <c r="N451" s="7"/>
      <c r="O451" s="7"/>
      <c r="P451" s="7"/>
      <c r="Q451" s="7"/>
    </row>
    <row r="452" spans="1:17" ht="30.6" x14ac:dyDescent="0.25">
      <c r="A452" s="78" t="s">
        <v>386</v>
      </c>
      <c r="B452" s="79" t="s">
        <v>509</v>
      </c>
      <c r="C452" s="14">
        <v>324</v>
      </c>
      <c r="D452" s="78" t="s">
        <v>489</v>
      </c>
      <c r="E452" s="85" t="s">
        <v>389</v>
      </c>
      <c r="F452" s="85">
        <v>2012</v>
      </c>
      <c r="G452" s="503"/>
      <c r="H452" s="503" t="s">
        <v>132</v>
      </c>
      <c r="I452" s="96" t="s">
        <v>510</v>
      </c>
      <c r="J452" s="314">
        <v>100000000</v>
      </c>
      <c r="K452" s="505">
        <f t="shared" si="10"/>
        <v>100000000</v>
      </c>
      <c r="L452" s="7"/>
      <c r="M452" s="7"/>
      <c r="N452" s="7"/>
      <c r="O452" s="7"/>
      <c r="P452" s="7"/>
      <c r="Q452" s="7"/>
    </row>
    <row r="453" spans="1:17" ht="20.399999999999999" x14ac:dyDescent="0.25">
      <c r="A453" s="78" t="s">
        <v>386</v>
      </c>
      <c r="B453" s="79" t="s">
        <v>509</v>
      </c>
      <c r="C453" s="63">
        <v>965</v>
      </c>
      <c r="D453" s="78" t="s">
        <v>402</v>
      </c>
      <c r="E453" s="85" t="s">
        <v>389</v>
      </c>
      <c r="F453" s="85">
        <v>2012</v>
      </c>
      <c r="G453" s="503" t="s">
        <v>404</v>
      </c>
      <c r="H453" s="111" t="s">
        <v>721</v>
      </c>
      <c r="I453" s="96" t="s">
        <v>510</v>
      </c>
      <c r="J453" s="314" t="s">
        <v>92</v>
      </c>
      <c r="K453" s="531" t="str">
        <f t="shared" si="10"/>
        <v>TBD</v>
      </c>
      <c r="L453" s="7"/>
      <c r="M453" s="7"/>
      <c r="N453" s="7"/>
      <c r="O453" s="7"/>
      <c r="P453" s="7"/>
      <c r="Q453" s="7"/>
    </row>
    <row r="454" spans="1:17" ht="20.399999999999999" x14ac:dyDescent="0.25">
      <c r="A454" s="78" t="s">
        <v>386</v>
      </c>
      <c r="B454" s="79" t="s">
        <v>509</v>
      </c>
      <c r="C454" s="63">
        <v>970</v>
      </c>
      <c r="D454" s="78" t="s">
        <v>402</v>
      </c>
      <c r="E454" s="85" t="s">
        <v>389</v>
      </c>
      <c r="F454" s="85">
        <v>2012</v>
      </c>
      <c r="G454" s="503" t="s">
        <v>354</v>
      </c>
      <c r="H454" s="503" t="s">
        <v>275</v>
      </c>
      <c r="I454" s="96" t="s">
        <v>510</v>
      </c>
      <c r="J454" s="314" t="s">
        <v>92</v>
      </c>
      <c r="K454" s="531" t="str">
        <f t="shared" si="10"/>
        <v>TBD</v>
      </c>
      <c r="L454" s="7"/>
      <c r="M454" s="7"/>
      <c r="N454" s="7"/>
      <c r="O454" s="7"/>
      <c r="P454" s="7"/>
      <c r="Q454" s="7"/>
    </row>
    <row r="455" spans="1:17" ht="20.399999999999999" x14ac:dyDescent="0.25">
      <c r="A455" s="36" t="s">
        <v>386</v>
      </c>
      <c r="B455" s="37" t="s">
        <v>509</v>
      </c>
      <c r="C455" s="38">
        <v>971</v>
      </c>
      <c r="D455" s="36" t="s">
        <v>402</v>
      </c>
      <c r="E455" s="88" t="s">
        <v>389</v>
      </c>
      <c r="F455" s="88">
        <v>2012</v>
      </c>
      <c r="G455" s="398" t="s">
        <v>354</v>
      </c>
      <c r="H455" s="398" t="s">
        <v>276</v>
      </c>
      <c r="I455" s="95" t="s">
        <v>510</v>
      </c>
      <c r="J455" s="317" t="s">
        <v>92</v>
      </c>
      <c r="K455" s="531" t="str">
        <f t="shared" si="10"/>
        <v>TBD</v>
      </c>
      <c r="L455" s="7"/>
      <c r="M455" s="7"/>
      <c r="N455" s="7"/>
      <c r="O455" s="7"/>
      <c r="P455" s="7"/>
      <c r="Q455" s="7"/>
    </row>
    <row r="456" spans="1:17" ht="30.6" x14ac:dyDescent="0.25">
      <c r="A456" s="524" t="s">
        <v>386</v>
      </c>
      <c r="B456" s="525" t="s">
        <v>509</v>
      </c>
      <c r="C456" s="526">
        <v>699</v>
      </c>
      <c r="D456" s="524" t="s">
        <v>468</v>
      </c>
      <c r="E456" s="85" t="s">
        <v>389</v>
      </c>
      <c r="F456" s="85">
        <v>2012</v>
      </c>
      <c r="G456" s="111"/>
      <c r="H456" s="503" t="s">
        <v>143</v>
      </c>
      <c r="I456" s="96" t="s">
        <v>510</v>
      </c>
      <c r="J456" s="314">
        <v>10000000</v>
      </c>
      <c r="K456" s="505">
        <f t="shared" si="10"/>
        <v>10000000</v>
      </c>
      <c r="L456" s="7"/>
      <c r="M456" s="7"/>
      <c r="N456" s="7"/>
      <c r="O456" s="7"/>
      <c r="P456" s="7"/>
      <c r="Q456" s="7"/>
    </row>
    <row r="457" spans="1:17" ht="30.6" x14ac:dyDescent="0.25">
      <c r="A457" s="78" t="s">
        <v>386</v>
      </c>
      <c r="B457" s="79" t="s">
        <v>387</v>
      </c>
      <c r="C457" s="63">
        <v>905</v>
      </c>
      <c r="D457" s="78" t="s">
        <v>393</v>
      </c>
      <c r="E457" s="85" t="s">
        <v>389</v>
      </c>
      <c r="F457" s="85">
        <v>2012</v>
      </c>
      <c r="G457" s="111" t="s">
        <v>544</v>
      </c>
      <c r="H457" s="6" t="s">
        <v>849</v>
      </c>
      <c r="I457" s="96" t="s">
        <v>392</v>
      </c>
      <c r="J457" s="314">
        <v>1510000000</v>
      </c>
      <c r="K457" s="530">
        <f t="shared" si="10"/>
        <v>1510000000</v>
      </c>
      <c r="L457" s="119"/>
      <c r="M457" s="119"/>
      <c r="N457" s="119"/>
      <c r="O457" s="119"/>
      <c r="P457" s="119"/>
      <c r="Q457" s="119"/>
    </row>
    <row r="458" spans="1:17" ht="30.6" x14ac:dyDescent="0.25">
      <c r="A458" s="78" t="s">
        <v>386</v>
      </c>
      <c r="B458" s="79" t="s">
        <v>387</v>
      </c>
      <c r="C458" s="63">
        <v>906</v>
      </c>
      <c r="D458" s="78" t="s">
        <v>393</v>
      </c>
      <c r="E458" s="85" t="s">
        <v>389</v>
      </c>
      <c r="F458" s="85">
        <v>2012</v>
      </c>
      <c r="G458" s="111" t="s">
        <v>544</v>
      </c>
      <c r="H458" s="6" t="s">
        <v>852</v>
      </c>
      <c r="I458" s="96" t="s">
        <v>392</v>
      </c>
      <c r="J458" s="315" t="s">
        <v>541</v>
      </c>
      <c r="K458" s="530" t="str">
        <f t="shared" si="10"/>
        <v>Part of Maine Power Reliability Program</v>
      </c>
      <c r="L458" s="119"/>
      <c r="M458" s="119"/>
      <c r="N458" s="119"/>
      <c r="O458" s="119"/>
      <c r="P458" s="119"/>
      <c r="Q458" s="119"/>
    </row>
    <row r="459" spans="1:17" ht="61.2" x14ac:dyDescent="0.25">
      <c r="A459" s="78" t="s">
        <v>386</v>
      </c>
      <c r="B459" s="79" t="s">
        <v>387</v>
      </c>
      <c r="C459" s="63">
        <v>907</v>
      </c>
      <c r="D459" s="78" t="s">
        <v>393</v>
      </c>
      <c r="E459" s="85" t="s">
        <v>389</v>
      </c>
      <c r="F459" s="85">
        <v>2012</v>
      </c>
      <c r="G459" s="111" t="s">
        <v>544</v>
      </c>
      <c r="H459" s="6" t="s">
        <v>850</v>
      </c>
      <c r="I459" s="96" t="s">
        <v>392</v>
      </c>
      <c r="J459" s="315" t="s">
        <v>541</v>
      </c>
      <c r="K459" s="530" t="str">
        <f t="shared" si="10"/>
        <v>Part of Maine Power Reliability Program</v>
      </c>
      <c r="L459" s="7"/>
      <c r="M459" s="7"/>
      <c r="N459" s="7"/>
      <c r="O459" s="7"/>
      <c r="P459" s="7"/>
      <c r="Q459" s="7"/>
    </row>
    <row r="460" spans="1:17" ht="20.399999999999999" x14ac:dyDescent="0.25">
      <c r="A460" s="386" t="s">
        <v>386</v>
      </c>
      <c r="B460" s="62" t="s">
        <v>387</v>
      </c>
      <c r="C460" s="30">
        <v>908</v>
      </c>
      <c r="D460" s="386" t="s">
        <v>393</v>
      </c>
      <c r="E460" s="87" t="s">
        <v>389</v>
      </c>
      <c r="F460" s="85">
        <v>2012</v>
      </c>
      <c r="G460" s="110" t="s">
        <v>544</v>
      </c>
      <c r="H460" s="31" t="s">
        <v>851</v>
      </c>
      <c r="I460" s="97" t="s">
        <v>392</v>
      </c>
      <c r="J460" s="384" t="s">
        <v>541</v>
      </c>
      <c r="K460" s="530" t="str">
        <f t="shared" si="10"/>
        <v>Part of Maine Power Reliability Program</v>
      </c>
      <c r="L460" s="7"/>
      <c r="M460" s="7"/>
      <c r="N460" s="7"/>
      <c r="O460" s="7"/>
      <c r="P460" s="7"/>
      <c r="Q460" s="7"/>
    </row>
    <row r="461" spans="1:17" ht="20.399999999999999" x14ac:dyDescent="0.25">
      <c r="A461" s="78" t="s">
        <v>386</v>
      </c>
      <c r="B461" s="79" t="s">
        <v>387</v>
      </c>
      <c r="C461" s="63">
        <v>909</v>
      </c>
      <c r="D461" s="78" t="s">
        <v>393</v>
      </c>
      <c r="E461" s="85" t="s">
        <v>389</v>
      </c>
      <c r="F461" s="85">
        <v>2012</v>
      </c>
      <c r="G461" s="111" t="s">
        <v>544</v>
      </c>
      <c r="H461" s="6" t="s">
        <v>903</v>
      </c>
      <c r="I461" s="96" t="s">
        <v>392</v>
      </c>
      <c r="J461" s="315" t="s">
        <v>541</v>
      </c>
      <c r="K461" s="530" t="str">
        <f t="shared" si="10"/>
        <v>Part of Maine Power Reliability Program</v>
      </c>
      <c r="L461" s="7"/>
      <c r="M461" s="7"/>
      <c r="N461" s="7"/>
      <c r="O461" s="7"/>
      <c r="P461" s="7"/>
      <c r="Q461" s="7"/>
    </row>
    <row r="462" spans="1:17" ht="30.6" x14ac:dyDescent="0.25">
      <c r="A462" s="78" t="s">
        <v>386</v>
      </c>
      <c r="B462" s="79" t="s">
        <v>387</v>
      </c>
      <c r="C462" s="63">
        <v>1025</v>
      </c>
      <c r="D462" s="78" t="s">
        <v>393</v>
      </c>
      <c r="E462" s="85" t="s">
        <v>389</v>
      </c>
      <c r="F462" s="85">
        <v>2012</v>
      </c>
      <c r="G462" s="111" t="s">
        <v>544</v>
      </c>
      <c r="H462" s="111" t="s">
        <v>854</v>
      </c>
      <c r="I462" s="96" t="s">
        <v>392</v>
      </c>
      <c r="J462" s="315" t="s">
        <v>541</v>
      </c>
      <c r="K462" s="530" t="str">
        <f t="shared" si="10"/>
        <v>Part of Maine Power Reliability Program</v>
      </c>
      <c r="L462" s="7"/>
      <c r="M462" s="7"/>
      <c r="N462" s="7"/>
      <c r="O462" s="7"/>
      <c r="P462" s="7"/>
      <c r="Q462" s="7"/>
    </row>
    <row r="463" spans="1:17" ht="30.6" x14ac:dyDescent="0.25">
      <c r="A463" s="78" t="s">
        <v>386</v>
      </c>
      <c r="B463" s="79" t="s">
        <v>387</v>
      </c>
      <c r="C463" s="63">
        <v>1026</v>
      </c>
      <c r="D463" s="78" t="s">
        <v>393</v>
      </c>
      <c r="E463" s="85" t="s">
        <v>389</v>
      </c>
      <c r="F463" s="85">
        <v>2012</v>
      </c>
      <c r="G463" s="111" t="s">
        <v>544</v>
      </c>
      <c r="H463" s="111" t="s">
        <v>855</v>
      </c>
      <c r="I463" s="96" t="s">
        <v>392</v>
      </c>
      <c r="J463" s="315" t="s">
        <v>863</v>
      </c>
      <c r="K463" s="543">
        <v>35100000</v>
      </c>
      <c r="L463" s="7"/>
      <c r="M463" s="7"/>
      <c r="N463" s="7"/>
      <c r="O463" s="7"/>
      <c r="P463" s="7"/>
      <c r="Q463" s="7"/>
    </row>
    <row r="464" spans="1:17" ht="20.399999999999999" x14ac:dyDescent="0.25">
      <c r="A464" s="78" t="s">
        <v>386</v>
      </c>
      <c r="B464" s="79" t="s">
        <v>387</v>
      </c>
      <c r="C464" s="63">
        <v>1027</v>
      </c>
      <c r="D464" s="78" t="s">
        <v>393</v>
      </c>
      <c r="E464" s="85" t="s">
        <v>389</v>
      </c>
      <c r="F464" s="85">
        <v>2012</v>
      </c>
      <c r="G464" s="111" t="s">
        <v>544</v>
      </c>
      <c r="H464" s="111" t="s">
        <v>520</v>
      </c>
      <c r="I464" s="96" t="s">
        <v>392</v>
      </c>
      <c r="J464" s="315" t="s">
        <v>541</v>
      </c>
      <c r="K464" s="530" t="str">
        <f t="shared" ref="K464:K527" si="11">J464</f>
        <v>Part of Maine Power Reliability Program</v>
      </c>
      <c r="L464" s="7"/>
      <c r="M464" s="7"/>
      <c r="N464" s="7"/>
      <c r="O464" s="7"/>
      <c r="P464" s="7"/>
      <c r="Q464" s="7"/>
    </row>
    <row r="465" spans="1:17" ht="30.6" x14ac:dyDescent="0.25">
      <c r="A465" s="78" t="s">
        <v>386</v>
      </c>
      <c r="B465" s="79" t="s">
        <v>387</v>
      </c>
      <c r="C465" s="63">
        <v>1028</v>
      </c>
      <c r="D465" s="78" t="s">
        <v>393</v>
      </c>
      <c r="E465" s="85" t="s">
        <v>389</v>
      </c>
      <c r="F465" s="85">
        <v>2012</v>
      </c>
      <c r="G465" s="111" t="s">
        <v>544</v>
      </c>
      <c r="H465" s="111" t="s">
        <v>865</v>
      </c>
      <c r="I465" s="96" t="s">
        <v>392</v>
      </c>
      <c r="J465" s="315" t="s">
        <v>862</v>
      </c>
      <c r="K465" s="530" t="str">
        <f t="shared" si="11"/>
        <v>Portion of CMP $1.51B and portion of NU is TBD</v>
      </c>
      <c r="L465" s="7"/>
      <c r="M465" s="7"/>
      <c r="N465" s="7"/>
      <c r="O465" s="7"/>
      <c r="P465" s="7"/>
      <c r="Q465" s="7"/>
    </row>
    <row r="466" spans="1:17" ht="20.399999999999999" x14ac:dyDescent="0.25">
      <c r="A466" s="386" t="s">
        <v>386</v>
      </c>
      <c r="B466" s="62" t="s">
        <v>387</v>
      </c>
      <c r="C466" s="30">
        <v>1030</v>
      </c>
      <c r="D466" s="78" t="s">
        <v>393</v>
      </c>
      <c r="E466" s="85" t="s">
        <v>389</v>
      </c>
      <c r="F466" s="85">
        <v>2012</v>
      </c>
      <c r="G466" s="110" t="s">
        <v>544</v>
      </c>
      <c r="H466" s="110" t="s">
        <v>857</v>
      </c>
      <c r="I466" s="97" t="s">
        <v>392</v>
      </c>
      <c r="J466" s="384" t="s">
        <v>541</v>
      </c>
      <c r="K466" s="530" t="str">
        <f t="shared" si="11"/>
        <v>Part of Maine Power Reliability Program</v>
      </c>
      <c r="L466" s="7"/>
      <c r="M466" s="7"/>
      <c r="N466" s="7"/>
      <c r="O466" s="7"/>
      <c r="P466" s="7"/>
      <c r="Q466" s="7"/>
    </row>
    <row r="467" spans="1:17" ht="30.6" x14ac:dyDescent="0.25">
      <c r="A467" s="544" t="s">
        <v>386</v>
      </c>
      <c r="B467" s="535" t="s">
        <v>387</v>
      </c>
      <c r="C467" s="536">
        <v>143</v>
      </c>
      <c r="D467" s="524" t="s">
        <v>388</v>
      </c>
      <c r="E467" s="85" t="s">
        <v>389</v>
      </c>
      <c r="F467" s="85">
        <v>2012</v>
      </c>
      <c r="G467" s="518" t="s">
        <v>390</v>
      </c>
      <c r="H467" s="518" t="s">
        <v>391</v>
      </c>
      <c r="I467" s="97" t="s">
        <v>392</v>
      </c>
      <c r="J467" s="318">
        <v>66100000</v>
      </c>
      <c r="K467" s="505">
        <f t="shared" si="11"/>
        <v>66100000</v>
      </c>
      <c r="L467" s="7"/>
      <c r="M467" s="7"/>
      <c r="N467" s="7"/>
      <c r="O467" s="7"/>
      <c r="P467" s="7"/>
      <c r="Q467" s="7"/>
    </row>
    <row r="468" spans="1:17" ht="30.6" x14ac:dyDescent="0.25">
      <c r="A468" s="112" t="s">
        <v>386</v>
      </c>
      <c r="B468" s="281" t="s">
        <v>387</v>
      </c>
      <c r="C468" s="53">
        <v>1129</v>
      </c>
      <c r="D468" s="11" t="s">
        <v>393</v>
      </c>
      <c r="E468" s="85" t="s">
        <v>732</v>
      </c>
      <c r="F468" s="85">
        <v>2012</v>
      </c>
      <c r="G468" s="31"/>
      <c r="H468" s="31" t="s">
        <v>777</v>
      </c>
      <c r="I468" s="97" t="s">
        <v>392</v>
      </c>
      <c r="J468" s="318">
        <v>19500000</v>
      </c>
      <c r="K468" s="505">
        <f t="shared" si="11"/>
        <v>19500000</v>
      </c>
      <c r="L468" s="7"/>
      <c r="M468" s="7"/>
      <c r="N468" s="7"/>
      <c r="O468" s="7"/>
      <c r="P468" s="7"/>
      <c r="Q468" s="7"/>
    </row>
    <row r="469" spans="1:17" ht="20.399999999999999" x14ac:dyDescent="0.25">
      <c r="A469" s="545" t="s">
        <v>386</v>
      </c>
      <c r="B469" s="281" t="s">
        <v>387</v>
      </c>
      <c r="C469" s="53">
        <v>277</v>
      </c>
      <c r="D469" s="537" t="s">
        <v>451</v>
      </c>
      <c r="E469" s="85">
        <v>2012</v>
      </c>
      <c r="F469" s="85">
        <v>2012</v>
      </c>
      <c r="G469" s="31" t="s">
        <v>906</v>
      </c>
      <c r="H469" s="31" t="s">
        <v>907</v>
      </c>
      <c r="I469" s="97" t="s">
        <v>392</v>
      </c>
      <c r="J469" s="318">
        <v>56600000</v>
      </c>
      <c r="K469" s="531">
        <f t="shared" si="11"/>
        <v>56600000</v>
      </c>
      <c r="L469" s="7"/>
      <c r="M469" s="7"/>
      <c r="N469" s="7"/>
      <c r="O469" s="7"/>
      <c r="P469" s="7"/>
      <c r="Q469" s="7"/>
    </row>
    <row r="470" spans="1:17" ht="40.799999999999997" x14ac:dyDescent="0.25">
      <c r="A470" s="112" t="s">
        <v>386</v>
      </c>
      <c r="B470" s="281" t="s">
        <v>387</v>
      </c>
      <c r="C470" s="53">
        <v>1137</v>
      </c>
      <c r="D470" s="11" t="s">
        <v>451</v>
      </c>
      <c r="E470" s="85">
        <v>2012</v>
      </c>
      <c r="F470" s="85">
        <v>2012</v>
      </c>
      <c r="G470" s="31" t="s">
        <v>906</v>
      </c>
      <c r="H470" s="31" t="s">
        <v>931</v>
      </c>
      <c r="I470" s="97" t="s">
        <v>392</v>
      </c>
      <c r="J470" s="384" t="s">
        <v>910</v>
      </c>
      <c r="K470" s="531" t="str">
        <f t="shared" si="11"/>
        <v>Part of 2nd Deerfield 345/115kV Autotransformer Project</v>
      </c>
      <c r="L470" s="7"/>
      <c r="M470" s="7"/>
      <c r="N470" s="7"/>
      <c r="O470" s="7"/>
      <c r="P470" s="7"/>
      <c r="Q470" s="7"/>
    </row>
    <row r="471" spans="1:17" ht="40.799999999999997" x14ac:dyDescent="0.25">
      <c r="A471" s="263" t="s">
        <v>386</v>
      </c>
      <c r="B471" s="272" t="s">
        <v>387</v>
      </c>
      <c r="C471" s="68">
        <v>1138</v>
      </c>
      <c r="D471" s="263" t="s">
        <v>451</v>
      </c>
      <c r="E471" s="89">
        <v>2012</v>
      </c>
      <c r="F471" s="89">
        <v>2012</v>
      </c>
      <c r="G471" s="65" t="s">
        <v>906</v>
      </c>
      <c r="H471" s="65" t="s">
        <v>911</v>
      </c>
      <c r="I471" s="98" t="s">
        <v>392</v>
      </c>
      <c r="J471" s="107" t="s">
        <v>910</v>
      </c>
      <c r="K471" s="531" t="str">
        <f t="shared" si="11"/>
        <v>Part of 2nd Deerfield 345/115kV Autotransformer Project</v>
      </c>
      <c r="L471" s="7"/>
      <c r="M471" s="7"/>
      <c r="N471" s="7"/>
      <c r="O471" s="7"/>
      <c r="P471" s="7"/>
      <c r="Q471" s="7"/>
    </row>
    <row r="472" spans="1:17" ht="40.799999999999997" x14ac:dyDescent="0.25">
      <c r="A472" s="11" t="s">
        <v>386</v>
      </c>
      <c r="B472" s="10" t="s">
        <v>387</v>
      </c>
      <c r="C472" s="14">
        <v>1139</v>
      </c>
      <c r="D472" s="11" t="s">
        <v>451</v>
      </c>
      <c r="E472" s="85">
        <v>2012</v>
      </c>
      <c r="F472" s="85">
        <v>2012</v>
      </c>
      <c r="G472" s="6" t="s">
        <v>906</v>
      </c>
      <c r="H472" s="6" t="s">
        <v>912</v>
      </c>
      <c r="I472" s="96" t="s">
        <v>392</v>
      </c>
      <c r="J472" s="315" t="s">
        <v>910</v>
      </c>
      <c r="K472" s="531" t="str">
        <f t="shared" si="11"/>
        <v>Part of 2nd Deerfield 345/115kV Autotransformer Project</v>
      </c>
      <c r="L472" s="7"/>
      <c r="M472" s="7"/>
      <c r="N472" s="7"/>
      <c r="O472" s="7"/>
      <c r="P472" s="7"/>
      <c r="Q472" s="7"/>
    </row>
    <row r="473" spans="1:17" ht="40.799999999999997" x14ac:dyDescent="0.25">
      <c r="A473" s="11" t="s">
        <v>386</v>
      </c>
      <c r="B473" s="10" t="s">
        <v>387</v>
      </c>
      <c r="C473" s="14">
        <v>1140</v>
      </c>
      <c r="D473" s="11" t="s">
        <v>451</v>
      </c>
      <c r="E473" s="85">
        <v>2012</v>
      </c>
      <c r="F473" s="85">
        <v>2012</v>
      </c>
      <c r="G473" s="6" t="s">
        <v>906</v>
      </c>
      <c r="H473" s="6" t="s">
        <v>913</v>
      </c>
      <c r="I473" s="95" t="s">
        <v>392</v>
      </c>
      <c r="J473" s="315" t="s">
        <v>910</v>
      </c>
      <c r="K473" s="531" t="str">
        <f t="shared" si="11"/>
        <v>Part of 2nd Deerfield 345/115kV Autotransformer Project</v>
      </c>
      <c r="L473" s="7"/>
      <c r="M473" s="7"/>
      <c r="N473" s="7"/>
      <c r="O473" s="7"/>
      <c r="P473" s="7"/>
      <c r="Q473" s="7"/>
    </row>
    <row r="474" spans="1:17" ht="40.799999999999997" x14ac:dyDescent="0.25">
      <c r="A474" s="11" t="s">
        <v>386</v>
      </c>
      <c r="B474" s="10" t="s">
        <v>387</v>
      </c>
      <c r="C474" s="14">
        <v>1141</v>
      </c>
      <c r="D474" s="11" t="s">
        <v>451</v>
      </c>
      <c r="E474" s="85">
        <v>2012</v>
      </c>
      <c r="F474" s="85">
        <v>2012</v>
      </c>
      <c r="G474" s="6" t="s">
        <v>906</v>
      </c>
      <c r="H474" s="6" t="s">
        <v>914</v>
      </c>
      <c r="I474" s="95" t="s">
        <v>392</v>
      </c>
      <c r="J474" s="315" t="s">
        <v>910</v>
      </c>
      <c r="K474" s="531" t="str">
        <f t="shared" si="11"/>
        <v>Part of 2nd Deerfield 345/115kV Autotransformer Project</v>
      </c>
      <c r="L474" s="7"/>
      <c r="M474" s="7"/>
      <c r="N474" s="7"/>
      <c r="O474" s="7"/>
      <c r="P474" s="7"/>
      <c r="Q474" s="7"/>
    </row>
    <row r="475" spans="1:17" ht="20.399999999999999" x14ac:dyDescent="0.25">
      <c r="A475" s="78" t="s">
        <v>386</v>
      </c>
      <c r="B475" s="79" t="s">
        <v>387</v>
      </c>
      <c r="C475" s="63">
        <v>680</v>
      </c>
      <c r="D475" s="78" t="s">
        <v>429</v>
      </c>
      <c r="E475" s="462" t="s">
        <v>742</v>
      </c>
      <c r="F475" s="462">
        <v>2012</v>
      </c>
      <c r="G475" s="503"/>
      <c r="H475" s="503" t="s">
        <v>142</v>
      </c>
      <c r="I475" s="95" t="s">
        <v>392</v>
      </c>
      <c r="J475" s="491">
        <v>7393000</v>
      </c>
      <c r="K475" s="505">
        <f t="shared" si="11"/>
        <v>7393000</v>
      </c>
      <c r="L475" s="7"/>
      <c r="M475" s="7"/>
      <c r="N475" s="7"/>
      <c r="O475" s="7"/>
      <c r="P475" s="7"/>
      <c r="Q475" s="7"/>
    </row>
    <row r="476" spans="1:17" ht="40.799999999999997" x14ac:dyDescent="0.25">
      <c r="A476" s="465" t="s">
        <v>386</v>
      </c>
      <c r="B476" s="466" t="s">
        <v>387</v>
      </c>
      <c r="C476" s="532">
        <v>1146</v>
      </c>
      <c r="D476" s="465" t="s">
        <v>489</v>
      </c>
      <c r="E476" s="462" t="s">
        <v>389</v>
      </c>
      <c r="F476" s="462">
        <v>2012</v>
      </c>
      <c r="G476" s="506" t="s">
        <v>955</v>
      </c>
      <c r="H476" s="506" t="s">
        <v>956</v>
      </c>
      <c r="I476" s="523" t="s">
        <v>392</v>
      </c>
      <c r="J476" s="491">
        <v>9000000</v>
      </c>
      <c r="K476" s="517">
        <f t="shared" si="11"/>
        <v>9000000</v>
      </c>
      <c r="L476" s="7"/>
      <c r="M476" s="7"/>
      <c r="N476" s="7"/>
      <c r="O476" s="7"/>
      <c r="P476" s="7"/>
      <c r="Q476" s="7"/>
    </row>
    <row r="477" spans="1:17" ht="20.399999999999999" x14ac:dyDescent="0.25">
      <c r="A477" s="78" t="s">
        <v>386</v>
      </c>
      <c r="B477" s="79" t="s">
        <v>387</v>
      </c>
      <c r="C477" s="63">
        <v>887</v>
      </c>
      <c r="D477" s="78" t="s">
        <v>429</v>
      </c>
      <c r="E477" s="85" t="s">
        <v>742</v>
      </c>
      <c r="F477" s="85">
        <v>2012</v>
      </c>
      <c r="G477" s="111" t="s">
        <v>733</v>
      </c>
      <c r="H477" s="503" t="s">
        <v>8</v>
      </c>
      <c r="I477" s="95" t="s">
        <v>392</v>
      </c>
      <c r="J477" s="314">
        <v>30000000</v>
      </c>
      <c r="K477" s="505">
        <f t="shared" si="11"/>
        <v>30000000</v>
      </c>
      <c r="L477" s="7"/>
      <c r="M477" s="7"/>
      <c r="N477" s="7"/>
      <c r="O477" s="7"/>
      <c r="P477" s="7"/>
      <c r="Q477" s="7"/>
    </row>
    <row r="478" spans="1:17" ht="20.399999999999999" x14ac:dyDescent="0.25">
      <c r="A478" s="78" t="s">
        <v>386</v>
      </c>
      <c r="B478" s="79" t="s">
        <v>387</v>
      </c>
      <c r="C478" s="63">
        <v>921</v>
      </c>
      <c r="D478" s="78" t="s">
        <v>429</v>
      </c>
      <c r="E478" s="85" t="s">
        <v>519</v>
      </c>
      <c r="F478" s="85">
        <v>2012</v>
      </c>
      <c r="G478" s="111" t="s">
        <v>733</v>
      </c>
      <c r="H478" s="503" t="s">
        <v>240</v>
      </c>
      <c r="I478" s="95" t="s">
        <v>392</v>
      </c>
      <c r="J478" s="314">
        <v>12100000</v>
      </c>
      <c r="K478" s="505">
        <f t="shared" si="11"/>
        <v>12100000</v>
      </c>
      <c r="L478" s="7"/>
      <c r="M478" s="7"/>
      <c r="N478" s="7"/>
      <c r="O478" s="7"/>
      <c r="P478" s="7"/>
      <c r="Q478" s="7"/>
    </row>
    <row r="479" spans="1:17" ht="20.399999999999999" x14ac:dyDescent="0.25">
      <c r="A479" s="78" t="s">
        <v>386</v>
      </c>
      <c r="B479" s="79" t="s">
        <v>387</v>
      </c>
      <c r="C479" s="63">
        <v>919</v>
      </c>
      <c r="D479" s="78" t="s">
        <v>429</v>
      </c>
      <c r="E479" s="462" t="s">
        <v>742</v>
      </c>
      <c r="F479" s="462">
        <v>2012</v>
      </c>
      <c r="G479" s="111" t="s">
        <v>7</v>
      </c>
      <c r="H479" s="503" t="s">
        <v>238</v>
      </c>
      <c r="I479" s="95" t="s">
        <v>392</v>
      </c>
      <c r="J479" s="314">
        <v>4600000</v>
      </c>
      <c r="K479" s="505">
        <f t="shared" si="11"/>
        <v>4600000</v>
      </c>
      <c r="L479" s="7"/>
      <c r="M479" s="7"/>
      <c r="N479" s="7"/>
      <c r="O479" s="7"/>
      <c r="P479" s="7"/>
      <c r="Q479" s="7"/>
    </row>
    <row r="480" spans="1:17" ht="20.399999999999999" x14ac:dyDescent="0.25">
      <c r="A480" s="78" t="s">
        <v>386</v>
      </c>
      <c r="B480" s="79" t="s">
        <v>387</v>
      </c>
      <c r="C480" s="63">
        <v>775</v>
      </c>
      <c r="D480" s="78" t="s">
        <v>429</v>
      </c>
      <c r="E480" s="85" t="s">
        <v>128</v>
      </c>
      <c r="F480" s="85">
        <v>2012</v>
      </c>
      <c r="G480" s="111" t="s">
        <v>734</v>
      </c>
      <c r="H480" s="503" t="s">
        <v>32</v>
      </c>
      <c r="I480" s="95" t="s">
        <v>392</v>
      </c>
      <c r="J480" s="314">
        <v>20100000</v>
      </c>
      <c r="K480" s="509">
        <f t="shared" si="11"/>
        <v>20100000</v>
      </c>
      <c r="L480" s="7"/>
      <c r="M480" s="7"/>
      <c r="N480" s="7"/>
      <c r="O480" s="7"/>
      <c r="P480" s="7"/>
      <c r="Q480" s="7"/>
    </row>
    <row r="481" spans="1:17" ht="20.399999999999999" x14ac:dyDescent="0.25">
      <c r="A481" s="78" t="s">
        <v>386</v>
      </c>
      <c r="B481" s="79" t="s">
        <v>387</v>
      </c>
      <c r="C481" s="63">
        <v>776</v>
      </c>
      <c r="D481" s="78" t="s">
        <v>429</v>
      </c>
      <c r="E481" s="85" t="s">
        <v>128</v>
      </c>
      <c r="F481" s="85">
        <v>2012</v>
      </c>
      <c r="G481" s="111" t="s">
        <v>734</v>
      </c>
      <c r="H481" s="503" t="s">
        <v>530</v>
      </c>
      <c r="I481" s="95" t="s">
        <v>392</v>
      </c>
      <c r="J481" s="314">
        <v>2865876</v>
      </c>
      <c r="K481" s="509">
        <f t="shared" si="11"/>
        <v>2865876</v>
      </c>
      <c r="L481" s="7"/>
      <c r="M481" s="7"/>
      <c r="N481" s="7"/>
      <c r="O481" s="7"/>
      <c r="P481" s="7"/>
      <c r="Q481" s="7"/>
    </row>
    <row r="482" spans="1:17" ht="30.6" x14ac:dyDescent="0.25">
      <c r="A482" s="78" t="s">
        <v>386</v>
      </c>
      <c r="B482" s="79" t="s">
        <v>387</v>
      </c>
      <c r="C482" s="63">
        <v>59</v>
      </c>
      <c r="D482" s="78" t="s">
        <v>429</v>
      </c>
      <c r="E482" s="87" t="s">
        <v>519</v>
      </c>
      <c r="F482" s="87">
        <v>2012</v>
      </c>
      <c r="G482" s="111" t="s">
        <v>735</v>
      </c>
      <c r="H482" s="111" t="s">
        <v>736</v>
      </c>
      <c r="I482" s="95" t="s">
        <v>392</v>
      </c>
      <c r="J482" s="314">
        <v>400000</v>
      </c>
      <c r="K482" s="505">
        <f t="shared" si="11"/>
        <v>400000</v>
      </c>
      <c r="L482" s="586"/>
      <c r="M482" s="7"/>
      <c r="N482" s="7"/>
      <c r="O482" s="7"/>
      <c r="P482" s="7"/>
      <c r="Q482" s="7"/>
    </row>
    <row r="483" spans="1:17" ht="20.399999999999999" x14ac:dyDescent="0.25">
      <c r="A483" s="78" t="s">
        <v>386</v>
      </c>
      <c r="B483" s="79" t="s">
        <v>387</v>
      </c>
      <c r="C483" s="63">
        <v>944</v>
      </c>
      <c r="D483" s="78" t="s">
        <v>429</v>
      </c>
      <c r="E483" s="85" t="s">
        <v>12</v>
      </c>
      <c r="F483" s="85">
        <v>2012</v>
      </c>
      <c r="G483" s="503" t="s">
        <v>352</v>
      </c>
      <c r="H483" s="503" t="s">
        <v>260</v>
      </c>
      <c r="I483" s="95" t="s">
        <v>392</v>
      </c>
      <c r="J483" s="314">
        <v>11411849</v>
      </c>
      <c r="K483" s="505">
        <f t="shared" si="11"/>
        <v>11411849</v>
      </c>
      <c r="L483" s="7"/>
      <c r="M483" s="7"/>
      <c r="N483" s="7"/>
      <c r="O483" s="7"/>
      <c r="P483" s="7"/>
      <c r="Q483" s="7"/>
    </row>
    <row r="484" spans="1:17" ht="20.399999999999999" x14ac:dyDescent="0.25">
      <c r="A484" s="78" t="s">
        <v>386</v>
      </c>
      <c r="B484" s="79" t="s">
        <v>387</v>
      </c>
      <c r="C484" s="63">
        <v>948</v>
      </c>
      <c r="D484" s="78" t="s">
        <v>429</v>
      </c>
      <c r="E484" s="88" t="s">
        <v>12</v>
      </c>
      <c r="F484" s="88">
        <v>2012</v>
      </c>
      <c r="G484" s="503" t="s">
        <v>352</v>
      </c>
      <c r="H484" s="503" t="s">
        <v>71</v>
      </c>
      <c r="I484" s="95" t="s">
        <v>392</v>
      </c>
      <c r="J484" s="314">
        <v>5649430</v>
      </c>
      <c r="K484" s="505">
        <f t="shared" si="11"/>
        <v>5649430</v>
      </c>
      <c r="L484" s="119"/>
      <c r="M484" s="119"/>
      <c r="N484" s="119"/>
      <c r="O484" s="119"/>
      <c r="P484" s="119"/>
      <c r="Q484" s="119"/>
    </row>
    <row r="485" spans="1:17" ht="20.399999999999999" x14ac:dyDescent="0.25">
      <c r="A485" s="78" t="s">
        <v>386</v>
      </c>
      <c r="B485" s="79" t="s">
        <v>387</v>
      </c>
      <c r="C485" s="63">
        <v>949</v>
      </c>
      <c r="D485" s="78" t="s">
        <v>429</v>
      </c>
      <c r="E485" s="87" t="s">
        <v>12</v>
      </c>
      <c r="F485" s="87">
        <v>2012</v>
      </c>
      <c r="G485" s="503" t="s">
        <v>352</v>
      </c>
      <c r="H485" s="503" t="s">
        <v>264</v>
      </c>
      <c r="I485" s="95" t="s">
        <v>392</v>
      </c>
      <c r="J485" s="491">
        <v>1500000</v>
      </c>
      <c r="K485" s="505">
        <f t="shared" si="11"/>
        <v>1500000</v>
      </c>
      <c r="L485" s="7"/>
      <c r="M485" s="7"/>
      <c r="N485" s="7"/>
      <c r="O485" s="7"/>
      <c r="P485" s="7"/>
      <c r="Q485" s="7"/>
    </row>
    <row r="486" spans="1:17" ht="20.399999999999999" x14ac:dyDescent="0.25">
      <c r="A486" s="78" t="s">
        <v>386</v>
      </c>
      <c r="B486" s="85" t="s">
        <v>387</v>
      </c>
      <c r="C486" s="63">
        <v>673</v>
      </c>
      <c r="D486" s="78" t="s">
        <v>429</v>
      </c>
      <c r="E486" s="85" t="s">
        <v>389</v>
      </c>
      <c r="F486" s="85">
        <v>2012</v>
      </c>
      <c r="G486" s="503" t="s">
        <v>348</v>
      </c>
      <c r="H486" s="111" t="s">
        <v>918</v>
      </c>
      <c r="I486" s="95" t="s">
        <v>392</v>
      </c>
      <c r="J486" s="314">
        <v>2200000</v>
      </c>
      <c r="K486" s="505">
        <f t="shared" si="11"/>
        <v>2200000</v>
      </c>
      <c r="L486" s="7"/>
      <c r="M486" s="7"/>
      <c r="N486" s="7"/>
      <c r="O486" s="7"/>
      <c r="P486" s="7"/>
      <c r="Q486" s="7"/>
    </row>
    <row r="487" spans="1:17" ht="20.399999999999999" x14ac:dyDescent="0.25">
      <c r="A487" s="78" t="s">
        <v>386</v>
      </c>
      <c r="B487" s="85" t="s">
        <v>387</v>
      </c>
      <c r="C487" s="63">
        <v>676</v>
      </c>
      <c r="D487" s="78" t="s">
        <v>429</v>
      </c>
      <c r="E487" s="85" t="s">
        <v>389</v>
      </c>
      <c r="F487" s="85">
        <v>2012</v>
      </c>
      <c r="G487" s="503" t="s">
        <v>348</v>
      </c>
      <c r="H487" s="111" t="s">
        <v>919</v>
      </c>
      <c r="I487" s="95" t="s">
        <v>392</v>
      </c>
      <c r="J487" s="314">
        <v>30000000</v>
      </c>
      <c r="K487" s="505">
        <f t="shared" si="11"/>
        <v>30000000</v>
      </c>
      <c r="L487" s="7"/>
      <c r="M487" s="7"/>
      <c r="N487" s="7"/>
      <c r="O487" s="7"/>
      <c r="P487" s="7"/>
      <c r="Q487" s="7"/>
    </row>
    <row r="488" spans="1:17" ht="20.399999999999999" x14ac:dyDescent="0.25">
      <c r="A488" s="524" t="s">
        <v>386</v>
      </c>
      <c r="B488" s="546" t="s">
        <v>387</v>
      </c>
      <c r="C488" s="526">
        <v>1095</v>
      </c>
      <c r="D488" s="524" t="s">
        <v>429</v>
      </c>
      <c r="E488" s="85" t="s">
        <v>128</v>
      </c>
      <c r="F488" s="85">
        <v>2012</v>
      </c>
      <c r="G488" s="111" t="s">
        <v>91</v>
      </c>
      <c r="H488" s="111" t="s">
        <v>649</v>
      </c>
      <c r="I488" s="96" t="s">
        <v>392</v>
      </c>
      <c r="J488" s="314">
        <v>73800000</v>
      </c>
      <c r="K488" s="534">
        <f t="shared" si="11"/>
        <v>73800000</v>
      </c>
      <c r="L488" s="7"/>
      <c r="M488" s="7"/>
      <c r="N488" s="7"/>
      <c r="O488" s="7"/>
      <c r="P488" s="7"/>
      <c r="Q488" s="7"/>
    </row>
    <row r="489" spans="1:17" ht="20.399999999999999" x14ac:dyDescent="0.25">
      <c r="A489" s="524" t="s">
        <v>386</v>
      </c>
      <c r="B489" s="546" t="s">
        <v>387</v>
      </c>
      <c r="C489" s="526">
        <v>797</v>
      </c>
      <c r="D489" s="524" t="s">
        <v>429</v>
      </c>
      <c r="E489" s="85" t="s">
        <v>389</v>
      </c>
      <c r="F489" s="85">
        <v>2012</v>
      </c>
      <c r="G489" s="111" t="s">
        <v>91</v>
      </c>
      <c r="H489" s="503" t="s">
        <v>39</v>
      </c>
      <c r="I489" s="96" t="s">
        <v>392</v>
      </c>
      <c r="J489" s="314">
        <v>8300000</v>
      </c>
      <c r="K489" s="534">
        <f t="shared" si="11"/>
        <v>8300000</v>
      </c>
      <c r="L489" s="7"/>
      <c r="M489" s="7"/>
      <c r="N489" s="7"/>
      <c r="O489" s="7"/>
      <c r="P489" s="7"/>
      <c r="Q489" s="7"/>
    </row>
    <row r="490" spans="1:17" ht="20.399999999999999" x14ac:dyDescent="0.25">
      <c r="A490" s="524" t="s">
        <v>386</v>
      </c>
      <c r="B490" s="546" t="s">
        <v>387</v>
      </c>
      <c r="C490" s="526">
        <v>795</v>
      </c>
      <c r="D490" s="524" t="s">
        <v>429</v>
      </c>
      <c r="E490" s="85" t="s">
        <v>128</v>
      </c>
      <c r="F490" s="85">
        <v>2012</v>
      </c>
      <c r="G490" s="503" t="s">
        <v>90</v>
      </c>
      <c r="H490" s="111" t="s">
        <v>681</v>
      </c>
      <c r="I490" s="96" t="s">
        <v>392</v>
      </c>
      <c r="J490" s="314">
        <v>99900000</v>
      </c>
      <c r="K490" s="534">
        <f t="shared" si="11"/>
        <v>99900000</v>
      </c>
      <c r="L490" s="7"/>
      <c r="M490" s="7"/>
      <c r="N490" s="7"/>
      <c r="O490" s="7"/>
      <c r="P490" s="7"/>
      <c r="Q490" s="7"/>
    </row>
    <row r="491" spans="1:17" ht="20.399999999999999" x14ac:dyDescent="0.25">
      <c r="A491" s="524" t="s">
        <v>386</v>
      </c>
      <c r="B491" s="546" t="s">
        <v>387</v>
      </c>
      <c r="C491" s="114">
        <v>1106</v>
      </c>
      <c r="D491" s="524" t="s">
        <v>429</v>
      </c>
      <c r="E491" s="85" t="s">
        <v>732</v>
      </c>
      <c r="F491" s="85">
        <v>2012</v>
      </c>
      <c r="G491" s="503" t="s">
        <v>90</v>
      </c>
      <c r="H491" s="111" t="s">
        <v>680</v>
      </c>
      <c r="I491" s="96" t="s">
        <v>392</v>
      </c>
      <c r="J491" s="315" t="s">
        <v>679</v>
      </c>
      <c r="K491" s="534" t="str">
        <f t="shared" si="11"/>
        <v>Part of $99,900,000 
above</v>
      </c>
      <c r="L491" s="7"/>
      <c r="M491" s="7"/>
      <c r="N491" s="7"/>
      <c r="O491" s="7"/>
      <c r="P491" s="7"/>
      <c r="Q491" s="7"/>
    </row>
    <row r="492" spans="1:17" ht="20.399999999999999" x14ac:dyDescent="0.25">
      <c r="A492" s="524" t="s">
        <v>386</v>
      </c>
      <c r="B492" s="546" t="s">
        <v>387</v>
      </c>
      <c r="C492" s="526">
        <v>798</v>
      </c>
      <c r="D492" s="524" t="s">
        <v>429</v>
      </c>
      <c r="E492" s="85" t="s">
        <v>128</v>
      </c>
      <c r="F492" s="85">
        <v>2012</v>
      </c>
      <c r="G492" s="503" t="s">
        <v>90</v>
      </c>
      <c r="H492" s="111" t="s">
        <v>902</v>
      </c>
      <c r="I492" s="96" t="s">
        <v>392</v>
      </c>
      <c r="J492" s="314">
        <v>4900000</v>
      </c>
      <c r="K492" s="534">
        <f t="shared" si="11"/>
        <v>4900000</v>
      </c>
      <c r="L492" s="7"/>
      <c r="M492" s="7"/>
      <c r="N492" s="7"/>
      <c r="O492" s="7"/>
      <c r="P492" s="7"/>
      <c r="Q492" s="7"/>
    </row>
    <row r="493" spans="1:17" ht="20.399999999999999" x14ac:dyDescent="0.25">
      <c r="A493" s="524" t="s">
        <v>386</v>
      </c>
      <c r="B493" s="546" t="s">
        <v>387</v>
      </c>
      <c r="C493" s="526">
        <v>799</v>
      </c>
      <c r="D493" s="524" t="s">
        <v>429</v>
      </c>
      <c r="E493" s="85" t="s">
        <v>128</v>
      </c>
      <c r="F493" s="85">
        <v>2012</v>
      </c>
      <c r="G493" s="503" t="s">
        <v>90</v>
      </c>
      <c r="H493" s="503" t="s">
        <v>320</v>
      </c>
      <c r="I493" s="96" t="s">
        <v>392</v>
      </c>
      <c r="J493" s="314">
        <v>4500000</v>
      </c>
      <c r="K493" s="534">
        <f t="shared" si="11"/>
        <v>4500000</v>
      </c>
      <c r="L493" s="183"/>
      <c r="M493" s="183"/>
      <c r="N493" s="183"/>
      <c r="O493" s="183"/>
      <c r="P493" s="183"/>
      <c r="Q493" s="183"/>
    </row>
    <row r="494" spans="1:17" ht="30.6" x14ac:dyDescent="0.25">
      <c r="A494" s="524" t="s">
        <v>386</v>
      </c>
      <c r="B494" s="546" t="s">
        <v>387</v>
      </c>
      <c r="C494" s="526">
        <v>1096</v>
      </c>
      <c r="D494" s="524" t="s">
        <v>429</v>
      </c>
      <c r="E494" s="85" t="s">
        <v>732</v>
      </c>
      <c r="F494" s="85">
        <v>2012</v>
      </c>
      <c r="G494" s="503" t="s">
        <v>90</v>
      </c>
      <c r="H494" s="111" t="s">
        <v>650</v>
      </c>
      <c r="I494" s="96" t="s">
        <v>392</v>
      </c>
      <c r="J494" s="491">
        <v>12000000</v>
      </c>
      <c r="K494" s="534">
        <f t="shared" si="11"/>
        <v>12000000</v>
      </c>
      <c r="L494" s="184"/>
      <c r="M494" s="184"/>
      <c r="N494" s="184"/>
      <c r="O494" s="184"/>
      <c r="P494" s="184"/>
      <c r="Q494" s="184"/>
    </row>
    <row r="495" spans="1:17" ht="20.399999999999999" x14ac:dyDescent="0.25">
      <c r="A495" s="524" t="s">
        <v>386</v>
      </c>
      <c r="B495" s="546" t="s">
        <v>387</v>
      </c>
      <c r="C495" s="526">
        <v>800</v>
      </c>
      <c r="D495" s="524" t="s">
        <v>429</v>
      </c>
      <c r="E495" s="85" t="s">
        <v>128</v>
      </c>
      <c r="F495" s="85">
        <v>2012</v>
      </c>
      <c r="G495" s="503" t="s">
        <v>90</v>
      </c>
      <c r="H495" s="503" t="s">
        <v>317</v>
      </c>
      <c r="I495" s="96" t="s">
        <v>392</v>
      </c>
      <c r="J495" s="491">
        <v>10000000</v>
      </c>
      <c r="K495" s="534">
        <f t="shared" si="11"/>
        <v>10000000</v>
      </c>
      <c r="L495" s="7"/>
      <c r="M495" s="7"/>
      <c r="N495" s="7"/>
      <c r="O495" s="7"/>
      <c r="P495" s="7"/>
      <c r="Q495" s="7"/>
    </row>
    <row r="496" spans="1:17" ht="30.6" x14ac:dyDescent="0.25">
      <c r="A496" s="524" t="s">
        <v>386</v>
      </c>
      <c r="B496" s="546" t="s">
        <v>387</v>
      </c>
      <c r="C496" s="526">
        <v>1097</v>
      </c>
      <c r="D496" s="524" t="s">
        <v>429</v>
      </c>
      <c r="E496" s="85" t="s">
        <v>128</v>
      </c>
      <c r="F496" s="85">
        <v>2012</v>
      </c>
      <c r="G496" s="503" t="s">
        <v>90</v>
      </c>
      <c r="H496" s="111" t="s">
        <v>651</v>
      </c>
      <c r="I496" s="96" t="s">
        <v>392</v>
      </c>
      <c r="J496" s="314">
        <v>129800000</v>
      </c>
      <c r="K496" s="534">
        <f t="shared" si="11"/>
        <v>129800000</v>
      </c>
      <c r="L496" s="7"/>
      <c r="M496" s="7"/>
      <c r="N496" s="7"/>
      <c r="O496" s="7"/>
      <c r="P496" s="7"/>
      <c r="Q496" s="7"/>
    </row>
    <row r="497" spans="1:17" ht="20.399999999999999" x14ac:dyDescent="0.25">
      <c r="A497" s="537" t="s">
        <v>386</v>
      </c>
      <c r="B497" s="538" t="s">
        <v>387</v>
      </c>
      <c r="C497" s="539">
        <v>1099</v>
      </c>
      <c r="D497" s="537" t="s">
        <v>429</v>
      </c>
      <c r="E497" s="85" t="s">
        <v>732</v>
      </c>
      <c r="F497" s="85">
        <v>2012</v>
      </c>
      <c r="G497" s="503" t="s">
        <v>90</v>
      </c>
      <c r="H497" s="111" t="s">
        <v>653</v>
      </c>
      <c r="I497" s="96" t="s">
        <v>392</v>
      </c>
      <c r="J497" s="491">
        <v>6000000</v>
      </c>
      <c r="K497" s="534">
        <f t="shared" si="11"/>
        <v>6000000</v>
      </c>
      <c r="L497" s="7"/>
      <c r="M497" s="7"/>
      <c r="N497" s="7"/>
      <c r="O497" s="7"/>
      <c r="P497" s="7"/>
      <c r="Q497" s="7"/>
    </row>
    <row r="498" spans="1:17" ht="20.399999999999999" x14ac:dyDescent="0.25">
      <c r="A498" s="537" t="s">
        <v>386</v>
      </c>
      <c r="B498" s="538" t="s">
        <v>387</v>
      </c>
      <c r="C498" s="114">
        <v>1109</v>
      </c>
      <c r="D498" s="537" t="s">
        <v>429</v>
      </c>
      <c r="E498" s="85" t="s">
        <v>128</v>
      </c>
      <c r="F498" s="85">
        <v>2012</v>
      </c>
      <c r="G498" s="503" t="s">
        <v>90</v>
      </c>
      <c r="H498" s="111" t="s">
        <v>688</v>
      </c>
      <c r="I498" s="96" t="s">
        <v>392</v>
      </c>
      <c r="J498" s="491">
        <v>1000000</v>
      </c>
      <c r="K498" s="534">
        <f t="shared" si="11"/>
        <v>1000000</v>
      </c>
      <c r="L498" s="193"/>
      <c r="M498" s="193"/>
      <c r="N498" s="193"/>
      <c r="O498" s="193"/>
      <c r="P498" s="193"/>
      <c r="Q498" s="193"/>
    </row>
    <row r="499" spans="1:17" ht="30.6" x14ac:dyDescent="0.25">
      <c r="A499" s="544" t="s">
        <v>386</v>
      </c>
      <c r="B499" s="85" t="s">
        <v>387</v>
      </c>
      <c r="C499" s="536">
        <v>976</v>
      </c>
      <c r="D499" s="544" t="s">
        <v>468</v>
      </c>
      <c r="E499" s="85" t="s">
        <v>732</v>
      </c>
      <c r="F499" s="85">
        <v>2012</v>
      </c>
      <c r="G499" s="518"/>
      <c r="H499" s="518" t="s">
        <v>278</v>
      </c>
      <c r="I499" s="96" t="s">
        <v>392</v>
      </c>
      <c r="J499" s="318">
        <v>48000000</v>
      </c>
      <c r="K499" s="505">
        <f t="shared" si="11"/>
        <v>48000000</v>
      </c>
      <c r="L499" s="7"/>
      <c r="M499" s="7"/>
      <c r="N499" s="7"/>
      <c r="O499" s="7"/>
      <c r="P499" s="7"/>
      <c r="Q499" s="7"/>
    </row>
    <row r="500" spans="1:17" ht="30.6" x14ac:dyDescent="0.25">
      <c r="A500" s="78" t="s">
        <v>386</v>
      </c>
      <c r="B500" s="79" t="s">
        <v>509</v>
      </c>
      <c r="C500" s="63">
        <v>148</v>
      </c>
      <c r="D500" s="78" t="s">
        <v>393</v>
      </c>
      <c r="E500" s="85" t="s">
        <v>128</v>
      </c>
      <c r="F500" s="87">
        <v>2012</v>
      </c>
      <c r="G500" s="503" t="s">
        <v>214</v>
      </c>
      <c r="H500" s="506" t="s">
        <v>937</v>
      </c>
      <c r="I500" s="95" t="s">
        <v>396</v>
      </c>
      <c r="J500" s="15">
        <v>100000</v>
      </c>
      <c r="K500" s="505">
        <f t="shared" si="11"/>
        <v>100000</v>
      </c>
      <c r="L500" s="7"/>
      <c r="M500" s="7"/>
      <c r="N500" s="7"/>
      <c r="O500" s="7"/>
      <c r="P500" s="7"/>
      <c r="Q500" s="7"/>
    </row>
    <row r="501" spans="1:17" ht="20.399999999999999" x14ac:dyDescent="0.25">
      <c r="A501" s="524" t="s">
        <v>386</v>
      </c>
      <c r="B501" s="525" t="s">
        <v>509</v>
      </c>
      <c r="C501" s="526">
        <v>1068</v>
      </c>
      <c r="D501" s="524" t="s">
        <v>402</v>
      </c>
      <c r="E501" s="87" t="s">
        <v>389</v>
      </c>
      <c r="F501" s="87">
        <v>2012</v>
      </c>
      <c r="G501" s="503" t="s">
        <v>3</v>
      </c>
      <c r="H501" s="111" t="s">
        <v>724</v>
      </c>
      <c r="I501" s="96" t="s">
        <v>396</v>
      </c>
      <c r="J501" s="363">
        <v>110000000</v>
      </c>
      <c r="K501" s="540">
        <f t="shared" si="11"/>
        <v>110000000</v>
      </c>
      <c r="L501" s="7"/>
      <c r="M501" s="7"/>
      <c r="N501" s="7"/>
      <c r="O501" s="7"/>
      <c r="P501" s="7"/>
      <c r="Q501" s="7"/>
    </row>
    <row r="502" spans="1:17" ht="20.399999999999999" x14ac:dyDescent="0.25">
      <c r="A502" s="78" t="s">
        <v>386</v>
      </c>
      <c r="B502" s="79" t="s">
        <v>509</v>
      </c>
      <c r="C502" s="63">
        <v>592</v>
      </c>
      <c r="D502" s="78" t="s">
        <v>402</v>
      </c>
      <c r="E502" s="85" t="s">
        <v>389</v>
      </c>
      <c r="F502" s="85">
        <v>2012</v>
      </c>
      <c r="G502" s="503" t="s">
        <v>3</v>
      </c>
      <c r="H502" s="111" t="s">
        <v>725</v>
      </c>
      <c r="I502" s="96" t="s">
        <v>396</v>
      </c>
      <c r="J502" s="315" t="s">
        <v>726</v>
      </c>
      <c r="K502" s="540" t="str">
        <f t="shared" si="11"/>
        <v>Part of Long Term Lower SEMA</v>
      </c>
      <c r="L502" s="7"/>
      <c r="M502" s="7"/>
      <c r="N502" s="7"/>
      <c r="O502" s="7"/>
      <c r="P502" s="7"/>
      <c r="Q502" s="7"/>
    </row>
    <row r="503" spans="1:17" ht="20.399999999999999" x14ac:dyDescent="0.25">
      <c r="A503" s="11" t="s">
        <v>386</v>
      </c>
      <c r="B503" s="10" t="s">
        <v>509</v>
      </c>
      <c r="C503" s="14">
        <v>1118</v>
      </c>
      <c r="D503" s="11" t="s">
        <v>402</v>
      </c>
      <c r="E503" s="85" t="s">
        <v>389</v>
      </c>
      <c r="F503" s="85">
        <v>2012</v>
      </c>
      <c r="G503" s="111" t="s">
        <v>3</v>
      </c>
      <c r="H503" s="506" t="s">
        <v>940</v>
      </c>
      <c r="I503" s="96" t="s">
        <v>396</v>
      </c>
      <c r="J503" s="315" t="s">
        <v>726</v>
      </c>
      <c r="K503" s="540" t="str">
        <f t="shared" si="11"/>
        <v>Part of Long Term Lower SEMA</v>
      </c>
      <c r="L503" s="7"/>
      <c r="M503" s="7"/>
      <c r="N503" s="7"/>
      <c r="O503" s="7"/>
      <c r="P503" s="7"/>
      <c r="Q503" s="7"/>
    </row>
    <row r="504" spans="1:17" ht="20.399999999999999" x14ac:dyDescent="0.25">
      <c r="A504" s="96" t="s">
        <v>386</v>
      </c>
      <c r="B504" s="85" t="s">
        <v>509</v>
      </c>
      <c r="C504" s="114">
        <v>1065</v>
      </c>
      <c r="D504" s="96" t="s">
        <v>402</v>
      </c>
      <c r="E504" s="85" t="s">
        <v>12</v>
      </c>
      <c r="F504" s="85">
        <v>2012</v>
      </c>
      <c r="G504" s="111" t="s">
        <v>609</v>
      </c>
      <c r="H504" s="111" t="s">
        <v>610</v>
      </c>
      <c r="I504" s="529" t="s">
        <v>396</v>
      </c>
      <c r="J504" s="491">
        <v>26600000</v>
      </c>
      <c r="K504" s="505">
        <f t="shared" si="11"/>
        <v>26600000</v>
      </c>
      <c r="L504" s="7"/>
      <c r="M504" s="7"/>
      <c r="N504" s="7"/>
      <c r="O504" s="7"/>
      <c r="P504" s="7"/>
      <c r="Q504" s="7"/>
    </row>
    <row r="505" spans="1:17" ht="20.399999999999999" x14ac:dyDescent="0.25">
      <c r="A505" s="11" t="s">
        <v>386</v>
      </c>
      <c r="B505" s="85" t="s">
        <v>509</v>
      </c>
      <c r="C505" s="114">
        <v>1136</v>
      </c>
      <c r="D505" s="96" t="s">
        <v>429</v>
      </c>
      <c r="E505" s="462" t="s">
        <v>389</v>
      </c>
      <c r="F505" s="462">
        <v>2012</v>
      </c>
      <c r="G505" s="111"/>
      <c r="H505" s="111" t="s">
        <v>904</v>
      </c>
      <c r="I505" s="96" t="s">
        <v>396</v>
      </c>
      <c r="J505" s="315">
        <v>9200000</v>
      </c>
      <c r="K505" s="534">
        <f t="shared" si="11"/>
        <v>9200000</v>
      </c>
      <c r="L505" s="7"/>
      <c r="M505" s="7"/>
      <c r="N505" s="7"/>
      <c r="O505" s="7"/>
      <c r="P505" s="7"/>
      <c r="Q505" s="7"/>
    </row>
    <row r="506" spans="1:17" ht="20.399999999999999" x14ac:dyDescent="0.25">
      <c r="A506" s="78" t="s">
        <v>386</v>
      </c>
      <c r="B506" s="79" t="s">
        <v>387</v>
      </c>
      <c r="C506" s="63">
        <v>902</v>
      </c>
      <c r="D506" s="78" t="s">
        <v>429</v>
      </c>
      <c r="E506" s="85" t="s">
        <v>740</v>
      </c>
      <c r="F506" s="85">
        <v>2012</v>
      </c>
      <c r="G506" s="503" t="s">
        <v>42</v>
      </c>
      <c r="H506" s="503" t="s">
        <v>155</v>
      </c>
      <c r="I506" s="96" t="s">
        <v>406</v>
      </c>
      <c r="J506" s="314">
        <v>715000</v>
      </c>
      <c r="K506" s="505">
        <f t="shared" si="11"/>
        <v>715000</v>
      </c>
      <c r="L506" s="7"/>
      <c r="M506" s="7"/>
      <c r="N506" s="7"/>
      <c r="O506" s="7"/>
      <c r="P506" s="7"/>
      <c r="Q506" s="7"/>
    </row>
    <row r="507" spans="1:17" ht="20.399999999999999" x14ac:dyDescent="0.25">
      <c r="A507" s="78" t="s">
        <v>386</v>
      </c>
      <c r="B507" s="67" t="s">
        <v>509</v>
      </c>
      <c r="C507" s="63">
        <v>843</v>
      </c>
      <c r="D507" s="78" t="s">
        <v>402</v>
      </c>
      <c r="E507" s="85" t="s">
        <v>684</v>
      </c>
      <c r="F507" s="85">
        <v>2013</v>
      </c>
      <c r="G507" s="503" t="s">
        <v>404</v>
      </c>
      <c r="H507" s="503" t="s">
        <v>152</v>
      </c>
      <c r="I507" s="95" t="s">
        <v>510</v>
      </c>
      <c r="J507" s="314" t="s">
        <v>92</v>
      </c>
      <c r="K507" s="531" t="str">
        <f t="shared" si="11"/>
        <v>TBD</v>
      </c>
      <c r="L507" s="7"/>
      <c r="M507" s="7"/>
      <c r="N507" s="7"/>
      <c r="O507" s="7"/>
      <c r="P507" s="7"/>
      <c r="Q507" s="7"/>
    </row>
    <row r="508" spans="1:17" ht="20.399999999999999" x14ac:dyDescent="0.25">
      <c r="A508" s="64" t="s">
        <v>386</v>
      </c>
      <c r="B508" s="67" t="s">
        <v>509</v>
      </c>
      <c r="C508" s="38">
        <v>593</v>
      </c>
      <c r="D508" s="64" t="s">
        <v>402</v>
      </c>
      <c r="E508" s="85">
        <v>2013</v>
      </c>
      <c r="F508" s="85">
        <v>2013</v>
      </c>
      <c r="G508" s="42" t="s">
        <v>923</v>
      </c>
      <c r="H508" s="547" t="s">
        <v>939</v>
      </c>
      <c r="I508" s="95" t="s">
        <v>510</v>
      </c>
      <c r="J508" s="327" t="s">
        <v>92</v>
      </c>
      <c r="K508" s="540" t="str">
        <f t="shared" si="11"/>
        <v>TBD</v>
      </c>
      <c r="L508" s="7"/>
      <c r="M508" s="7">
        <v>2013</v>
      </c>
      <c r="N508" s="7" t="s">
        <v>510</v>
      </c>
      <c r="O508" s="7">
        <f>COUNTIF(I507:I570,"Concept")</f>
        <v>4</v>
      </c>
      <c r="P508" s="7"/>
      <c r="Q508" s="7"/>
    </row>
    <row r="509" spans="1:17" ht="30.6" x14ac:dyDescent="0.25">
      <c r="A509" s="64" t="s">
        <v>386</v>
      </c>
      <c r="B509" s="67" t="s">
        <v>509</v>
      </c>
      <c r="C509" s="38">
        <v>956</v>
      </c>
      <c r="D509" s="64" t="s">
        <v>429</v>
      </c>
      <c r="E509" s="85" t="s">
        <v>752</v>
      </c>
      <c r="F509" s="85">
        <v>2013</v>
      </c>
      <c r="G509" s="398" t="s">
        <v>352</v>
      </c>
      <c r="H509" s="398" t="s">
        <v>271</v>
      </c>
      <c r="I509" s="95" t="s">
        <v>510</v>
      </c>
      <c r="J509" s="314">
        <v>7021534</v>
      </c>
      <c r="K509" s="505">
        <f t="shared" si="11"/>
        <v>7021534</v>
      </c>
      <c r="L509" s="7"/>
      <c r="M509" s="7">
        <v>2013</v>
      </c>
      <c r="N509" s="7" t="s">
        <v>392</v>
      </c>
      <c r="O509" s="7">
        <f>COUNTIF(I507:I570,"Planned")</f>
        <v>59</v>
      </c>
      <c r="P509" s="7"/>
      <c r="Q509" s="7"/>
    </row>
    <row r="510" spans="1:17" ht="30.6" x14ac:dyDescent="0.25">
      <c r="A510" s="148" t="s">
        <v>386</v>
      </c>
      <c r="B510" s="60" t="s">
        <v>509</v>
      </c>
      <c r="C510" s="526">
        <v>975</v>
      </c>
      <c r="D510" s="148" t="s">
        <v>468</v>
      </c>
      <c r="E510" s="85" t="s">
        <v>684</v>
      </c>
      <c r="F510" s="85">
        <v>2013</v>
      </c>
      <c r="G510" s="503"/>
      <c r="H510" s="503" t="s">
        <v>277</v>
      </c>
      <c r="I510" s="95" t="s">
        <v>510</v>
      </c>
      <c r="J510" s="314">
        <v>44300000</v>
      </c>
      <c r="K510" s="505">
        <f t="shared" si="11"/>
        <v>44300000</v>
      </c>
      <c r="L510" s="7"/>
      <c r="M510" s="7">
        <v>2013</v>
      </c>
      <c r="N510" s="7" t="s">
        <v>396</v>
      </c>
      <c r="O510" s="7">
        <f>COUNTIF(I507:I570,"Proposed")</f>
        <v>1</v>
      </c>
      <c r="P510" s="7"/>
      <c r="Q510" s="7"/>
    </row>
    <row r="511" spans="1:17" ht="20.399999999999999" x14ac:dyDescent="0.25">
      <c r="A511" s="64" t="s">
        <v>386</v>
      </c>
      <c r="B511" s="67" t="s">
        <v>387</v>
      </c>
      <c r="C511" s="63">
        <v>674</v>
      </c>
      <c r="D511" s="64" t="s">
        <v>429</v>
      </c>
      <c r="E511" s="462" t="s">
        <v>755</v>
      </c>
      <c r="F511" s="462">
        <v>2013</v>
      </c>
      <c r="G511" s="503"/>
      <c r="H511" s="503" t="s">
        <v>305</v>
      </c>
      <c r="I511" s="95" t="s">
        <v>392</v>
      </c>
      <c r="J511" s="491">
        <v>7720000</v>
      </c>
      <c r="K511" s="505">
        <f t="shared" si="11"/>
        <v>7720000</v>
      </c>
      <c r="L511" s="93"/>
      <c r="M511" s="7">
        <v>2013</v>
      </c>
      <c r="N511" s="7" t="s">
        <v>406</v>
      </c>
      <c r="O511" s="7">
        <f>COUNTIF(I507:I570,"Under Construction")</f>
        <v>0</v>
      </c>
      <c r="P511" s="93"/>
      <c r="Q511" s="93"/>
    </row>
    <row r="512" spans="1:17" ht="20.399999999999999" x14ac:dyDescent="0.25">
      <c r="A512" s="64" t="s">
        <v>386</v>
      </c>
      <c r="B512" s="67" t="s">
        <v>387</v>
      </c>
      <c r="C512" s="63">
        <v>782</v>
      </c>
      <c r="D512" s="64" t="s">
        <v>429</v>
      </c>
      <c r="E512" s="85" t="s">
        <v>607</v>
      </c>
      <c r="F512" s="85">
        <v>2013</v>
      </c>
      <c r="G512" s="111" t="s">
        <v>734</v>
      </c>
      <c r="H512" s="111" t="s">
        <v>535</v>
      </c>
      <c r="I512" s="95" t="s">
        <v>392</v>
      </c>
      <c r="J512" s="314">
        <v>38100000</v>
      </c>
      <c r="K512" s="509">
        <f t="shared" si="11"/>
        <v>38100000</v>
      </c>
      <c r="L512" s="7"/>
      <c r="M512" s="7"/>
      <c r="N512" s="7"/>
      <c r="O512" s="7"/>
      <c r="P512" s="7"/>
      <c r="Q512" s="7"/>
    </row>
    <row r="513" spans="1:17" ht="20.399999999999999" x14ac:dyDescent="0.25">
      <c r="A513" s="64" t="s">
        <v>386</v>
      </c>
      <c r="B513" s="67" t="s">
        <v>387</v>
      </c>
      <c r="C513" s="63">
        <v>931</v>
      </c>
      <c r="D513" s="64" t="s">
        <v>429</v>
      </c>
      <c r="E513" s="85" t="s">
        <v>746</v>
      </c>
      <c r="F513" s="85">
        <v>2013</v>
      </c>
      <c r="G513" s="503" t="s">
        <v>352</v>
      </c>
      <c r="H513" s="503" t="s">
        <v>37</v>
      </c>
      <c r="I513" s="95" t="s">
        <v>392</v>
      </c>
      <c r="J513" s="314">
        <v>531481</v>
      </c>
      <c r="K513" s="505">
        <f t="shared" si="11"/>
        <v>531481</v>
      </c>
      <c r="L513" s="185"/>
      <c r="M513" s="185"/>
      <c r="N513" s="185"/>
      <c r="O513" s="185"/>
      <c r="P513" s="185"/>
      <c r="Q513" s="185"/>
    </row>
    <row r="514" spans="1:17" ht="20.399999999999999" x14ac:dyDescent="0.25">
      <c r="A514" s="64" t="s">
        <v>386</v>
      </c>
      <c r="B514" s="67" t="s">
        <v>387</v>
      </c>
      <c r="C514" s="63">
        <v>950</v>
      </c>
      <c r="D514" s="64" t="s">
        <v>429</v>
      </c>
      <c r="E514" s="85" t="s">
        <v>684</v>
      </c>
      <c r="F514" s="85">
        <v>2013</v>
      </c>
      <c r="G514" s="503" t="s">
        <v>352</v>
      </c>
      <c r="H514" s="503" t="s">
        <v>265</v>
      </c>
      <c r="I514" s="95" t="s">
        <v>392</v>
      </c>
      <c r="J514" s="314">
        <v>1016897</v>
      </c>
      <c r="K514" s="505">
        <f t="shared" si="11"/>
        <v>1016897</v>
      </c>
      <c r="L514" s="7"/>
      <c r="M514" s="7"/>
      <c r="N514" s="7"/>
      <c r="O514" s="7"/>
      <c r="P514" s="7"/>
      <c r="Q514" s="7"/>
    </row>
    <row r="515" spans="1:17" ht="20.399999999999999" x14ac:dyDescent="0.25">
      <c r="A515" s="64" t="s">
        <v>386</v>
      </c>
      <c r="B515" s="67" t="s">
        <v>387</v>
      </c>
      <c r="C515" s="63">
        <v>953</v>
      </c>
      <c r="D515" s="64" t="s">
        <v>429</v>
      </c>
      <c r="E515" s="85" t="s">
        <v>684</v>
      </c>
      <c r="F515" s="85">
        <v>2013</v>
      </c>
      <c r="G515" s="503" t="s">
        <v>352</v>
      </c>
      <c r="H515" s="503" t="s">
        <v>268</v>
      </c>
      <c r="I515" s="95" t="s">
        <v>392</v>
      </c>
      <c r="J515" s="314">
        <v>10248067</v>
      </c>
      <c r="K515" s="505">
        <f t="shared" si="11"/>
        <v>10248067</v>
      </c>
      <c r="L515" s="7"/>
      <c r="M515" s="7"/>
      <c r="N515" s="7"/>
      <c r="O515" s="7"/>
      <c r="P515" s="7"/>
      <c r="Q515" s="7"/>
    </row>
    <row r="516" spans="1:17" ht="20.399999999999999" x14ac:dyDescent="0.25">
      <c r="A516" s="64" t="s">
        <v>386</v>
      </c>
      <c r="B516" s="67" t="s">
        <v>387</v>
      </c>
      <c r="C516" s="63">
        <v>954</v>
      </c>
      <c r="D516" s="64" t="s">
        <v>429</v>
      </c>
      <c r="E516" s="85" t="s">
        <v>684</v>
      </c>
      <c r="F516" s="85">
        <v>2013</v>
      </c>
      <c r="G516" s="503" t="s">
        <v>352</v>
      </c>
      <c r="H516" s="503" t="s">
        <v>269</v>
      </c>
      <c r="I516" s="95" t="s">
        <v>392</v>
      </c>
      <c r="J516" s="314">
        <v>903909</v>
      </c>
      <c r="K516" s="505">
        <f t="shared" si="11"/>
        <v>903909</v>
      </c>
      <c r="L516" s="7"/>
      <c r="M516" s="7"/>
      <c r="N516" s="7"/>
      <c r="O516" s="7"/>
      <c r="P516" s="7"/>
      <c r="Q516" s="7"/>
    </row>
    <row r="517" spans="1:17" ht="20.399999999999999" x14ac:dyDescent="0.25">
      <c r="A517" s="64" t="s">
        <v>386</v>
      </c>
      <c r="B517" s="67" t="s">
        <v>387</v>
      </c>
      <c r="C517" s="63">
        <v>945</v>
      </c>
      <c r="D517" s="64" t="s">
        <v>429</v>
      </c>
      <c r="E517" s="548" t="s">
        <v>748</v>
      </c>
      <c r="F517" s="548" t="s">
        <v>964</v>
      </c>
      <c r="G517" s="503" t="s">
        <v>352</v>
      </c>
      <c r="H517" s="503" t="s">
        <v>261</v>
      </c>
      <c r="I517" s="95" t="s">
        <v>392</v>
      </c>
      <c r="J517" s="314">
        <v>1584841</v>
      </c>
      <c r="K517" s="505">
        <f t="shared" si="11"/>
        <v>1584841</v>
      </c>
      <c r="L517" s="7"/>
      <c r="M517" s="7"/>
      <c r="N517" s="7"/>
      <c r="O517" s="7"/>
      <c r="P517" s="7"/>
      <c r="Q517" s="7"/>
    </row>
    <row r="518" spans="1:17" ht="20.399999999999999" x14ac:dyDescent="0.25">
      <c r="A518" s="64" t="s">
        <v>386</v>
      </c>
      <c r="B518" s="67" t="s">
        <v>387</v>
      </c>
      <c r="C518" s="63">
        <v>946</v>
      </c>
      <c r="D518" s="64" t="s">
        <v>429</v>
      </c>
      <c r="E518" s="85" t="s">
        <v>750</v>
      </c>
      <c r="F518" s="85">
        <v>2013</v>
      </c>
      <c r="G518" s="503" t="s">
        <v>352</v>
      </c>
      <c r="H518" s="503" t="s">
        <v>262</v>
      </c>
      <c r="I518" s="95" t="s">
        <v>392</v>
      </c>
      <c r="J518" s="314">
        <v>9604032</v>
      </c>
      <c r="K518" s="505">
        <f t="shared" si="11"/>
        <v>9604032</v>
      </c>
      <c r="L518" s="7"/>
      <c r="M518" s="7"/>
      <c r="N518" s="7"/>
      <c r="O518" s="7"/>
      <c r="P518" s="7"/>
      <c r="Q518" s="7"/>
    </row>
    <row r="519" spans="1:17" ht="20.399999999999999" x14ac:dyDescent="0.25">
      <c r="A519" s="78" t="s">
        <v>386</v>
      </c>
      <c r="B519" s="67" t="s">
        <v>387</v>
      </c>
      <c r="C519" s="14">
        <v>947</v>
      </c>
      <c r="D519" s="78" t="s">
        <v>429</v>
      </c>
      <c r="E519" s="85" t="s">
        <v>750</v>
      </c>
      <c r="F519" s="85">
        <v>2013</v>
      </c>
      <c r="G519" s="503" t="s">
        <v>352</v>
      </c>
      <c r="H519" s="503" t="s">
        <v>263</v>
      </c>
      <c r="I519" s="95" t="s">
        <v>392</v>
      </c>
      <c r="J519" s="314">
        <v>2632635</v>
      </c>
      <c r="K519" s="505">
        <f t="shared" si="11"/>
        <v>2632635</v>
      </c>
      <c r="L519" s="7"/>
      <c r="M519" s="7"/>
      <c r="N519" s="7"/>
      <c r="O519" s="7"/>
      <c r="P519" s="7"/>
      <c r="Q519" s="7"/>
    </row>
    <row r="520" spans="1:17" ht="20.399999999999999" x14ac:dyDescent="0.25">
      <c r="A520" s="78" t="s">
        <v>386</v>
      </c>
      <c r="B520" s="67" t="s">
        <v>387</v>
      </c>
      <c r="C520" s="63">
        <v>951</v>
      </c>
      <c r="D520" s="78" t="s">
        <v>429</v>
      </c>
      <c r="E520" s="86" t="s">
        <v>748</v>
      </c>
      <c r="F520" s="86" t="s">
        <v>964</v>
      </c>
      <c r="G520" s="503" t="s">
        <v>352</v>
      </c>
      <c r="H520" s="503" t="s">
        <v>266</v>
      </c>
      <c r="I520" s="95" t="s">
        <v>392</v>
      </c>
      <c r="J520" s="314">
        <v>7455440</v>
      </c>
      <c r="K520" s="505">
        <f t="shared" si="11"/>
        <v>7455440</v>
      </c>
      <c r="L520" s="7"/>
      <c r="M520" s="7"/>
      <c r="N520" s="7"/>
      <c r="O520" s="7"/>
      <c r="P520" s="7"/>
      <c r="Q520" s="7"/>
    </row>
    <row r="521" spans="1:17" ht="30.6" x14ac:dyDescent="0.25">
      <c r="A521" s="78" t="s">
        <v>386</v>
      </c>
      <c r="B521" s="60" t="s">
        <v>387</v>
      </c>
      <c r="C521" s="63">
        <v>687</v>
      </c>
      <c r="D521" s="78" t="s">
        <v>451</v>
      </c>
      <c r="E521" s="85" t="s">
        <v>684</v>
      </c>
      <c r="F521" s="85">
        <v>2013</v>
      </c>
      <c r="G521" s="111" t="s">
        <v>48</v>
      </c>
      <c r="H521" s="503" t="s">
        <v>614</v>
      </c>
      <c r="I521" s="95" t="s">
        <v>392</v>
      </c>
      <c r="J521" s="314">
        <v>714000000</v>
      </c>
      <c r="K521" s="534">
        <f t="shared" si="11"/>
        <v>714000000</v>
      </c>
      <c r="L521" s="7"/>
      <c r="M521" s="7"/>
      <c r="N521" s="7"/>
      <c r="O521" s="7"/>
      <c r="P521" s="7"/>
      <c r="Q521" s="7"/>
    </row>
    <row r="522" spans="1:17" ht="30.6" x14ac:dyDescent="0.25">
      <c r="A522" s="64" t="s">
        <v>386</v>
      </c>
      <c r="B522" s="60" t="s">
        <v>387</v>
      </c>
      <c r="C522" s="150">
        <v>826</v>
      </c>
      <c r="D522" s="64" t="s">
        <v>451</v>
      </c>
      <c r="E522" s="85" t="s">
        <v>684</v>
      </c>
      <c r="F522" s="85">
        <v>2013</v>
      </c>
      <c r="G522" s="26" t="s">
        <v>48</v>
      </c>
      <c r="H522" s="26" t="s">
        <v>615</v>
      </c>
      <c r="I522" s="98" t="s">
        <v>392</v>
      </c>
      <c r="J522" s="107" t="s">
        <v>548</v>
      </c>
      <c r="K522" s="534" t="str">
        <f t="shared" si="11"/>
        <v>Part of NEEWS (Greater Springfield Reliability Project)</v>
      </c>
      <c r="L522" s="7"/>
      <c r="M522" s="7"/>
      <c r="N522" s="7"/>
      <c r="O522" s="7"/>
      <c r="P522" s="7"/>
      <c r="Q522" s="7"/>
    </row>
    <row r="523" spans="1:17" ht="30.6" x14ac:dyDescent="0.25">
      <c r="A523" s="78" t="s">
        <v>386</v>
      </c>
      <c r="B523" s="525" t="s">
        <v>387</v>
      </c>
      <c r="C523" s="63">
        <v>196</v>
      </c>
      <c r="D523" s="78" t="s">
        <v>451</v>
      </c>
      <c r="E523" s="87" t="s">
        <v>684</v>
      </c>
      <c r="F523" s="87">
        <v>2013</v>
      </c>
      <c r="G523" s="503" t="s">
        <v>48</v>
      </c>
      <c r="H523" s="111" t="s">
        <v>616</v>
      </c>
      <c r="I523" s="96" t="s">
        <v>392</v>
      </c>
      <c r="J523" s="315" t="s">
        <v>548</v>
      </c>
      <c r="K523" s="534" t="str">
        <f t="shared" si="11"/>
        <v>Part of NEEWS (Greater Springfield Reliability Project)</v>
      </c>
      <c r="L523" s="7"/>
      <c r="M523" s="7"/>
      <c r="N523" s="7"/>
      <c r="O523" s="7"/>
      <c r="P523" s="7"/>
      <c r="Q523" s="7"/>
    </row>
    <row r="524" spans="1:17" ht="30.6" x14ac:dyDescent="0.25">
      <c r="A524" s="78" t="s">
        <v>386</v>
      </c>
      <c r="B524" s="525" t="s">
        <v>387</v>
      </c>
      <c r="C524" s="63">
        <v>818</v>
      </c>
      <c r="D524" s="78" t="s">
        <v>451</v>
      </c>
      <c r="E524" s="85" t="s">
        <v>684</v>
      </c>
      <c r="F524" s="85">
        <v>2013</v>
      </c>
      <c r="G524" s="503" t="s">
        <v>48</v>
      </c>
      <c r="H524" s="111" t="s">
        <v>696</v>
      </c>
      <c r="I524" s="96" t="s">
        <v>392</v>
      </c>
      <c r="J524" s="141" t="s">
        <v>548</v>
      </c>
      <c r="K524" s="534" t="str">
        <f t="shared" si="11"/>
        <v>Part of NEEWS (Greater Springfield Reliability Project)</v>
      </c>
      <c r="L524" s="7"/>
      <c r="M524" s="7"/>
      <c r="N524" s="7"/>
      <c r="O524" s="7"/>
      <c r="P524" s="7"/>
      <c r="Q524" s="7"/>
    </row>
    <row r="525" spans="1:17" ht="30.6" x14ac:dyDescent="0.25">
      <c r="A525" s="78" t="s">
        <v>386</v>
      </c>
      <c r="B525" s="525" t="s">
        <v>387</v>
      </c>
      <c r="C525" s="63">
        <v>819</v>
      </c>
      <c r="D525" s="78" t="s">
        <v>451</v>
      </c>
      <c r="E525" s="85" t="s">
        <v>684</v>
      </c>
      <c r="F525" s="85">
        <v>2013</v>
      </c>
      <c r="G525" s="503" t="s">
        <v>48</v>
      </c>
      <c r="H525" s="111" t="s">
        <v>669</v>
      </c>
      <c r="I525" s="96" t="s">
        <v>392</v>
      </c>
      <c r="J525" s="141" t="s">
        <v>548</v>
      </c>
      <c r="K525" s="534" t="str">
        <f t="shared" si="11"/>
        <v>Part of NEEWS (Greater Springfield Reliability Project)</v>
      </c>
      <c r="L525" s="7"/>
      <c r="M525" s="7"/>
      <c r="N525" s="7"/>
      <c r="O525" s="7"/>
      <c r="P525" s="7"/>
      <c r="Q525" s="7"/>
    </row>
    <row r="526" spans="1:17" ht="30.6" x14ac:dyDescent="0.25">
      <c r="A526" s="64" t="s">
        <v>386</v>
      </c>
      <c r="B526" s="60" t="s">
        <v>387</v>
      </c>
      <c r="C526" s="150">
        <v>820</v>
      </c>
      <c r="D526" s="64" t="s">
        <v>451</v>
      </c>
      <c r="E526" s="85" t="s">
        <v>684</v>
      </c>
      <c r="F526" s="284">
        <v>2013</v>
      </c>
      <c r="G526" s="26" t="s">
        <v>48</v>
      </c>
      <c r="H526" s="18" t="s">
        <v>673</v>
      </c>
      <c r="I526" s="96" t="s">
        <v>392</v>
      </c>
      <c r="J526" s="107" t="s">
        <v>548</v>
      </c>
      <c r="K526" s="534" t="str">
        <f t="shared" si="11"/>
        <v>Part of NEEWS (Greater Springfield Reliability Project)</v>
      </c>
      <c r="L526" s="7"/>
      <c r="M526" s="7"/>
      <c r="N526" s="7"/>
      <c r="O526" s="7"/>
      <c r="P526" s="7"/>
      <c r="Q526" s="7"/>
    </row>
    <row r="527" spans="1:17" ht="30.6" x14ac:dyDescent="0.25">
      <c r="A527" s="386" t="s">
        <v>386</v>
      </c>
      <c r="B527" s="535" t="s">
        <v>387</v>
      </c>
      <c r="C527" s="30">
        <v>823</v>
      </c>
      <c r="D527" s="386" t="s">
        <v>451</v>
      </c>
      <c r="E527" s="87" t="s">
        <v>684</v>
      </c>
      <c r="F527" s="87">
        <v>2013</v>
      </c>
      <c r="G527" s="518" t="s">
        <v>48</v>
      </c>
      <c r="H527" s="110" t="s">
        <v>675</v>
      </c>
      <c r="I527" s="97" t="s">
        <v>392</v>
      </c>
      <c r="J527" s="384" t="s">
        <v>548</v>
      </c>
      <c r="K527" s="534" t="str">
        <f t="shared" si="11"/>
        <v>Part of NEEWS (Greater Springfield Reliability Project)</v>
      </c>
      <c r="L527" s="7"/>
      <c r="M527" s="7"/>
      <c r="N527" s="7"/>
      <c r="O527" s="7"/>
      <c r="P527" s="7"/>
      <c r="Q527" s="7"/>
    </row>
    <row r="528" spans="1:17" ht="30.6" x14ac:dyDescent="0.25">
      <c r="A528" s="78" t="s">
        <v>386</v>
      </c>
      <c r="B528" s="525" t="s">
        <v>387</v>
      </c>
      <c r="C528" s="63">
        <v>828</v>
      </c>
      <c r="D528" s="78" t="s">
        <v>451</v>
      </c>
      <c r="E528" s="85" t="s">
        <v>684</v>
      </c>
      <c r="F528" s="85">
        <v>2013</v>
      </c>
      <c r="G528" s="111" t="s">
        <v>48</v>
      </c>
      <c r="H528" s="503" t="s">
        <v>617</v>
      </c>
      <c r="I528" s="96" t="s">
        <v>392</v>
      </c>
      <c r="J528" s="315" t="s">
        <v>548</v>
      </c>
      <c r="K528" s="534" t="str">
        <f t="shared" ref="K528:K589" si="12">J528</f>
        <v>Part of NEEWS (Greater Springfield Reliability Project)</v>
      </c>
      <c r="L528" s="7"/>
      <c r="M528" s="7"/>
      <c r="N528" s="7"/>
      <c r="O528" s="7"/>
      <c r="P528" s="7"/>
      <c r="Q528" s="7"/>
    </row>
    <row r="529" spans="1:17" ht="30.6" x14ac:dyDescent="0.25">
      <c r="A529" s="78" t="s">
        <v>386</v>
      </c>
      <c r="B529" s="525" t="s">
        <v>387</v>
      </c>
      <c r="C529" s="63">
        <v>829</v>
      </c>
      <c r="D529" s="78" t="s">
        <v>451</v>
      </c>
      <c r="E529" s="85" t="s">
        <v>684</v>
      </c>
      <c r="F529" s="85">
        <v>2013</v>
      </c>
      <c r="G529" s="111" t="s">
        <v>48</v>
      </c>
      <c r="H529" s="503" t="s">
        <v>618</v>
      </c>
      <c r="I529" s="96" t="s">
        <v>392</v>
      </c>
      <c r="J529" s="315" t="s">
        <v>548</v>
      </c>
      <c r="K529" s="534" t="str">
        <f t="shared" si="12"/>
        <v>Part of NEEWS (Greater Springfield Reliability Project)</v>
      </c>
      <c r="L529" s="7"/>
      <c r="M529" s="7"/>
      <c r="N529" s="7"/>
      <c r="O529" s="7"/>
      <c r="P529" s="7"/>
      <c r="Q529" s="7"/>
    </row>
    <row r="530" spans="1:17" ht="30.6" x14ac:dyDescent="0.25">
      <c r="A530" s="78" t="s">
        <v>386</v>
      </c>
      <c r="B530" s="525" t="s">
        <v>387</v>
      </c>
      <c r="C530" s="63">
        <v>1010</v>
      </c>
      <c r="D530" s="78" t="s">
        <v>451</v>
      </c>
      <c r="E530" s="85" t="s">
        <v>684</v>
      </c>
      <c r="F530" s="85">
        <v>2013</v>
      </c>
      <c r="G530" s="111" t="s">
        <v>48</v>
      </c>
      <c r="H530" s="503" t="s">
        <v>619</v>
      </c>
      <c r="I530" s="96" t="s">
        <v>392</v>
      </c>
      <c r="J530" s="315" t="s">
        <v>548</v>
      </c>
      <c r="K530" s="534" t="str">
        <f t="shared" si="12"/>
        <v>Part of NEEWS (Greater Springfield Reliability Project)</v>
      </c>
      <c r="L530" s="7"/>
      <c r="M530" s="7"/>
      <c r="N530" s="7"/>
      <c r="O530" s="7"/>
      <c r="P530" s="7"/>
      <c r="Q530" s="7"/>
    </row>
    <row r="531" spans="1:17" ht="30.6" x14ac:dyDescent="0.25">
      <c r="A531" s="78" t="s">
        <v>386</v>
      </c>
      <c r="B531" s="525" t="s">
        <v>387</v>
      </c>
      <c r="C531" s="63">
        <v>259</v>
      </c>
      <c r="D531" s="78" t="s">
        <v>451</v>
      </c>
      <c r="E531" s="85" t="s">
        <v>684</v>
      </c>
      <c r="F531" s="85">
        <v>2013</v>
      </c>
      <c r="G531" s="111" t="s">
        <v>48</v>
      </c>
      <c r="H531" s="111" t="s">
        <v>670</v>
      </c>
      <c r="I531" s="96" t="s">
        <v>392</v>
      </c>
      <c r="J531" s="315" t="s">
        <v>548</v>
      </c>
      <c r="K531" s="534" t="str">
        <f t="shared" si="12"/>
        <v>Part of NEEWS (Greater Springfield Reliability Project)</v>
      </c>
      <c r="L531" s="7"/>
      <c r="M531" s="7"/>
      <c r="N531" s="7"/>
      <c r="O531" s="7"/>
      <c r="P531" s="7"/>
      <c r="Q531" s="7"/>
    </row>
    <row r="532" spans="1:17" ht="30.6" x14ac:dyDescent="0.25">
      <c r="A532" s="78" t="s">
        <v>386</v>
      </c>
      <c r="B532" s="525" t="s">
        <v>387</v>
      </c>
      <c r="C532" s="63">
        <v>688</v>
      </c>
      <c r="D532" s="78" t="s">
        <v>451</v>
      </c>
      <c r="E532" s="85" t="s">
        <v>684</v>
      </c>
      <c r="F532" s="85">
        <v>2013</v>
      </c>
      <c r="G532" s="111" t="s">
        <v>48</v>
      </c>
      <c r="H532" s="503" t="s">
        <v>620</v>
      </c>
      <c r="I532" s="96" t="s">
        <v>392</v>
      </c>
      <c r="J532" s="315" t="s">
        <v>548</v>
      </c>
      <c r="K532" s="534" t="str">
        <f t="shared" si="12"/>
        <v>Part of NEEWS (Greater Springfield Reliability Project)</v>
      </c>
      <c r="L532" s="7"/>
      <c r="M532" s="7"/>
      <c r="N532" s="7"/>
      <c r="O532" s="7"/>
      <c r="P532" s="7"/>
      <c r="Q532" s="7"/>
    </row>
    <row r="533" spans="1:17" ht="30.6" x14ac:dyDescent="0.25">
      <c r="A533" s="78" t="s">
        <v>386</v>
      </c>
      <c r="B533" s="525" t="s">
        <v>387</v>
      </c>
      <c r="C533" s="114">
        <v>1100</v>
      </c>
      <c r="D533" s="78" t="s">
        <v>451</v>
      </c>
      <c r="E533" s="88" t="s">
        <v>684</v>
      </c>
      <c r="F533" s="88">
        <v>2013</v>
      </c>
      <c r="G533" s="111" t="s">
        <v>48</v>
      </c>
      <c r="H533" s="111" t="s">
        <v>625</v>
      </c>
      <c r="I533" s="96" t="s">
        <v>392</v>
      </c>
      <c r="J533" s="489" t="s">
        <v>548</v>
      </c>
      <c r="K533" s="534" t="str">
        <f t="shared" si="12"/>
        <v>Part of NEEWS (Greater Springfield Reliability Project)</v>
      </c>
      <c r="L533" s="7"/>
      <c r="M533" s="7"/>
      <c r="N533" s="7"/>
      <c r="O533" s="7"/>
      <c r="P533" s="7"/>
      <c r="Q533" s="7"/>
    </row>
    <row r="534" spans="1:17" ht="30.6" x14ac:dyDescent="0.25">
      <c r="A534" s="78" t="s">
        <v>386</v>
      </c>
      <c r="B534" s="525" t="s">
        <v>387</v>
      </c>
      <c r="C534" s="114">
        <v>1101</v>
      </c>
      <c r="D534" s="78" t="s">
        <v>451</v>
      </c>
      <c r="E534" s="85" t="s">
        <v>684</v>
      </c>
      <c r="F534" s="85">
        <v>2013</v>
      </c>
      <c r="G534" s="111" t="s">
        <v>48</v>
      </c>
      <c r="H534" s="111" t="s">
        <v>626</v>
      </c>
      <c r="I534" s="96" t="s">
        <v>392</v>
      </c>
      <c r="J534" s="489" t="s">
        <v>548</v>
      </c>
      <c r="K534" s="534" t="str">
        <f t="shared" si="12"/>
        <v>Part of NEEWS (Greater Springfield Reliability Project)</v>
      </c>
      <c r="L534" s="7"/>
      <c r="M534" s="7"/>
      <c r="N534" s="7"/>
      <c r="O534" s="7"/>
      <c r="P534" s="7"/>
      <c r="Q534" s="7"/>
    </row>
    <row r="535" spans="1:17" ht="30.6" x14ac:dyDescent="0.25">
      <c r="A535" s="78" t="s">
        <v>386</v>
      </c>
      <c r="B535" s="525" t="s">
        <v>387</v>
      </c>
      <c r="C535" s="114">
        <v>1102</v>
      </c>
      <c r="D535" s="78" t="s">
        <v>451</v>
      </c>
      <c r="E535" s="85" t="s">
        <v>684</v>
      </c>
      <c r="F535" s="85">
        <v>2013</v>
      </c>
      <c r="G535" s="111" t="s">
        <v>48</v>
      </c>
      <c r="H535" s="111" t="s">
        <v>627</v>
      </c>
      <c r="I535" s="96" t="s">
        <v>392</v>
      </c>
      <c r="J535" s="489" t="s">
        <v>548</v>
      </c>
      <c r="K535" s="534" t="str">
        <f t="shared" si="12"/>
        <v>Part of NEEWS (Greater Springfield Reliability Project)</v>
      </c>
      <c r="L535" s="7"/>
      <c r="M535" s="7"/>
      <c r="N535" s="7"/>
      <c r="O535" s="7"/>
      <c r="P535" s="7"/>
      <c r="Q535" s="7"/>
    </row>
    <row r="536" spans="1:17" ht="30.6" x14ac:dyDescent="0.25">
      <c r="A536" s="78" t="s">
        <v>386</v>
      </c>
      <c r="B536" s="535" t="s">
        <v>387</v>
      </c>
      <c r="C536" s="114">
        <v>1103</v>
      </c>
      <c r="D536" s="78" t="s">
        <v>451</v>
      </c>
      <c r="E536" s="85" t="s">
        <v>684</v>
      </c>
      <c r="F536" s="85">
        <v>2013</v>
      </c>
      <c r="G536" s="111" t="s">
        <v>48</v>
      </c>
      <c r="H536" s="111" t="s">
        <v>628</v>
      </c>
      <c r="I536" s="96" t="s">
        <v>392</v>
      </c>
      <c r="J536" s="549" t="s">
        <v>548</v>
      </c>
      <c r="K536" s="534" t="str">
        <f t="shared" si="12"/>
        <v>Part of NEEWS (Greater Springfield Reliability Project)</v>
      </c>
      <c r="L536" s="7"/>
      <c r="M536" s="7"/>
      <c r="N536" s="7"/>
      <c r="O536" s="7"/>
      <c r="P536" s="7"/>
      <c r="Q536" s="7"/>
    </row>
    <row r="537" spans="1:17" ht="30.6" x14ac:dyDescent="0.25">
      <c r="A537" s="78" t="s">
        <v>386</v>
      </c>
      <c r="B537" s="525" t="s">
        <v>387</v>
      </c>
      <c r="C537" s="114">
        <v>1104</v>
      </c>
      <c r="D537" s="78" t="s">
        <v>451</v>
      </c>
      <c r="E537" s="85" t="s">
        <v>684</v>
      </c>
      <c r="F537" s="85">
        <v>2013</v>
      </c>
      <c r="G537" s="111" t="s">
        <v>48</v>
      </c>
      <c r="H537" s="111" t="s">
        <v>629</v>
      </c>
      <c r="I537" s="96" t="s">
        <v>392</v>
      </c>
      <c r="J537" s="489" t="s">
        <v>548</v>
      </c>
      <c r="K537" s="534" t="str">
        <f t="shared" si="12"/>
        <v>Part of NEEWS (Greater Springfield Reliability Project)</v>
      </c>
      <c r="L537" s="7"/>
      <c r="M537" s="7"/>
      <c r="N537" s="7"/>
      <c r="O537" s="7"/>
      <c r="P537" s="7"/>
      <c r="Q537" s="7"/>
    </row>
    <row r="538" spans="1:17" ht="30.6" x14ac:dyDescent="0.25">
      <c r="A538" s="78" t="s">
        <v>386</v>
      </c>
      <c r="B538" s="525" t="s">
        <v>387</v>
      </c>
      <c r="C538" s="114">
        <v>1105</v>
      </c>
      <c r="D538" s="78" t="s">
        <v>451</v>
      </c>
      <c r="E538" s="85" t="s">
        <v>684</v>
      </c>
      <c r="F538" s="85">
        <v>2013</v>
      </c>
      <c r="G538" s="111" t="s">
        <v>48</v>
      </c>
      <c r="H538" s="111" t="s">
        <v>630</v>
      </c>
      <c r="I538" s="96" t="s">
        <v>392</v>
      </c>
      <c r="J538" s="489" t="s">
        <v>548</v>
      </c>
      <c r="K538" s="534" t="str">
        <f t="shared" si="12"/>
        <v>Part of NEEWS (Greater Springfield Reliability Project)</v>
      </c>
      <c r="L538" s="7"/>
      <c r="M538" s="7"/>
      <c r="N538" s="7"/>
      <c r="O538" s="7"/>
      <c r="P538" s="7"/>
      <c r="Q538" s="7"/>
    </row>
    <row r="539" spans="1:17" ht="30.6" x14ac:dyDescent="0.25">
      <c r="A539" s="36" t="s">
        <v>386</v>
      </c>
      <c r="B539" s="424" t="s">
        <v>387</v>
      </c>
      <c r="C539" s="464">
        <v>1070</v>
      </c>
      <c r="D539" s="36" t="s">
        <v>451</v>
      </c>
      <c r="E539" s="85" t="s">
        <v>684</v>
      </c>
      <c r="F539" s="88">
        <v>2013</v>
      </c>
      <c r="G539" s="151" t="s">
        <v>48</v>
      </c>
      <c r="H539" s="151" t="s">
        <v>631</v>
      </c>
      <c r="I539" s="95" t="s">
        <v>392</v>
      </c>
      <c r="J539" s="549" t="s">
        <v>548</v>
      </c>
      <c r="K539" s="534" t="str">
        <f t="shared" si="12"/>
        <v>Part of NEEWS (Greater Springfield Reliability Project)</v>
      </c>
      <c r="L539" s="7"/>
      <c r="M539" s="7"/>
      <c r="N539" s="7"/>
      <c r="O539" s="7"/>
      <c r="P539" s="7"/>
      <c r="Q539" s="7"/>
    </row>
    <row r="540" spans="1:17" ht="30.6" x14ac:dyDescent="0.25">
      <c r="A540" s="36" t="s">
        <v>386</v>
      </c>
      <c r="B540" s="424" t="s">
        <v>387</v>
      </c>
      <c r="C540" s="464">
        <v>1071</v>
      </c>
      <c r="D540" s="36" t="s">
        <v>451</v>
      </c>
      <c r="E540" s="85" t="s">
        <v>684</v>
      </c>
      <c r="F540" s="88">
        <v>2013</v>
      </c>
      <c r="G540" s="151" t="s">
        <v>48</v>
      </c>
      <c r="H540" s="151" t="s">
        <v>632</v>
      </c>
      <c r="I540" s="95" t="s">
        <v>392</v>
      </c>
      <c r="J540" s="387" t="s">
        <v>548</v>
      </c>
      <c r="K540" s="534" t="str">
        <f t="shared" si="12"/>
        <v>Part of NEEWS (Greater Springfield Reliability Project)</v>
      </c>
      <c r="L540" s="7"/>
      <c r="M540" s="7"/>
      <c r="N540" s="7"/>
      <c r="O540" s="7"/>
      <c r="P540" s="7"/>
      <c r="Q540" s="7"/>
    </row>
    <row r="541" spans="1:17" ht="30.6" x14ac:dyDescent="0.25">
      <c r="A541" s="36" t="s">
        <v>386</v>
      </c>
      <c r="B541" s="424" t="s">
        <v>387</v>
      </c>
      <c r="C541" s="464">
        <v>1072</v>
      </c>
      <c r="D541" s="36" t="s">
        <v>451</v>
      </c>
      <c r="E541" s="85" t="s">
        <v>684</v>
      </c>
      <c r="F541" s="88">
        <v>2013</v>
      </c>
      <c r="G541" s="151" t="s">
        <v>48</v>
      </c>
      <c r="H541" s="151" t="s">
        <v>633</v>
      </c>
      <c r="I541" s="95" t="s">
        <v>392</v>
      </c>
      <c r="J541" s="387" t="s">
        <v>548</v>
      </c>
      <c r="K541" s="534" t="str">
        <f t="shared" si="12"/>
        <v>Part of NEEWS (Greater Springfield Reliability Project)</v>
      </c>
      <c r="L541" s="7"/>
      <c r="M541" s="7"/>
      <c r="N541" s="7"/>
      <c r="O541" s="7"/>
      <c r="P541" s="7"/>
      <c r="Q541" s="7"/>
    </row>
    <row r="542" spans="1:17" ht="30.6" x14ac:dyDescent="0.25">
      <c r="A542" s="36" t="s">
        <v>386</v>
      </c>
      <c r="B542" s="424" t="s">
        <v>387</v>
      </c>
      <c r="C542" s="464">
        <v>1073</v>
      </c>
      <c r="D542" s="36" t="s">
        <v>451</v>
      </c>
      <c r="E542" s="85" t="s">
        <v>684</v>
      </c>
      <c r="F542" s="88">
        <v>2013</v>
      </c>
      <c r="G542" s="151" t="s">
        <v>48</v>
      </c>
      <c r="H542" s="151" t="s">
        <v>634</v>
      </c>
      <c r="I542" s="95" t="s">
        <v>392</v>
      </c>
      <c r="J542" s="549" t="s">
        <v>548</v>
      </c>
      <c r="K542" s="534" t="str">
        <f t="shared" si="12"/>
        <v>Part of NEEWS (Greater Springfield Reliability Project)</v>
      </c>
      <c r="L542" s="119"/>
      <c r="M542" s="119"/>
      <c r="N542" s="119"/>
      <c r="O542" s="119"/>
      <c r="P542" s="119"/>
      <c r="Q542" s="119"/>
    </row>
    <row r="543" spans="1:17" ht="30.6" x14ac:dyDescent="0.25">
      <c r="A543" s="36" t="s">
        <v>386</v>
      </c>
      <c r="B543" s="424" t="s">
        <v>387</v>
      </c>
      <c r="C543" s="464">
        <v>1074</v>
      </c>
      <c r="D543" s="36" t="s">
        <v>451</v>
      </c>
      <c r="E543" s="88" t="s">
        <v>684</v>
      </c>
      <c r="F543" s="88">
        <v>2013</v>
      </c>
      <c r="G543" s="151" t="s">
        <v>48</v>
      </c>
      <c r="H543" s="151" t="s">
        <v>635</v>
      </c>
      <c r="I543" s="95" t="s">
        <v>392</v>
      </c>
      <c r="J543" s="549" t="s">
        <v>548</v>
      </c>
      <c r="K543" s="534" t="str">
        <f t="shared" si="12"/>
        <v>Part of NEEWS (Greater Springfield Reliability Project)</v>
      </c>
      <c r="L543" s="119"/>
      <c r="M543" s="119"/>
      <c r="N543" s="119"/>
      <c r="O543" s="119"/>
      <c r="P543" s="119"/>
      <c r="Q543" s="119"/>
    </row>
    <row r="544" spans="1:17" ht="30.6" x14ac:dyDescent="0.25">
      <c r="A544" s="36" t="s">
        <v>386</v>
      </c>
      <c r="B544" s="424" t="s">
        <v>387</v>
      </c>
      <c r="C544" s="464">
        <v>1075</v>
      </c>
      <c r="D544" s="36" t="s">
        <v>451</v>
      </c>
      <c r="E544" s="88" t="s">
        <v>684</v>
      </c>
      <c r="F544" s="88">
        <v>2013</v>
      </c>
      <c r="G544" s="151" t="s">
        <v>48</v>
      </c>
      <c r="H544" s="151" t="s">
        <v>636</v>
      </c>
      <c r="I544" s="95" t="s">
        <v>392</v>
      </c>
      <c r="J544" s="387" t="s">
        <v>548</v>
      </c>
      <c r="K544" s="534" t="str">
        <f t="shared" si="12"/>
        <v>Part of NEEWS (Greater Springfield Reliability Project)</v>
      </c>
      <c r="L544" s="119"/>
      <c r="M544" s="119"/>
      <c r="N544" s="119"/>
      <c r="O544" s="119"/>
      <c r="P544" s="119"/>
      <c r="Q544" s="119"/>
    </row>
    <row r="545" spans="1:17" ht="30.6" x14ac:dyDescent="0.25">
      <c r="A545" s="386" t="s">
        <v>386</v>
      </c>
      <c r="B545" s="535" t="s">
        <v>387</v>
      </c>
      <c r="C545" s="536">
        <v>1078</v>
      </c>
      <c r="D545" s="386" t="s">
        <v>451</v>
      </c>
      <c r="E545" s="87" t="s">
        <v>684</v>
      </c>
      <c r="F545" s="88">
        <v>2013</v>
      </c>
      <c r="G545" s="110" t="s">
        <v>48</v>
      </c>
      <c r="H545" s="110" t="s">
        <v>639</v>
      </c>
      <c r="I545" s="97" t="s">
        <v>392</v>
      </c>
      <c r="J545" s="550" t="s">
        <v>548</v>
      </c>
      <c r="K545" s="534" t="str">
        <f t="shared" si="12"/>
        <v>Part of NEEWS (Greater Springfield Reliability Project)</v>
      </c>
      <c r="L545" s="119"/>
      <c r="M545" s="119"/>
      <c r="N545" s="119"/>
      <c r="O545" s="119"/>
      <c r="P545" s="119"/>
      <c r="Q545" s="119"/>
    </row>
    <row r="546" spans="1:17" ht="30.6" x14ac:dyDescent="0.25">
      <c r="A546" s="78" t="s">
        <v>386</v>
      </c>
      <c r="B546" s="525" t="s">
        <v>387</v>
      </c>
      <c r="C546" s="526">
        <v>1079</v>
      </c>
      <c r="D546" s="78" t="s">
        <v>451</v>
      </c>
      <c r="E546" s="85" t="s">
        <v>684</v>
      </c>
      <c r="F546" s="88">
        <v>2013</v>
      </c>
      <c r="G546" s="111" t="s">
        <v>48</v>
      </c>
      <c r="H546" s="111" t="s">
        <v>640</v>
      </c>
      <c r="I546" s="96" t="s">
        <v>392</v>
      </c>
      <c r="J546" s="489" t="s">
        <v>548</v>
      </c>
      <c r="K546" s="551" t="str">
        <f t="shared" si="12"/>
        <v>Part of NEEWS (Greater Springfield Reliability Project)</v>
      </c>
      <c r="L546" s="119"/>
      <c r="M546" s="119"/>
      <c r="N546" s="119"/>
      <c r="O546" s="119"/>
      <c r="P546" s="119"/>
      <c r="Q546" s="119"/>
    </row>
    <row r="547" spans="1:17" ht="30.6" x14ac:dyDescent="0.25">
      <c r="A547" s="78" t="s">
        <v>386</v>
      </c>
      <c r="B547" s="525" t="s">
        <v>387</v>
      </c>
      <c r="C547" s="526">
        <v>1080</v>
      </c>
      <c r="D547" s="78" t="s">
        <v>451</v>
      </c>
      <c r="E547" s="85" t="s">
        <v>684</v>
      </c>
      <c r="F547" s="88">
        <v>2013</v>
      </c>
      <c r="G547" s="111" t="s">
        <v>48</v>
      </c>
      <c r="H547" s="111" t="s">
        <v>641</v>
      </c>
      <c r="I547" s="96" t="s">
        <v>392</v>
      </c>
      <c r="J547" s="489" t="s">
        <v>548</v>
      </c>
      <c r="K547" s="551" t="str">
        <f t="shared" si="12"/>
        <v>Part of NEEWS (Greater Springfield Reliability Project)</v>
      </c>
      <c r="L547" s="119"/>
      <c r="M547" s="119"/>
      <c r="N547" s="119"/>
      <c r="O547" s="119"/>
      <c r="P547" s="119"/>
      <c r="Q547" s="119"/>
    </row>
    <row r="548" spans="1:17" ht="20.399999999999999" x14ac:dyDescent="0.25">
      <c r="A548" s="78" t="s">
        <v>386</v>
      </c>
      <c r="B548" s="546" t="s">
        <v>387</v>
      </c>
      <c r="C548" s="63">
        <v>190</v>
      </c>
      <c r="D548" s="78" t="s">
        <v>429</v>
      </c>
      <c r="E548" s="85" t="s">
        <v>684</v>
      </c>
      <c r="F548" s="85">
        <v>2013</v>
      </c>
      <c r="G548" s="503" t="s">
        <v>91</v>
      </c>
      <c r="H548" s="111" t="s">
        <v>676</v>
      </c>
      <c r="I548" s="96" t="s">
        <v>392</v>
      </c>
      <c r="J548" s="314">
        <v>69600000</v>
      </c>
      <c r="K548" s="534">
        <f t="shared" si="12"/>
        <v>69600000</v>
      </c>
      <c r="L548" s="119"/>
      <c r="M548" s="119"/>
      <c r="N548" s="119"/>
      <c r="O548" s="119"/>
      <c r="P548" s="119"/>
      <c r="Q548" s="119"/>
    </row>
    <row r="549" spans="1:17" ht="20.399999999999999" x14ac:dyDescent="0.25">
      <c r="A549" s="524" t="s">
        <v>386</v>
      </c>
      <c r="B549" s="546" t="s">
        <v>387</v>
      </c>
      <c r="C549" s="526">
        <v>1094</v>
      </c>
      <c r="D549" s="524" t="s">
        <v>429</v>
      </c>
      <c r="E549" s="462" t="s">
        <v>684</v>
      </c>
      <c r="F549" s="462">
        <v>2013</v>
      </c>
      <c r="G549" s="111" t="s">
        <v>91</v>
      </c>
      <c r="H549" s="111" t="s">
        <v>648</v>
      </c>
      <c r="I549" s="96" t="s">
        <v>392</v>
      </c>
      <c r="J549" s="491">
        <v>25000000</v>
      </c>
      <c r="K549" s="534">
        <f t="shared" si="12"/>
        <v>25000000</v>
      </c>
      <c r="L549" s="119"/>
      <c r="M549" s="119"/>
      <c r="N549" s="119"/>
      <c r="O549" s="119"/>
      <c r="P549" s="119"/>
      <c r="Q549" s="119"/>
    </row>
    <row r="550" spans="1:17" ht="20.399999999999999" x14ac:dyDescent="0.25">
      <c r="A550" s="524" t="s">
        <v>386</v>
      </c>
      <c r="B550" s="546" t="s">
        <v>387</v>
      </c>
      <c r="C550" s="526">
        <v>794</v>
      </c>
      <c r="D550" s="524" t="s">
        <v>429</v>
      </c>
      <c r="E550" s="85" t="s">
        <v>684</v>
      </c>
      <c r="F550" s="85">
        <v>2013</v>
      </c>
      <c r="G550" s="503" t="s">
        <v>91</v>
      </c>
      <c r="H550" s="111" t="s">
        <v>677</v>
      </c>
      <c r="I550" s="96" t="s">
        <v>392</v>
      </c>
      <c r="J550" s="15">
        <v>55800000</v>
      </c>
      <c r="K550" s="534">
        <f t="shared" si="12"/>
        <v>55800000</v>
      </c>
      <c r="L550" s="7"/>
      <c r="M550" s="7"/>
      <c r="N550" s="7"/>
      <c r="O550" s="7"/>
      <c r="P550" s="7"/>
      <c r="Q550" s="7"/>
    </row>
    <row r="551" spans="1:17" ht="20.399999999999999" x14ac:dyDescent="0.25">
      <c r="A551" s="524" t="s">
        <v>386</v>
      </c>
      <c r="B551" s="546" t="s">
        <v>387</v>
      </c>
      <c r="C551" s="526">
        <v>796</v>
      </c>
      <c r="D551" s="524" t="s">
        <v>429</v>
      </c>
      <c r="E551" s="462" t="s">
        <v>684</v>
      </c>
      <c r="F551" s="462">
        <v>2013</v>
      </c>
      <c r="G551" s="111" t="s">
        <v>91</v>
      </c>
      <c r="H551" s="503" t="s">
        <v>319</v>
      </c>
      <c r="I551" s="96" t="s">
        <v>392</v>
      </c>
      <c r="J551" s="314">
        <v>16400000</v>
      </c>
      <c r="K551" s="534">
        <f t="shared" si="12"/>
        <v>16400000</v>
      </c>
      <c r="L551" s="7"/>
      <c r="M551" s="7"/>
      <c r="N551" s="7"/>
      <c r="O551" s="7"/>
      <c r="P551" s="7"/>
      <c r="Q551" s="7"/>
    </row>
    <row r="552" spans="1:17" ht="30.6" x14ac:dyDescent="0.25">
      <c r="A552" s="78" t="s">
        <v>386</v>
      </c>
      <c r="B552" s="525" t="s">
        <v>387</v>
      </c>
      <c r="C552" s="63">
        <v>816</v>
      </c>
      <c r="D552" s="78" t="s">
        <v>451</v>
      </c>
      <c r="E552" s="85" t="s">
        <v>684</v>
      </c>
      <c r="F552" s="85">
        <v>2013</v>
      </c>
      <c r="G552" s="503" t="s">
        <v>48</v>
      </c>
      <c r="H552" s="111" t="s">
        <v>674</v>
      </c>
      <c r="I552" s="96" t="s">
        <v>392</v>
      </c>
      <c r="J552" s="141" t="s">
        <v>548</v>
      </c>
      <c r="K552" s="534" t="str">
        <f t="shared" si="12"/>
        <v>Part of NEEWS (Greater Springfield Reliability Project)</v>
      </c>
      <c r="L552" s="7"/>
      <c r="M552" s="7"/>
      <c r="N552" s="7"/>
      <c r="O552" s="7"/>
      <c r="P552" s="7"/>
      <c r="Q552" s="7"/>
    </row>
    <row r="553" spans="1:17" ht="30.6" x14ac:dyDescent="0.25">
      <c r="A553" s="78" t="s">
        <v>386</v>
      </c>
      <c r="B553" s="85" t="s">
        <v>387</v>
      </c>
      <c r="C553" s="539">
        <v>1054</v>
      </c>
      <c r="D553" s="78" t="s">
        <v>451</v>
      </c>
      <c r="E553" s="85" t="s">
        <v>684</v>
      </c>
      <c r="F553" s="85">
        <v>2013</v>
      </c>
      <c r="G553" s="111" t="s">
        <v>657</v>
      </c>
      <c r="H553" s="503" t="s">
        <v>623</v>
      </c>
      <c r="I553" s="96" t="s">
        <v>392</v>
      </c>
      <c r="J553" s="314">
        <v>14000000</v>
      </c>
      <c r="K553" s="534">
        <f t="shared" si="12"/>
        <v>14000000</v>
      </c>
      <c r="L553" s="7"/>
      <c r="M553" s="7"/>
      <c r="N553" s="7"/>
      <c r="O553" s="7"/>
      <c r="P553" s="7"/>
      <c r="Q553" s="7"/>
    </row>
    <row r="554" spans="1:17" ht="30.6" x14ac:dyDescent="0.25">
      <c r="A554" s="96" t="s">
        <v>386</v>
      </c>
      <c r="B554" s="85" t="s">
        <v>387</v>
      </c>
      <c r="C554" s="526">
        <v>576</v>
      </c>
      <c r="D554" s="96" t="s">
        <v>451</v>
      </c>
      <c r="E554" s="85" t="s">
        <v>684</v>
      </c>
      <c r="F554" s="85">
        <v>2013</v>
      </c>
      <c r="G554" s="503" t="s">
        <v>349</v>
      </c>
      <c r="H554" s="111" t="s">
        <v>698</v>
      </c>
      <c r="I554" s="96" t="s">
        <v>392</v>
      </c>
      <c r="J554" s="314">
        <v>313000000</v>
      </c>
      <c r="K554" s="534">
        <f t="shared" si="12"/>
        <v>313000000</v>
      </c>
      <c r="L554" s="7"/>
      <c r="M554" s="7"/>
      <c r="N554" s="7"/>
      <c r="O554" s="7"/>
      <c r="P554" s="7"/>
      <c r="Q554" s="7"/>
    </row>
    <row r="555" spans="1:17" ht="40.799999999999997" x14ac:dyDescent="0.25">
      <c r="A555" s="96" t="s">
        <v>386</v>
      </c>
      <c r="B555" s="85" t="s">
        <v>387</v>
      </c>
      <c r="C555" s="114">
        <v>1114</v>
      </c>
      <c r="D555" s="96" t="s">
        <v>451</v>
      </c>
      <c r="E555" s="85" t="s">
        <v>684</v>
      </c>
      <c r="F555" s="85">
        <v>2013</v>
      </c>
      <c r="G555" s="111" t="s">
        <v>349</v>
      </c>
      <c r="H555" s="111" t="s">
        <v>700</v>
      </c>
      <c r="I555" s="96" t="s">
        <v>392</v>
      </c>
      <c r="J555" s="315" t="s">
        <v>699</v>
      </c>
      <c r="K555" s="534" t="str">
        <f t="shared" si="12"/>
        <v>Part of NEEWS (Central Connecticut Reliability Project)</v>
      </c>
      <c r="L555" s="7"/>
      <c r="M555" s="7"/>
      <c r="N555" s="7"/>
      <c r="O555" s="7"/>
      <c r="P555" s="7"/>
      <c r="Q555" s="7"/>
    </row>
    <row r="556" spans="1:17" ht="30.6" x14ac:dyDescent="0.25">
      <c r="A556" s="524" t="s">
        <v>386</v>
      </c>
      <c r="B556" s="85" t="s">
        <v>387</v>
      </c>
      <c r="C556" s="526">
        <v>814</v>
      </c>
      <c r="D556" s="524" t="s">
        <v>451</v>
      </c>
      <c r="E556" s="85" t="s">
        <v>684</v>
      </c>
      <c r="F556" s="85">
        <v>2013</v>
      </c>
      <c r="G556" s="111" t="s">
        <v>622</v>
      </c>
      <c r="H556" s="111" t="s">
        <v>47</v>
      </c>
      <c r="I556" s="96" t="s">
        <v>392</v>
      </c>
      <c r="J556" s="314">
        <v>9000000</v>
      </c>
      <c r="K556" s="534">
        <f t="shared" si="12"/>
        <v>9000000</v>
      </c>
      <c r="L556" s="7"/>
      <c r="M556" s="7"/>
      <c r="N556" s="7"/>
      <c r="O556" s="7"/>
      <c r="P556" s="7"/>
      <c r="Q556" s="7"/>
    </row>
    <row r="557" spans="1:17" ht="20.399999999999999" x14ac:dyDescent="0.25">
      <c r="A557" s="96" t="s">
        <v>386</v>
      </c>
      <c r="B557" s="85" t="s">
        <v>387</v>
      </c>
      <c r="C557" s="63">
        <v>802</v>
      </c>
      <c r="D557" s="96" t="s">
        <v>451</v>
      </c>
      <c r="E557" s="88" t="s">
        <v>684</v>
      </c>
      <c r="F557" s="88">
        <v>2013</v>
      </c>
      <c r="G557" s="503" t="s">
        <v>91</v>
      </c>
      <c r="H557" s="503" t="s">
        <v>621</v>
      </c>
      <c r="I557" s="96" t="s">
        <v>392</v>
      </c>
      <c r="J557" s="314">
        <v>251000000</v>
      </c>
      <c r="K557" s="534">
        <f t="shared" si="12"/>
        <v>251000000</v>
      </c>
      <c r="L557" s="7"/>
      <c r="M557" s="7"/>
      <c r="N557" s="7"/>
      <c r="O557" s="7"/>
      <c r="P557" s="7"/>
      <c r="Q557" s="7"/>
    </row>
    <row r="558" spans="1:17" ht="30.6" x14ac:dyDescent="0.25">
      <c r="A558" s="96" t="s">
        <v>386</v>
      </c>
      <c r="B558" s="85" t="s">
        <v>387</v>
      </c>
      <c r="C558" s="526">
        <v>1084</v>
      </c>
      <c r="D558" s="96" t="s">
        <v>451</v>
      </c>
      <c r="E558" s="88" t="s">
        <v>684</v>
      </c>
      <c r="F558" s="88">
        <v>2013</v>
      </c>
      <c r="G558" s="503" t="s">
        <v>91</v>
      </c>
      <c r="H558" s="111" t="s">
        <v>682</v>
      </c>
      <c r="I558" s="96" t="s">
        <v>392</v>
      </c>
      <c r="J558" s="315" t="s">
        <v>552</v>
      </c>
      <c r="K558" s="534" t="str">
        <f t="shared" si="12"/>
        <v>Part of NEEWS (Interstate Reliability Project)</v>
      </c>
      <c r="L558" s="7"/>
      <c r="M558" s="7"/>
      <c r="N558" s="7"/>
      <c r="O558" s="7"/>
      <c r="P558" s="7"/>
      <c r="Q558" s="7"/>
    </row>
    <row r="559" spans="1:17" ht="30.6" x14ac:dyDescent="0.25">
      <c r="A559" s="96" t="s">
        <v>386</v>
      </c>
      <c r="B559" s="85" t="s">
        <v>387</v>
      </c>
      <c r="C559" s="526">
        <v>1085</v>
      </c>
      <c r="D559" s="96" t="s">
        <v>451</v>
      </c>
      <c r="E559" s="85" t="s">
        <v>684</v>
      </c>
      <c r="F559" s="85">
        <v>2013</v>
      </c>
      <c r="G559" s="503" t="s">
        <v>91</v>
      </c>
      <c r="H559" s="111" t="s">
        <v>643</v>
      </c>
      <c r="I559" s="96" t="s">
        <v>392</v>
      </c>
      <c r="J559" s="315" t="s">
        <v>552</v>
      </c>
      <c r="K559" s="534" t="str">
        <f t="shared" si="12"/>
        <v>Part of NEEWS (Interstate Reliability Project)</v>
      </c>
      <c r="L559" s="7"/>
      <c r="M559" s="7"/>
      <c r="N559" s="7"/>
      <c r="O559" s="7"/>
      <c r="P559" s="7"/>
      <c r="Q559" s="7"/>
    </row>
    <row r="560" spans="1:17" ht="30.6" x14ac:dyDescent="0.25">
      <c r="A560" s="96" t="s">
        <v>386</v>
      </c>
      <c r="B560" s="85" t="s">
        <v>387</v>
      </c>
      <c r="C560" s="526">
        <v>1086</v>
      </c>
      <c r="D560" s="96" t="s">
        <v>451</v>
      </c>
      <c r="E560" s="85" t="s">
        <v>684</v>
      </c>
      <c r="F560" s="85">
        <v>2013</v>
      </c>
      <c r="G560" s="503" t="s">
        <v>91</v>
      </c>
      <c r="H560" s="111" t="s">
        <v>701</v>
      </c>
      <c r="I560" s="96" t="s">
        <v>392</v>
      </c>
      <c r="J560" s="315" t="s">
        <v>552</v>
      </c>
      <c r="K560" s="534" t="str">
        <f t="shared" si="12"/>
        <v>Part of NEEWS (Interstate Reliability Project)</v>
      </c>
      <c r="L560" s="7"/>
      <c r="M560" s="7"/>
      <c r="N560" s="7"/>
      <c r="O560" s="7"/>
      <c r="P560" s="7"/>
      <c r="Q560" s="7"/>
    </row>
    <row r="561" spans="1:17" ht="30.6" x14ac:dyDescent="0.25">
      <c r="A561" s="96" t="s">
        <v>386</v>
      </c>
      <c r="B561" s="85" t="s">
        <v>387</v>
      </c>
      <c r="C561" s="526">
        <v>1087</v>
      </c>
      <c r="D561" s="96" t="s">
        <v>451</v>
      </c>
      <c r="E561" s="85" t="s">
        <v>684</v>
      </c>
      <c r="F561" s="85">
        <v>2013</v>
      </c>
      <c r="G561" s="503" t="s">
        <v>91</v>
      </c>
      <c r="H561" s="111" t="s">
        <v>702</v>
      </c>
      <c r="I561" s="96" t="s">
        <v>392</v>
      </c>
      <c r="J561" s="315" t="s">
        <v>552</v>
      </c>
      <c r="K561" s="534" t="str">
        <f t="shared" si="12"/>
        <v>Part of NEEWS (Interstate Reliability Project)</v>
      </c>
      <c r="L561" s="7"/>
      <c r="M561" s="7"/>
      <c r="N561" s="7"/>
      <c r="O561" s="7"/>
      <c r="P561" s="7"/>
      <c r="Q561" s="7"/>
    </row>
    <row r="562" spans="1:17" ht="30.6" x14ac:dyDescent="0.25">
      <c r="A562" s="96" t="s">
        <v>386</v>
      </c>
      <c r="B562" s="85" t="s">
        <v>387</v>
      </c>
      <c r="C562" s="526">
        <v>1088</v>
      </c>
      <c r="D562" s="96" t="s">
        <v>451</v>
      </c>
      <c r="E562" s="85" t="s">
        <v>684</v>
      </c>
      <c r="F562" s="85">
        <v>2013</v>
      </c>
      <c r="G562" s="503" t="s">
        <v>91</v>
      </c>
      <c r="H562" s="111" t="s">
        <v>703</v>
      </c>
      <c r="I562" s="96" t="s">
        <v>392</v>
      </c>
      <c r="J562" s="315" t="s">
        <v>552</v>
      </c>
      <c r="K562" s="534" t="str">
        <f t="shared" si="12"/>
        <v>Part of NEEWS (Interstate Reliability Project)</v>
      </c>
      <c r="L562" s="7"/>
      <c r="M562" s="7"/>
      <c r="N562" s="7"/>
      <c r="O562" s="7"/>
      <c r="P562" s="7"/>
      <c r="Q562" s="7"/>
    </row>
    <row r="563" spans="1:17" ht="30.6" x14ac:dyDescent="0.25">
      <c r="A563" s="96" t="s">
        <v>386</v>
      </c>
      <c r="B563" s="85" t="s">
        <v>387</v>
      </c>
      <c r="C563" s="526">
        <v>1089</v>
      </c>
      <c r="D563" s="96" t="s">
        <v>451</v>
      </c>
      <c r="E563" s="85" t="s">
        <v>684</v>
      </c>
      <c r="F563" s="85">
        <v>2013</v>
      </c>
      <c r="G563" s="503" t="s">
        <v>91</v>
      </c>
      <c r="H563" s="111" t="s">
        <v>646</v>
      </c>
      <c r="I563" s="96" t="s">
        <v>392</v>
      </c>
      <c r="J563" s="315" t="s">
        <v>552</v>
      </c>
      <c r="K563" s="534" t="str">
        <f t="shared" si="12"/>
        <v>Part of NEEWS (Interstate Reliability Project)</v>
      </c>
      <c r="L563" s="7"/>
      <c r="M563" s="7"/>
      <c r="N563" s="7"/>
      <c r="O563" s="7"/>
      <c r="P563" s="7"/>
      <c r="Q563" s="7"/>
    </row>
    <row r="564" spans="1:17" ht="30.6" x14ac:dyDescent="0.25">
      <c r="A564" s="96" t="s">
        <v>386</v>
      </c>
      <c r="B564" s="85" t="s">
        <v>387</v>
      </c>
      <c r="C564" s="526">
        <v>1090</v>
      </c>
      <c r="D564" s="96" t="s">
        <v>451</v>
      </c>
      <c r="E564" s="85" t="s">
        <v>684</v>
      </c>
      <c r="F564" s="85">
        <v>2013</v>
      </c>
      <c r="G564" s="503" t="s">
        <v>91</v>
      </c>
      <c r="H564" s="111" t="s">
        <v>645</v>
      </c>
      <c r="I564" s="96" t="s">
        <v>392</v>
      </c>
      <c r="J564" s="315" t="s">
        <v>552</v>
      </c>
      <c r="K564" s="534" t="str">
        <f t="shared" si="12"/>
        <v>Part of NEEWS (Interstate Reliability Project)</v>
      </c>
      <c r="L564" s="7"/>
      <c r="M564" s="7"/>
      <c r="N564" s="7"/>
      <c r="O564" s="7"/>
      <c r="P564" s="7"/>
      <c r="Q564" s="7"/>
    </row>
    <row r="565" spans="1:17" ht="30.6" x14ac:dyDescent="0.25">
      <c r="A565" s="96" t="s">
        <v>386</v>
      </c>
      <c r="B565" s="85" t="s">
        <v>387</v>
      </c>
      <c r="C565" s="526">
        <v>1091</v>
      </c>
      <c r="D565" s="96" t="s">
        <v>451</v>
      </c>
      <c r="E565" s="90" t="s">
        <v>684</v>
      </c>
      <c r="F565" s="284">
        <v>2013</v>
      </c>
      <c r="G565" s="503" t="s">
        <v>91</v>
      </c>
      <c r="H565" s="111" t="s">
        <v>644</v>
      </c>
      <c r="I565" s="96" t="s">
        <v>392</v>
      </c>
      <c r="J565" s="141" t="s">
        <v>552</v>
      </c>
      <c r="K565" s="534" t="str">
        <f t="shared" si="12"/>
        <v>Part of NEEWS (Interstate Reliability Project)</v>
      </c>
      <c r="L565" s="7"/>
      <c r="M565" s="7"/>
      <c r="N565" s="7"/>
      <c r="O565" s="7"/>
      <c r="P565" s="7"/>
      <c r="Q565" s="7"/>
    </row>
    <row r="566" spans="1:17" ht="30.6" x14ac:dyDescent="0.25">
      <c r="A566" s="78" t="s">
        <v>386</v>
      </c>
      <c r="B566" s="85" t="s">
        <v>387</v>
      </c>
      <c r="C566" s="63">
        <v>810</v>
      </c>
      <c r="D566" s="78" t="s">
        <v>451</v>
      </c>
      <c r="E566" s="85" t="s">
        <v>684</v>
      </c>
      <c r="F566" s="85">
        <v>2013</v>
      </c>
      <c r="G566" s="503" t="s">
        <v>91</v>
      </c>
      <c r="H566" s="111" t="s">
        <v>704</v>
      </c>
      <c r="I566" s="96" t="s">
        <v>392</v>
      </c>
      <c r="J566" s="315" t="s">
        <v>552</v>
      </c>
      <c r="K566" s="534" t="str">
        <f t="shared" si="12"/>
        <v>Part of NEEWS (Interstate Reliability Project)</v>
      </c>
      <c r="L566" s="7"/>
      <c r="M566" s="7"/>
      <c r="N566" s="7"/>
      <c r="O566" s="7"/>
      <c r="P566" s="7"/>
      <c r="Q566" s="7"/>
    </row>
    <row r="567" spans="1:17" ht="30.6" x14ac:dyDescent="0.25">
      <c r="A567" s="78" t="s">
        <v>386</v>
      </c>
      <c r="B567" s="85" t="s">
        <v>387</v>
      </c>
      <c r="C567" s="63">
        <v>191</v>
      </c>
      <c r="D567" s="78" t="s">
        <v>451</v>
      </c>
      <c r="E567" s="85" t="s">
        <v>684</v>
      </c>
      <c r="F567" s="85">
        <v>2013</v>
      </c>
      <c r="G567" s="503" t="s">
        <v>91</v>
      </c>
      <c r="H567" s="111" t="s">
        <v>683</v>
      </c>
      <c r="I567" s="96" t="s">
        <v>392</v>
      </c>
      <c r="J567" s="315" t="s">
        <v>552</v>
      </c>
      <c r="K567" s="534" t="str">
        <f t="shared" si="12"/>
        <v>Part of NEEWS (Interstate Reliability Project)</v>
      </c>
      <c r="L567" s="7"/>
      <c r="M567" s="7"/>
      <c r="N567" s="7"/>
      <c r="O567" s="7"/>
      <c r="P567" s="7"/>
      <c r="Q567" s="7"/>
    </row>
    <row r="568" spans="1:17" ht="30.6" x14ac:dyDescent="0.25">
      <c r="A568" s="78" t="s">
        <v>386</v>
      </c>
      <c r="B568" s="85" t="s">
        <v>387</v>
      </c>
      <c r="C568" s="63">
        <v>807</v>
      </c>
      <c r="D568" s="78" t="s">
        <v>451</v>
      </c>
      <c r="E568" s="85" t="s">
        <v>684</v>
      </c>
      <c r="F568" s="85">
        <v>2013</v>
      </c>
      <c r="G568" s="111" t="s">
        <v>706</v>
      </c>
      <c r="H568" s="111" t="s">
        <v>705</v>
      </c>
      <c r="I568" s="96" t="s">
        <v>392</v>
      </c>
      <c r="J568" s="314">
        <v>33000000</v>
      </c>
      <c r="K568" s="534">
        <f t="shared" si="12"/>
        <v>33000000</v>
      </c>
      <c r="L568" s="7"/>
      <c r="M568" s="7"/>
      <c r="N568" s="7"/>
      <c r="O568" s="7"/>
      <c r="P568" s="7"/>
      <c r="Q568" s="7"/>
    </row>
    <row r="569" spans="1:17" ht="30.6" x14ac:dyDescent="0.25">
      <c r="A569" s="524" t="s">
        <v>386</v>
      </c>
      <c r="B569" s="525" t="s">
        <v>387</v>
      </c>
      <c r="C569" s="526">
        <v>1092</v>
      </c>
      <c r="D569" s="524" t="s">
        <v>451</v>
      </c>
      <c r="E569" s="85" t="s">
        <v>684</v>
      </c>
      <c r="F569" s="85">
        <v>2013</v>
      </c>
      <c r="G569" s="111" t="s">
        <v>711</v>
      </c>
      <c r="H569" s="111" t="s">
        <v>689</v>
      </c>
      <c r="I569" s="96" t="s">
        <v>392</v>
      </c>
      <c r="J569" s="314">
        <v>37000000</v>
      </c>
      <c r="K569" s="534">
        <f t="shared" si="12"/>
        <v>37000000</v>
      </c>
      <c r="L569" s="7"/>
      <c r="M569" s="7"/>
      <c r="N569" s="7"/>
      <c r="O569" s="7"/>
      <c r="P569" s="7"/>
      <c r="Q569" s="7"/>
    </row>
    <row r="570" spans="1:17" ht="30.6" x14ac:dyDescent="0.25">
      <c r="A570" s="96" t="s">
        <v>386</v>
      </c>
      <c r="B570" s="85" t="s">
        <v>509</v>
      </c>
      <c r="C570" s="114">
        <v>721</v>
      </c>
      <c r="D570" s="96" t="s">
        <v>468</v>
      </c>
      <c r="E570" s="85" t="s">
        <v>159</v>
      </c>
      <c r="F570" s="85">
        <v>2013</v>
      </c>
      <c r="G570" s="111"/>
      <c r="H570" s="111" t="s">
        <v>573</v>
      </c>
      <c r="I570" s="96" t="s">
        <v>396</v>
      </c>
      <c r="J570" s="15">
        <v>11300000</v>
      </c>
      <c r="K570" s="505">
        <f t="shared" si="12"/>
        <v>11300000</v>
      </c>
      <c r="L570" s="7"/>
      <c r="M570" s="7"/>
      <c r="N570" s="7"/>
      <c r="O570" s="7"/>
      <c r="P570" s="7"/>
      <c r="Q570" s="7"/>
    </row>
    <row r="571" spans="1:17" ht="31.8" x14ac:dyDescent="0.25">
      <c r="A571" s="78" t="s">
        <v>386</v>
      </c>
      <c r="B571" s="79" t="s">
        <v>387</v>
      </c>
      <c r="C571" s="63">
        <v>791</v>
      </c>
      <c r="D571" s="78" t="s">
        <v>429</v>
      </c>
      <c r="E571" s="462" t="s">
        <v>759</v>
      </c>
      <c r="F571" s="462">
        <v>2014</v>
      </c>
      <c r="G571" s="503" t="s">
        <v>668</v>
      </c>
      <c r="H571" s="503" t="s">
        <v>660</v>
      </c>
      <c r="I571" s="524" t="s">
        <v>392</v>
      </c>
      <c r="J571" s="588">
        <v>11560000</v>
      </c>
      <c r="K571" s="520">
        <f t="shared" si="12"/>
        <v>11560000</v>
      </c>
      <c r="L571" s="119"/>
      <c r="M571" s="119"/>
      <c r="N571" s="119"/>
      <c r="O571" s="119"/>
      <c r="P571" s="119"/>
      <c r="Q571" s="119"/>
    </row>
    <row r="572" spans="1:17" ht="31.8" x14ac:dyDescent="0.25">
      <c r="A572" s="386" t="s">
        <v>386</v>
      </c>
      <c r="B572" s="62" t="s">
        <v>387</v>
      </c>
      <c r="C572" s="30">
        <v>913</v>
      </c>
      <c r="D572" s="386" t="s">
        <v>429</v>
      </c>
      <c r="E572" s="462" t="s">
        <v>759</v>
      </c>
      <c r="F572" s="514">
        <v>2014</v>
      </c>
      <c r="G572" s="518" t="s">
        <v>668</v>
      </c>
      <c r="H572" s="518" t="s">
        <v>236</v>
      </c>
      <c r="I572" s="544" t="s">
        <v>392</v>
      </c>
      <c r="J572" s="318">
        <v>3250000</v>
      </c>
      <c r="K572" s="520">
        <f t="shared" si="12"/>
        <v>3250000</v>
      </c>
      <c r="L572" s="7"/>
      <c r="M572" s="7"/>
      <c r="N572" s="7"/>
      <c r="O572" s="7"/>
      <c r="P572" s="7"/>
      <c r="Q572" s="7"/>
    </row>
    <row r="573" spans="1:17" ht="31.8" x14ac:dyDescent="0.25">
      <c r="A573" s="78" t="s">
        <v>386</v>
      </c>
      <c r="B573" s="79" t="s">
        <v>387</v>
      </c>
      <c r="C573" s="63">
        <v>914</v>
      </c>
      <c r="D573" s="78" t="s">
        <v>429</v>
      </c>
      <c r="E573" s="462" t="s">
        <v>759</v>
      </c>
      <c r="F573" s="462">
        <v>2014</v>
      </c>
      <c r="G573" s="503" t="s">
        <v>668</v>
      </c>
      <c r="H573" s="503" t="s">
        <v>18</v>
      </c>
      <c r="I573" s="524" t="s">
        <v>392</v>
      </c>
      <c r="J573" s="133">
        <v>28150000</v>
      </c>
      <c r="K573" s="520">
        <f t="shared" si="12"/>
        <v>28150000</v>
      </c>
      <c r="L573" s="7"/>
      <c r="M573" s="7"/>
      <c r="N573" s="7"/>
      <c r="O573" s="7"/>
      <c r="P573" s="7"/>
      <c r="Q573" s="7"/>
    </row>
    <row r="574" spans="1:17" ht="31.8" x14ac:dyDescent="0.25">
      <c r="A574" s="78" t="s">
        <v>386</v>
      </c>
      <c r="B574" s="79" t="s">
        <v>387</v>
      </c>
      <c r="C574" s="63">
        <v>915</v>
      </c>
      <c r="D574" s="78" t="s">
        <v>429</v>
      </c>
      <c r="E574" s="462" t="s">
        <v>759</v>
      </c>
      <c r="F574" s="462">
        <v>2014</v>
      </c>
      <c r="G574" s="503" t="s">
        <v>668</v>
      </c>
      <c r="H574" s="503" t="s">
        <v>237</v>
      </c>
      <c r="I574" s="524" t="s">
        <v>392</v>
      </c>
      <c r="J574" s="314">
        <v>19450000</v>
      </c>
      <c r="K574" s="520">
        <f t="shared" si="12"/>
        <v>19450000</v>
      </c>
      <c r="L574" s="93"/>
      <c r="M574" s="93"/>
      <c r="N574" s="93"/>
      <c r="O574" s="93"/>
      <c r="P574" s="93"/>
      <c r="Q574" s="93"/>
    </row>
    <row r="575" spans="1:17" ht="31.8" x14ac:dyDescent="0.25">
      <c r="A575" s="78" t="s">
        <v>386</v>
      </c>
      <c r="B575" s="79" t="s">
        <v>387</v>
      </c>
      <c r="C575" s="63">
        <v>916</v>
      </c>
      <c r="D575" s="78" t="s">
        <v>429</v>
      </c>
      <c r="E575" s="462" t="s">
        <v>759</v>
      </c>
      <c r="F575" s="462">
        <v>2014</v>
      </c>
      <c r="G575" s="503" t="s">
        <v>668</v>
      </c>
      <c r="H575" s="503" t="s">
        <v>21</v>
      </c>
      <c r="I575" s="524" t="s">
        <v>392</v>
      </c>
      <c r="J575" s="314">
        <v>11800000</v>
      </c>
      <c r="K575" s="520">
        <f t="shared" si="12"/>
        <v>11800000</v>
      </c>
      <c r="L575" s="93"/>
      <c r="M575" s="93"/>
      <c r="N575" s="93"/>
      <c r="O575" s="93"/>
      <c r="P575" s="93"/>
      <c r="Q575" s="93"/>
    </row>
    <row r="576" spans="1:17" ht="31.8" x14ac:dyDescent="0.25">
      <c r="A576" s="78" t="s">
        <v>386</v>
      </c>
      <c r="B576" s="79" t="s">
        <v>387</v>
      </c>
      <c r="C576" s="63">
        <v>917</v>
      </c>
      <c r="D576" s="78" t="s">
        <v>429</v>
      </c>
      <c r="E576" s="462" t="s">
        <v>759</v>
      </c>
      <c r="F576" s="462">
        <v>2014</v>
      </c>
      <c r="G576" s="503" t="s">
        <v>668</v>
      </c>
      <c r="H576" s="503" t="s">
        <v>20</v>
      </c>
      <c r="I576" s="524" t="s">
        <v>392</v>
      </c>
      <c r="J576" s="314">
        <v>7000000</v>
      </c>
      <c r="K576" s="520">
        <f t="shared" si="12"/>
        <v>7000000</v>
      </c>
      <c r="L576" s="119"/>
      <c r="M576" s="119"/>
      <c r="N576" s="119"/>
      <c r="O576" s="119"/>
      <c r="P576" s="119"/>
      <c r="Q576" s="119"/>
    </row>
    <row r="577" spans="1:17" ht="31.8" x14ac:dyDescent="0.25">
      <c r="A577" s="78" t="s">
        <v>386</v>
      </c>
      <c r="B577" s="79" t="s">
        <v>387</v>
      </c>
      <c r="C577" s="63">
        <v>918</v>
      </c>
      <c r="D577" s="78" t="s">
        <v>429</v>
      </c>
      <c r="E577" s="462" t="s">
        <v>759</v>
      </c>
      <c r="F577" s="462">
        <v>2014</v>
      </c>
      <c r="G577" s="503" t="s">
        <v>668</v>
      </c>
      <c r="H577" s="503" t="s">
        <v>19</v>
      </c>
      <c r="I577" s="524" t="s">
        <v>392</v>
      </c>
      <c r="J577" s="314">
        <v>3180000</v>
      </c>
      <c r="K577" s="520">
        <f t="shared" si="12"/>
        <v>3180000</v>
      </c>
      <c r="L577" s="7"/>
      <c r="M577" s="7"/>
      <c r="N577" s="7"/>
      <c r="O577" s="7"/>
      <c r="P577" s="7"/>
      <c r="Q577" s="7"/>
    </row>
    <row r="578" spans="1:17" ht="31.8" x14ac:dyDescent="0.25">
      <c r="A578" s="78" t="s">
        <v>386</v>
      </c>
      <c r="B578" s="79" t="s">
        <v>387</v>
      </c>
      <c r="C578" s="63">
        <v>792</v>
      </c>
      <c r="D578" s="78" t="s">
        <v>429</v>
      </c>
      <c r="E578" s="462" t="s">
        <v>759</v>
      </c>
      <c r="F578" s="514">
        <v>2014</v>
      </c>
      <c r="G578" s="518" t="s">
        <v>668</v>
      </c>
      <c r="H578" s="503" t="s">
        <v>323</v>
      </c>
      <c r="I578" s="524" t="s">
        <v>392</v>
      </c>
      <c r="J578" s="314">
        <v>39200000</v>
      </c>
      <c r="K578" s="520">
        <f t="shared" si="12"/>
        <v>39200000</v>
      </c>
      <c r="L578" s="93"/>
      <c r="M578" s="93"/>
      <c r="N578" s="93"/>
      <c r="O578" s="93"/>
      <c r="P578" s="93"/>
      <c r="Q578" s="93"/>
    </row>
    <row r="579" spans="1:17" ht="31.8" x14ac:dyDescent="0.25">
      <c r="A579" s="36" t="s">
        <v>386</v>
      </c>
      <c r="B579" s="37" t="s">
        <v>387</v>
      </c>
      <c r="C579" s="38">
        <v>793</v>
      </c>
      <c r="D579" s="36" t="s">
        <v>429</v>
      </c>
      <c r="E579" s="462" t="s">
        <v>759</v>
      </c>
      <c r="F579" s="463">
        <v>2014</v>
      </c>
      <c r="G579" s="398" t="s">
        <v>668</v>
      </c>
      <c r="H579" s="398" t="s">
        <v>322</v>
      </c>
      <c r="I579" s="423" t="s">
        <v>392</v>
      </c>
      <c r="J579" s="317">
        <v>6400000</v>
      </c>
      <c r="K579" s="520">
        <f t="shared" si="12"/>
        <v>6400000</v>
      </c>
      <c r="L579" s="7"/>
      <c r="M579" s="7"/>
      <c r="N579" s="7"/>
      <c r="O579" s="7"/>
      <c r="P579" s="7"/>
      <c r="Q579" s="7"/>
    </row>
    <row r="580" spans="1:17" ht="20.399999999999999" x14ac:dyDescent="0.25">
      <c r="A580" s="386" t="s">
        <v>386</v>
      </c>
      <c r="B580" s="62" t="s">
        <v>509</v>
      </c>
      <c r="C580" s="30">
        <v>785</v>
      </c>
      <c r="D580" s="386" t="s">
        <v>429</v>
      </c>
      <c r="E580" s="87" t="s">
        <v>35</v>
      </c>
      <c r="F580" s="87">
        <v>2017</v>
      </c>
      <c r="G580" s="110" t="s">
        <v>734</v>
      </c>
      <c r="H580" s="518" t="s">
        <v>321</v>
      </c>
      <c r="I580" s="97" t="s">
        <v>510</v>
      </c>
      <c r="J580" s="318">
        <v>1330000</v>
      </c>
      <c r="K580" s="509">
        <f t="shared" si="12"/>
        <v>1330000</v>
      </c>
      <c r="L580" s="7"/>
      <c r="M580" s="7"/>
      <c r="N580" s="7"/>
      <c r="O580" s="7"/>
      <c r="P580" s="7"/>
      <c r="Q580" s="7"/>
    </row>
    <row r="581" spans="1:17" ht="20.399999999999999" x14ac:dyDescent="0.25">
      <c r="A581" s="64" t="s">
        <v>386</v>
      </c>
      <c r="B581" s="67" t="s">
        <v>509</v>
      </c>
      <c r="C581" s="150">
        <v>969</v>
      </c>
      <c r="D581" s="64" t="s">
        <v>402</v>
      </c>
      <c r="E581" s="89" t="s">
        <v>899</v>
      </c>
      <c r="F581" s="89">
        <v>2018</v>
      </c>
      <c r="G581" s="26" t="s">
        <v>404</v>
      </c>
      <c r="H581" s="26" t="s">
        <v>274</v>
      </c>
      <c r="I581" s="98" t="s">
        <v>510</v>
      </c>
      <c r="J581" s="103">
        <v>1200000</v>
      </c>
      <c r="K581" s="505">
        <f t="shared" si="12"/>
        <v>1200000</v>
      </c>
      <c r="L581" s="7"/>
      <c r="M581" s="7"/>
      <c r="N581" s="7"/>
      <c r="O581" s="7"/>
      <c r="P581" s="7"/>
      <c r="Q581" s="7"/>
    </row>
    <row r="582" spans="1:17" ht="20.399999999999999" x14ac:dyDescent="0.25">
      <c r="A582" s="78" t="s">
        <v>386</v>
      </c>
      <c r="B582" s="79" t="s">
        <v>509</v>
      </c>
      <c r="C582" s="14">
        <v>275</v>
      </c>
      <c r="D582" s="78" t="s">
        <v>451</v>
      </c>
      <c r="E582" s="85" t="s">
        <v>92</v>
      </c>
      <c r="F582" s="85" t="s">
        <v>965</v>
      </c>
      <c r="G582" s="80"/>
      <c r="H582" s="80" t="s">
        <v>125</v>
      </c>
      <c r="I582" s="96" t="s">
        <v>510</v>
      </c>
      <c r="J582" s="314" t="s">
        <v>92</v>
      </c>
      <c r="K582" s="531" t="str">
        <f t="shared" si="12"/>
        <v>TBD</v>
      </c>
      <c r="L582" s="7"/>
      <c r="M582" s="7"/>
      <c r="N582" s="7"/>
      <c r="O582" s="7"/>
      <c r="P582" s="7"/>
      <c r="Q582" s="7"/>
    </row>
    <row r="583" spans="1:17" ht="20.399999999999999" x14ac:dyDescent="0.25">
      <c r="A583" s="78" t="s">
        <v>386</v>
      </c>
      <c r="B583" s="79" t="s">
        <v>509</v>
      </c>
      <c r="C583" s="63">
        <v>824</v>
      </c>
      <c r="D583" s="78" t="s">
        <v>451</v>
      </c>
      <c r="E583" s="85" t="s">
        <v>92</v>
      </c>
      <c r="F583" s="85" t="s">
        <v>965</v>
      </c>
      <c r="G583" s="111" t="s">
        <v>550</v>
      </c>
      <c r="H583" s="503" t="s">
        <v>310</v>
      </c>
      <c r="I583" s="96" t="s">
        <v>510</v>
      </c>
      <c r="J583" s="314" t="s">
        <v>92</v>
      </c>
      <c r="K583" s="531" t="str">
        <f t="shared" si="12"/>
        <v>TBD</v>
      </c>
    </row>
    <row r="584" spans="1:17" ht="20.399999999999999" x14ac:dyDescent="0.25">
      <c r="A584" s="78" t="s">
        <v>386</v>
      </c>
      <c r="B584" s="79" t="s">
        <v>509</v>
      </c>
      <c r="C584" s="63">
        <v>825</v>
      </c>
      <c r="D584" s="78" t="s">
        <v>451</v>
      </c>
      <c r="E584" s="85" t="s">
        <v>92</v>
      </c>
      <c r="F584" s="85" t="s">
        <v>965</v>
      </c>
      <c r="G584" s="111" t="s">
        <v>550</v>
      </c>
      <c r="H584" s="503" t="s">
        <v>309</v>
      </c>
      <c r="I584" s="96" t="s">
        <v>510</v>
      </c>
      <c r="J584" s="314" t="s">
        <v>92</v>
      </c>
      <c r="K584" s="531" t="str">
        <f t="shared" si="12"/>
        <v>TBD</v>
      </c>
    </row>
    <row r="585" spans="1:17" ht="20.399999999999999" x14ac:dyDescent="0.25">
      <c r="A585" s="78" t="s">
        <v>386</v>
      </c>
      <c r="B585" s="79" t="s">
        <v>509</v>
      </c>
      <c r="C585" s="63">
        <v>801</v>
      </c>
      <c r="D585" s="78" t="s">
        <v>451</v>
      </c>
      <c r="E585" s="85" t="s">
        <v>92</v>
      </c>
      <c r="F585" s="85" t="s">
        <v>965</v>
      </c>
      <c r="G585" s="111"/>
      <c r="H585" s="111" t="s">
        <v>591</v>
      </c>
      <c r="I585" s="96" t="s">
        <v>510</v>
      </c>
      <c r="J585" s="314" t="s">
        <v>92</v>
      </c>
      <c r="K585" s="531" t="str">
        <f t="shared" si="12"/>
        <v>TBD</v>
      </c>
    </row>
    <row r="586" spans="1:17" ht="20.399999999999999" x14ac:dyDescent="0.25">
      <c r="A586" s="78" t="s">
        <v>386</v>
      </c>
      <c r="B586" s="79" t="s">
        <v>509</v>
      </c>
      <c r="C586" s="14">
        <v>85</v>
      </c>
      <c r="D586" s="78" t="s">
        <v>451</v>
      </c>
      <c r="E586" s="85" t="s">
        <v>92</v>
      </c>
      <c r="F586" s="85" t="s">
        <v>965</v>
      </c>
      <c r="G586" s="6"/>
      <c r="H586" s="80" t="s">
        <v>211</v>
      </c>
      <c r="I586" s="96" t="s">
        <v>510</v>
      </c>
      <c r="J586" s="314" t="s">
        <v>92</v>
      </c>
      <c r="K586" s="531" t="str">
        <f t="shared" si="12"/>
        <v>TBD</v>
      </c>
    </row>
    <row r="587" spans="1:17" ht="20.399999999999999" x14ac:dyDescent="0.25">
      <c r="A587" s="78" t="s">
        <v>386</v>
      </c>
      <c r="B587" s="79" t="s">
        <v>387</v>
      </c>
      <c r="C587" s="63">
        <v>879</v>
      </c>
      <c r="D587" s="78"/>
      <c r="E587" s="85" t="s">
        <v>92</v>
      </c>
      <c r="F587" s="85" t="s">
        <v>965</v>
      </c>
      <c r="G587" s="6" t="s">
        <v>507</v>
      </c>
      <c r="H587" s="80" t="s">
        <v>290</v>
      </c>
      <c r="I587" s="96" t="s">
        <v>392</v>
      </c>
      <c r="J587" s="314">
        <v>420000</v>
      </c>
      <c r="K587" s="505">
        <f t="shared" si="12"/>
        <v>420000</v>
      </c>
    </row>
    <row r="588" spans="1:17" ht="20.399999999999999" x14ac:dyDescent="0.25">
      <c r="A588" s="11" t="s">
        <v>386</v>
      </c>
      <c r="B588" s="10" t="s">
        <v>509</v>
      </c>
      <c r="C588" s="14">
        <v>1135</v>
      </c>
      <c r="D588" s="11" t="s">
        <v>393</v>
      </c>
      <c r="E588" s="85" t="s">
        <v>92</v>
      </c>
      <c r="F588" s="85" t="s">
        <v>965</v>
      </c>
      <c r="G588" s="6" t="s">
        <v>915</v>
      </c>
      <c r="H588" s="6" t="s">
        <v>894</v>
      </c>
      <c r="I588" s="96" t="s">
        <v>396</v>
      </c>
      <c r="J588" s="314">
        <v>1500000</v>
      </c>
      <c r="K588" s="354">
        <f t="shared" si="12"/>
        <v>1500000</v>
      </c>
    </row>
    <row r="589" spans="1:17" ht="20.399999999999999" x14ac:dyDescent="0.25">
      <c r="A589" s="11" t="s">
        <v>386</v>
      </c>
      <c r="B589" s="10" t="s">
        <v>509</v>
      </c>
      <c r="C589" s="14">
        <v>1143</v>
      </c>
      <c r="D589" s="11" t="s">
        <v>451</v>
      </c>
      <c r="E589" s="85" t="s">
        <v>92</v>
      </c>
      <c r="F589" s="85" t="s">
        <v>965</v>
      </c>
      <c r="G589" s="31"/>
      <c r="H589" s="6" t="s">
        <v>924</v>
      </c>
      <c r="I589" s="96" t="s">
        <v>396</v>
      </c>
      <c r="J589" s="318">
        <v>5338000</v>
      </c>
      <c r="K589" s="354">
        <f t="shared" si="12"/>
        <v>5338000</v>
      </c>
    </row>
  </sheetData>
  <mergeCells count="3">
    <mergeCell ref="A1:I1"/>
    <mergeCell ref="M3:Y3"/>
    <mergeCell ref="M14:Y14"/>
  </mergeCells>
  <printOptions horizontalCentered="1"/>
  <pageMargins left="0" right="0" top="0.3" bottom="0.5" header="0.2" footer="0.16"/>
  <pageSetup paperSize="17" scale="65" orientation="landscape" r:id="rId1"/>
  <headerFooter alignWithMargins="0">
    <oddFooter>&amp;L&amp;8Notes
- Gray shading indicates change from JULY '08 Update.
- All costs provided by Transmission Owners. &amp;C&amp;8&amp;P&amp;R&amp;8OCTOBER '08 UPDATE - DRAFT
Information as of October 20, 2008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E375"/>
  <sheetViews>
    <sheetView tabSelected="1" view="pageBreakPreview" zoomScale="80" zoomScaleNormal="100" zoomScaleSheetLayoutView="80" workbookViewId="0">
      <pane ySplit="2" topLeftCell="A32" activePane="bottomLeft" state="frozen"/>
      <selection pane="bottomLeft" activeCell="J36" sqref="J36"/>
    </sheetView>
  </sheetViews>
  <sheetFormatPr defaultRowHeight="13.2" x14ac:dyDescent="0.25"/>
  <cols>
    <col min="1" max="1" width="14.44140625" customWidth="1"/>
    <col min="2" max="2" width="9.33203125" customWidth="1"/>
    <col min="3" max="3" width="13" customWidth="1"/>
    <col min="4" max="4" width="8.44140625" customWidth="1"/>
    <col min="5" max="5" width="13.33203125" style="7" customWidth="1"/>
    <col min="6" max="6" width="13.33203125" customWidth="1"/>
    <col min="7" max="7" width="9.33203125" customWidth="1"/>
    <col min="8" max="8" width="15.6640625" style="93" customWidth="1"/>
    <col min="9" max="9" width="17.33203125" style="7" customWidth="1"/>
    <col min="10" max="10" width="43.44140625" customWidth="1"/>
    <col min="11" max="11" width="12.5546875" style="93" customWidth="1"/>
    <col min="12" max="23" width="12.5546875" style="93" hidden="1" customWidth="1"/>
    <col min="24" max="28" width="12.5546875" style="590" hidden="1" customWidth="1"/>
    <col min="29" max="30" width="12.5546875" style="590" customWidth="1"/>
    <col min="31" max="31" width="15.33203125" customWidth="1"/>
    <col min="32" max="32" width="9.6640625" style="93" customWidth="1"/>
    <col min="33" max="33" width="18.44140625" style="301" customWidth="1"/>
    <col min="34" max="35" width="18.44140625" style="301" hidden="1" customWidth="1"/>
    <col min="36" max="45" width="18.109375" style="301" hidden="1" customWidth="1"/>
    <col min="46" max="46" width="18.109375" style="981" hidden="1" customWidth="1"/>
    <col min="47" max="50" width="15.5546875" style="981" hidden="1" customWidth="1"/>
    <col min="51" max="52" width="15.5546875" style="981" customWidth="1"/>
  </cols>
  <sheetData>
    <row r="1" spans="1:83" s="962" customFormat="1" ht="29.25" customHeight="1" x14ac:dyDescent="0.4">
      <c r="A1" s="1269" t="s">
        <v>1749</v>
      </c>
      <c r="B1" s="1270"/>
      <c r="C1" s="1270"/>
      <c r="D1" s="1270"/>
      <c r="E1" s="1270"/>
      <c r="F1" s="1270"/>
      <c r="G1" s="1270"/>
      <c r="H1" s="1270"/>
      <c r="I1" s="1270"/>
      <c r="J1" s="1270"/>
      <c r="K1" s="1270"/>
      <c r="L1" s="1270"/>
      <c r="M1" s="1270"/>
      <c r="N1" s="1270"/>
      <c r="O1" s="1270"/>
      <c r="P1" s="1270"/>
      <c r="Q1" s="1270"/>
      <c r="R1" s="1270"/>
      <c r="S1" s="1270"/>
      <c r="T1" s="1270"/>
      <c r="U1" s="1270"/>
      <c r="V1" s="1270"/>
      <c r="W1" s="1270"/>
      <c r="X1" s="1270"/>
      <c r="Y1" s="1270"/>
      <c r="Z1" s="1270"/>
      <c r="AA1" s="1270"/>
      <c r="AB1" s="1270"/>
      <c r="AC1" s="1270"/>
      <c r="AD1" s="1270"/>
      <c r="AE1" s="1270"/>
      <c r="AF1" s="1270"/>
      <c r="AG1" s="1270"/>
      <c r="AH1" s="1270"/>
      <c r="AI1" s="1270"/>
      <c r="AJ1" s="1270"/>
      <c r="AK1" s="1270"/>
      <c r="AL1" s="1270"/>
      <c r="AM1" s="1270"/>
      <c r="AN1" s="1270"/>
      <c r="AO1" s="1270"/>
      <c r="AP1" s="1270"/>
      <c r="AQ1" s="1270"/>
      <c r="AR1" s="1270"/>
      <c r="AS1" s="1270"/>
      <c r="AT1" s="1271"/>
      <c r="AU1" s="989"/>
      <c r="AV1" s="1269"/>
      <c r="AW1" s="1270"/>
      <c r="AX1" s="1270"/>
      <c r="AY1" s="1270"/>
      <c r="AZ1" s="1270"/>
      <c r="BA1" s="1270"/>
      <c r="BB1" s="1270"/>
      <c r="BC1" s="1270"/>
      <c r="BD1" s="1270"/>
      <c r="BE1" s="1270"/>
      <c r="BF1" s="1270"/>
      <c r="BG1" s="1270"/>
      <c r="BH1" s="1270"/>
      <c r="BI1" s="1270"/>
      <c r="BJ1" s="1270"/>
      <c r="BK1" s="1270"/>
      <c r="BL1" s="1270"/>
      <c r="BM1" s="1270"/>
      <c r="BN1" s="1270"/>
      <c r="BO1" s="1270"/>
      <c r="BP1" s="1270"/>
      <c r="BQ1" s="1270"/>
      <c r="BR1" s="1270"/>
      <c r="BS1" s="1270"/>
      <c r="BT1" s="1270"/>
      <c r="BU1" s="1270"/>
      <c r="BV1" s="1270"/>
      <c r="BW1" s="1270"/>
      <c r="BX1" s="1270"/>
      <c r="BY1" s="1270"/>
      <c r="BZ1" s="1270"/>
      <c r="CA1" s="1270"/>
      <c r="CB1" s="1270"/>
      <c r="CC1" s="1270"/>
      <c r="CD1" s="1270"/>
      <c r="CE1" s="1271"/>
    </row>
    <row r="2" spans="1:83" s="962" customFormat="1" ht="59.25" customHeight="1" x14ac:dyDescent="0.25">
      <c r="A2" s="963" t="s">
        <v>376</v>
      </c>
      <c r="B2" s="963" t="s">
        <v>1348</v>
      </c>
      <c r="C2" s="963" t="s">
        <v>1335</v>
      </c>
      <c r="D2" s="963" t="s">
        <v>1145</v>
      </c>
      <c r="E2" s="964" t="s">
        <v>379</v>
      </c>
      <c r="F2" s="964" t="s">
        <v>380</v>
      </c>
      <c r="G2" s="965" t="s">
        <v>1322</v>
      </c>
      <c r="H2" s="963" t="s">
        <v>566</v>
      </c>
      <c r="I2" s="963" t="s">
        <v>1336</v>
      </c>
      <c r="J2" s="963" t="s">
        <v>1334</v>
      </c>
      <c r="K2" s="966" t="s">
        <v>1332</v>
      </c>
      <c r="L2" s="966" t="s">
        <v>1358</v>
      </c>
      <c r="M2" s="966" t="s">
        <v>1366</v>
      </c>
      <c r="N2" s="966" t="s">
        <v>1377</v>
      </c>
      <c r="O2" s="966" t="s">
        <v>1395</v>
      </c>
      <c r="P2" s="966" t="s">
        <v>1408</v>
      </c>
      <c r="Q2" s="966" t="s">
        <v>1418</v>
      </c>
      <c r="R2" s="966" t="s">
        <v>1436</v>
      </c>
      <c r="S2" s="966" t="s">
        <v>1438</v>
      </c>
      <c r="T2" s="966" t="s">
        <v>1449</v>
      </c>
      <c r="U2" s="966" t="s">
        <v>1475</v>
      </c>
      <c r="V2" s="966" t="s">
        <v>1479</v>
      </c>
      <c r="W2" s="966" t="s">
        <v>1511</v>
      </c>
      <c r="X2" s="966" t="s">
        <v>1519</v>
      </c>
      <c r="Y2" s="966" t="s">
        <v>1530</v>
      </c>
      <c r="Z2" s="966" t="s">
        <v>1582</v>
      </c>
      <c r="AA2" s="966" t="s">
        <v>1696</v>
      </c>
      <c r="AB2" s="966" t="s">
        <v>1708</v>
      </c>
      <c r="AC2" s="966" t="s">
        <v>1722</v>
      </c>
      <c r="AD2" s="988" t="s">
        <v>1748</v>
      </c>
      <c r="AE2" s="963" t="s">
        <v>592</v>
      </c>
      <c r="AF2" s="963" t="s">
        <v>385</v>
      </c>
      <c r="AG2" s="963" t="s">
        <v>1333</v>
      </c>
      <c r="AH2" s="963" t="s">
        <v>1357</v>
      </c>
      <c r="AI2" s="963" t="s">
        <v>1367</v>
      </c>
      <c r="AJ2" s="963" t="s">
        <v>1378</v>
      </c>
      <c r="AK2" s="963" t="s">
        <v>1396</v>
      </c>
      <c r="AL2" s="963" t="s">
        <v>1409</v>
      </c>
      <c r="AM2" s="963" t="s">
        <v>1419</v>
      </c>
      <c r="AN2" s="963" t="s">
        <v>1437</v>
      </c>
      <c r="AO2" s="963" t="s">
        <v>1439</v>
      </c>
      <c r="AP2" s="963" t="s">
        <v>1448</v>
      </c>
      <c r="AQ2" s="963" t="s">
        <v>1476</v>
      </c>
      <c r="AR2" s="963" t="s">
        <v>1478</v>
      </c>
      <c r="AS2" s="963" t="s">
        <v>1512</v>
      </c>
      <c r="AT2" s="963" t="s">
        <v>1520</v>
      </c>
      <c r="AU2" s="963" t="s">
        <v>1529</v>
      </c>
      <c r="AV2" s="963" t="s">
        <v>1583</v>
      </c>
      <c r="AW2" s="963" t="s">
        <v>1697</v>
      </c>
      <c r="AX2" s="963" t="s">
        <v>1707</v>
      </c>
      <c r="AY2" s="963" t="s">
        <v>1723</v>
      </c>
      <c r="AZ2" s="961" t="s">
        <v>1747</v>
      </c>
    </row>
    <row r="3" spans="1:83" ht="23.25" customHeight="1" x14ac:dyDescent="0.4">
      <c r="A3" s="1258" t="s">
        <v>1325</v>
      </c>
      <c r="B3" s="1259"/>
      <c r="C3" s="1259"/>
      <c r="D3" s="1259"/>
      <c r="E3" s="1259"/>
      <c r="F3" s="1259"/>
      <c r="G3" s="1259"/>
      <c r="H3" s="1259"/>
      <c r="I3" s="1259"/>
      <c r="J3" s="1259"/>
      <c r="K3" s="1259"/>
      <c r="L3" s="1259"/>
      <c r="M3" s="1259"/>
      <c r="N3" s="1259"/>
      <c r="O3" s="1259"/>
      <c r="P3" s="1259"/>
      <c r="Q3" s="1259"/>
      <c r="R3" s="1259"/>
      <c r="S3" s="1259"/>
      <c r="T3" s="1259"/>
      <c r="U3" s="1259"/>
      <c r="V3" s="1259"/>
      <c r="W3" s="1259"/>
      <c r="X3" s="1259"/>
      <c r="Y3" s="1259"/>
      <c r="Z3" s="1259"/>
      <c r="AA3" s="1259"/>
      <c r="AB3" s="1259"/>
      <c r="AC3" s="1259"/>
      <c r="AD3" s="1259"/>
      <c r="AE3" s="1259"/>
      <c r="AF3" s="1259"/>
      <c r="AG3" s="1259"/>
      <c r="AH3" s="1259"/>
      <c r="AI3" s="1259"/>
      <c r="AJ3" s="1259"/>
      <c r="AK3" s="1259"/>
      <c r="AL3" s="1259"/>
      <c r="AM3" s="1259"/>
      <c r="AN3" s="1259"/>
      <c r="AO3" s="1259"/>
      <c r="AP3" s="1259"/>
      <c r="AQ3" s="1259"/>
      <c r="AR3" s="1259"/>
      <c r="AS3" s="1259"/>
      <c r="AT3" s="1142"/>
      <c r="AU3" s="1142"/>
      <c r="AV3" s="1142"/>
      <c r="AW3" s="1142"/>
      <c r="AX3" s="1142"/>
      <c r="AY3" s="1142"/>
      <c r="AZ3" s="1142"/>
    </row>
    <row r="4" spans="1:83" ht="26.25" customHeight="1" x14ac:dyDescent="0.4">
      <c r="A4" s="1258" t="s">
        <v>1360</v>
      </c>
      <c r="B4" s="1259"/>
      <c r="C4" s="1259"/>
      <c r="D4" s="1259"/>
      <c r="E4" s="1259"/>
      <c r="F4" s="1259"/>
      <c r="G4" s="1259"/>
      <c r="H4" s="1259"/>
      <c r="I4" s="1259"/>
      <c r="J4" s="1259"/>
      <c r="K4" s="1259"/>
      <c r="L4" s="1259"/>
      <c r="M4" s="1259"/>
      <c r="N4" s="1259"/>
      <c r="O4" s="1259"/>
      <c r="P4" s="1259"/>
      <c r="Q4" s="1259"/>
      <c r="R4" s="1259"/>
      <c r="S4" s="1259"/>
      <c r="T4" s="1259"/>
      <c r="U4" s="1259"/>
      <c r="V4" s="1259"/>
      <c r="W4" s="1259"/>
      <c r="X4" s="1259"/>
      <c r="Y4" s="1259"/>
      <c r="Z4" s="1259"/>
      <c r="AA4" s="1259"/>
      <c r="AB4" s="1259"/>
      <c r="AC4" s="1259"/>
      <c r="AD4" s="1259"/>
      <c r="AE4" s="1259"/>
      <c r="AF4" s="1259"/>
      <c r="AG4" s="1259"/>
      <c r="AH4" s="1259"/>
      <c r="AI4" s="1259"/>
      <c r="AJ4" s="1259"/>
      <c r="AK4" s="1259"/>
      <c r="AL4" s="1259"/>
      <c r="AM4" s="1259"/>
      <c r="AN4" s="1259"/>
      <c r="AO4" s="1259"/>
      <c r="AP4" s="1259"/>
      <c r="AQ4" s="1259"/>
      <c r="AR4" s="1259"/>
      <c r="AS4" s="1259"/>
      <c r="AT4" s="1142"/>
      <c r="AU4" s="1142"/>
      <c r="AV4" s="1142"/>
      <c r="AW4" s="1142"/>
      <c r="AX4" s="1142"/>
      <c r="AY4" s="1142"/>
      <c r="AZ4" s="1142"/>
    </row>
    <row r="5" spans="1:83" ht="26.25" customHeight="1" x14ac:dyDescent="0.4">
      <c r="A5" s="1258" t="s">
        <v>1368</v>
      </c>
      <c r="B5" s="1259"/>
      <c r="C5" s="1259"/>
      <c r="D5" s="1259"/>
      <c r="E5" s="1259"/>
      <c r="F5" s="1259"/>
      <c r="G5" s="1259"/>
      <c r="H5" s="1259"/>
      <c r="I5" s="1259"/>
      <c r="J5" s="1259"/>
      <c r="K5" s="1259"/>
      <c r="L5" s="1259"/>
      <c r="M5" s="1259"/>
      <c r="N5" s="1259"/>
      <c r="O5" s="1259"/>
      <c r="P5" s="1259"/>
      <c r="Q5" s="1259"/>
      <c r="R5" s="1259"/>
      <c r="S5" s="1259"/>
      <c r="T5" s="1259"/>
      <c r="U5" s="1259"/>
      <c r="V5" s="1259"/>
      <c r="W5" s="1259"/>
      <c r="X5" s="1259"/>
      <c r="Y5" s="1259"/>
      <c r="Z5" s="1259"/>
      <c r="AA5" s="1259"/>
      <c r="AB5" s="1259"/>
      <c r="AC5" s="1259"/>
      <c r="AD5" s="1259"/>
      <c r="AE5" s="1259"/>
      <c r="AF5" s="1259"/>
      <c r="AG5" s="1259"/>
      <c r="AH5" s="1259"/>
      <c r="AI5" s="1259"/>
      <c r="AJ5" s="1259"/>
      <c r="AK5" s="1259"/>
      <c r="AL5" s="1259"/>
      <c r="AM5" s="1259"/>
      <c r="AN5" s="1259"/>
      <c r="AO5" s="1259"/>
      <c r="AP5" s="1259"/>
      <c r="AQ5" s="1259"/>
      <c r="AR5" s="1259"/>
      <c r="AS5" s="1259"/>
      <c r="AT5" s="1142"/>
      <c r="AU5" s="1142"/>
      <c r="AV5" s="1142"/>
      <c r="AW5" s="1142"/>
      <c r="AX5" s="1142"/>
      <c r="AY5" s="1142"/>
      <c r="AZ5" s="1142"/>
    </row>
    <row r="6" spans="1:83" ht="26.25" customHeight="1" x14ac:dyDescent="0.4">
      <c r="A6" s="1258" t="s">
        <v>1362</v>
      </c>
      <c r="B6" s="1259"/>
      <c r="C6" s="1259"/>
      <c r="D6" s="1259"/>
      <c r="E6" s="1259"/>
      <c r="F6" s="1259"/>
      <c r="G6" s="1259"/>
      <c r="H6" s="1259"/>
      <c r="I6" s="1259"/>
      <c r="J6" s="1259"/>
      <c r="K6" s="1259"/>
      <c r="L6" s="1259"/>
      <c r="M6" s="1259"/>
      <c r="N6" s="1259"/>
      <c r="O6" s="1259"/>
      <c r="P6" s="1259"/>
      <c r="Q6" s="1259"/>
      <c r="R6" s="1259"/>
      <c r="S6" s="1259"/>
      <c r="T6" s="1259"/>
      <c r="U6" s="1259"/>
      <c r="V6" s="1259"/>
      <c r="W6" s="1259"/>
      <c r="X6" s="1259"/>
      <c r="Y6" s="1259"/>
      <c r="Z6" s="1259"/>
      <c r="AA6" s="1259"/>
      <c r="AB6" s="1259"/>
      <c r="AC6" s="1259"/>
      <c r="AD6" s="1259"/>
      <c r="AE6" s="1259"/>
      <c r="AF6" s="1259"/>
      <c r="AG6" s="1259"/>
      <c r="AH6" s="1259"/>
      <c r="AI6" s="1259"/>
      <c r="AJ6" s="1259"/>
      <c r="AK6" s="1259"/>
      <c r="AL6" s="1259"/>
      <c r="AM6" s="1259"/>
      <c r="AN6" s="1259"/>
      <c r="AO6" s="1259"/>
      <c r="AP6" s="1259"/>
      <c r="AQ6" s="1259"/>
      <c r="AR6" s="1259"/>
      <c r="AS6" s="1259"/>
      <c r="AT6" s="1142"/>
      <c r="AU6" s="1142"/>
      <c r="AV6" s="1142"/>
      <c r="AW6" s="1142"/>
      <c r="AX6" s="1142"/>
      <c r="AY6" s="1142"/>
      <c r="AZ6" s="1142"/>
    </row>
    <row r="7" spans="1:83" ht="26.25" customHeight="1" x14ac:dyDescent="0.4">
      <c r="A7" s="148" t="s">
        <v>1325</v>
      </c>
      <c r="B7" s="148" t="s">
        <v>387</v>
      </c>
      <c r="C7" s="148">
        <v>326</v>
      </c>
      <c r="D7" s="157" t="s">
        <v>1119</v>
      </c>
      <c r="E7" s="186" t="s">
        <v>1324</v>
      </c>
      <c r="F7" s="186"/>
      <c r="G7" s="186"/>
      <c r="H7" s="1021">
        <v>44896</v>
      </c>
      <c r="I7" s="1010"/>
      <c r="J7" s="26" t="s">
        <v>1745</v>
      </c>
      <c r="K7" s="990"/>
      <c r="L7" s="990"/>
      <c r="M7" s="990"/>
      <c r="N7" s="990"/>
      <c r="O7" s="990"/>
      <c r="P7" s="990"/>
      <c r="Q7" s="990"/>
      <c r="R7" s="990"/>
      <c r="S7" s="990"/>
      <c r="T7" s="990"/>
      <c r="U7" s="990"/>
      <c r="V7" s="990"/>
      <c r="W7" s="990"/>
      <c r="X7" s="990"/>
      <c r="Y7" s="990"/>
      <c r="Z7" s="148"/>
      <c r="AA7" s="148"/>
      <c r="AB7" s="148"/>
      <c r="AC7" s="148" t="s">
        <v>406</v>
      </c>
      <c r="AD7" s="148" t="s">
        <v>406</v>
      </c>
      <c r="AE7" s="148" t="s">
        <v>410</v>
      </c>
      <c r="AF7" s="148" t="s">
        <v>87</v>
      </c>
      <c r="AG7" s="990"/>
      <c r="AH7" s="990"/>
      <c r="AI7" s="990"/>
      <c r="AJ7" s="990"/>
      <c r="AK7" s="990"/>
      <c r="AL7" s="990"/>
      <c r="AM7" s="990"/>
      <c r="AN7" s="990"/>
      <c r="AO7" s="990"/>
      <c r="AP7" s="990"/>
      <c r="AQ7" s="990"/>
      <c r="AR7" s="990"/>
      <c r="AS7" s="990"/>
      <c r="AT7" s="990"/>
      <c r="AU7" s="990"/>
      <c r="AV7" s="27"/>
      <c r="AW7" s="27"/>
      <c r="AX7" s="27"/>
      <c r="AY7" s="27">
        <v>7342000</v>
      </c>
      <c r="AZ7" s="27">
        <v>7342000</v>
      </c>
    </row>
    <row r="8" spans="1:83" ht="26.25" customHeight="1" x14ac:dyDescent="0.4">
      <c r="A8" s="186" t="s">
        <v>1325</v>
      </c>
      <c r="B8" s="148" t="s">
        <v>387</v>
      </c>
      <c r="C8" s="148">
        <v>289</v>
      </c>
      <c r="D8" s="157" t="s">
        <v>1119</v>
      </c>
      <c r="E8" s="186" t="s">
        <v>1324</v>
      </c>
      <c r="F8" s="142"/>
      <c r="G8" s="142"/>
      <c r="H8" s="1021">
        <v>44682</v>
      </c>
      <c r="I8" s="990"/>
      <c r="J8" s="26" t="s">
        <v>1700</v>
      </c>
      <c r="K8" s="990"/>
      <c r="L8" s="990"/>
      <c r="M8" s="990"/>
      <c r="N8" s="990"/>
      <c r="O8" s="990"/>
      <c r="P8" s="990"/>
      <c r="Q8" s="990"/>
      <c r="R8" s="990"/>
      <c r="S8" s="990"/>
      <c r="T8" s="990"/>
      <c r="U8" s="990"/>
      <c r="V8" s="990"/>
      <c r="W8" s="990"/>
      <c r="X8" s="990"/>
      <c r="Y8" s="990"/>
      <c r="Z8" s="990"/>
      <c r="AA8" s="148" t="s">
        <v>396</v>
      </c>
      <c r="AB8" s="148" t="s">
        <v>396</v>
      </c>
      <c r="AC8" s="148" t="s">
        <v>406</v>
      </c>
      <c r="AD8" s="148" t="s">
        <v>406</v>
      </c>
      <c r="AE8" s="148" t="s">
        <v>410</v>
      </c>
      <c r="AF8" s="148" t="s">
        <v>87</v>
      </c>
      <c r="AG8" s="990"/>
      <c r="AH8" s="990"/>
      <c r="AI8" s="990"/>
      <c r="AJ8" s="990"/>
      <c r="AK8" s="990"/>
      <c r="AL8" s="990"/>
      <c r="AM8" s="990"/>
      <c r="AN8" s="990"/>
      <c r="AO8" s="990"/>
      <c r="AP8" s="990"/>
      <c r="AQ8" s="990"/>
      <c r="AR8" s="990"/>
      <c r="AS8" s="990"/>
      <c r="AT8" s="990"/>
      <c r="AU8" s="990"/>
      <c r="AV8" s="990"/>
      <c r="AW8" s="27">
        <v>14700000</v>
      </c>
      <c r="AX8" s="27">
        <v>14700000</v>
      </c>
      <c r="AY8" s="27">
        <v>16503000</v>
      </c>
      <c r="AZ8" s="27">
        <v>16503000</v>
      </c>
    </row>
    <row r="9" spans="1:83" ht="26.25" customHeight="1" x14ac:dyDescent="0.4">
      <c r="A9" s="186" t="s">
        <v>1325</v>
      </c>
      <c r="B9" s="148" t="s">
        <v>387</v>
      </c>
      <c r="C9" s="148">
        <v>290</v>
      </c>
      <c r="D9" s="157" t="s">
        <v>1119</v>
      </c>
      <c r="E9" s="186" t="s">
        <v>1324</v>
      </c>
      <c r="F9" s="142"/>
      <c r="G9" s="142"/>
      <c r="H9" s="1021">
        <v>44896</v>
      </c>
      <c r="I9" s="990"/>
      <c r="J9" s="26" t="s">
        <v>1701</v>
      </c>
      <c r="K9" s="990"/>
      <c r="L9" s="990"/>
      <c r="M9" s="990"/>
      <c r="N9" s="990"/>
      <c r="O9" s="990"/>
      <c r="P9" s="990"/>
      <c r="Q9" s="990"/>
      <c r="R9" s="990"/>
      <c r="S9" s="990"/>
      <c r="T9" s="990"/>
      <c r="U9" s="990"/>
      <c r="V9" s="990"/>
      <c r="W9" s="990"/>
      <c r="X9" s="990"/>
      <c r="Y9" s="990"/>
      <c r="Z9" s="990"/>
      <c r="AA9" s="148" t="s">
        <v>396</v>
      </c>
      <c r="AB9" s="148" t="s">
        <v>396</v>
      </c>
      <c r="AC9" s="148" t="s">
        <v>406</v>
      </c>
      <c r="AD9" s="148" t="s">
        <v>406</v>
      </c>
      <c r="AE9" s="148" t="s">
        <v>410</v>
      </c>
      <c r="AF9" s="148" t="s">
        <v>87</v>
      </c>
      <c r="AG9" s="990"/>
      <c r="AH9" s="990"/>
      <c r="AI9" s="990"/>
      <c r="AJ9" s="990"/>
      <c r="AK9" s="990"/>
      <c r="AL9" s="990"/>
      <c r="AM9" s="990"/>
      <c r="AN9" s="990"/>
      <c r="AO9" s="990"/>
      <c r="AP9" s="990"/>
      <c r="AQ9" s="990"/>
      <c r="AR9" s="990"/>
      <c r="AS9" s="990"/>
      <c r="AT9" s="990"/>
      <c r="AU9" s="990"/>
      <c r="AV9" s="990"/>
      <c r="AW9" s="27">
        <v>26000000</v>
      </c>
      <c r="AX9" s="27">
        <v>26000000</v>
      </c>
      <c r="AY9" s="27">
        <v>24646000</v>
      </c>
      <c r="AZ9" s="27">
        <v>24646000</v>
      </c>
    </row>
    <row r="10" spans="1:83" ht="26.25" customHeight="1" x14ac:dyDescent="0.4">
      <c r="A10" s="186" t="s">
        <v>1325</v>
      </c>
      <c r="B10" s="148" t="s">
        <v>387</v>
      </c>
      <c r="C10" s="148">
        <v>291</v>
      </c>
      <c r="D10" s="157" t="s">
        <v>1119</v>
      </c>
      <c r="E10" s="186" t="s">
        <v>1324</v>
      </c>
      <c r="F10" s="142"/>
      <c r="G10" s="142"/>
      <c r="H10" s="1021">
        <v>44896</v>
      </c>
      <c r="I10" s="990"/>
      <c r="J10" s="26" t="s">
        <v>1702</v>
      </c>
      <c r="K10" s="990"/>
      <c r="L10" s="990"/>
      <c r="M10" s="990"/>
      <c r="N10" s="990"/>
      <c r="O10" s="990"/>
      <c r="P10" s="990"/>
      <c r="Q10" s="990"/>
      <c r="R10" s="990"/>
      <c r="S10" s="990"/>
      <c r="T10" s="990"/>
      <c r="U10" s="990"/>
      <c r="V10" s="990"/>
      <c r="W10" s="990"/>
      <c r="X10" s="990"/>
      <c r="Y10" s="990"/>
      <c r="Z10" s="990"/>
      <c r="AA10" s="148" t="s">
        <v>396</v>
      </c>
      <c r="AB10" s="148" t="s">
        <v>396</v>
      </c>
      <c r="AC10" s="148" t="s">
        <v>406</v>
      </c>
      <c r="AD10" s="148" t="s">
        <v>406</v>
      </c>
      <c r="AE10" s="148" t="s">
        <v>410</v>
      </c>
      <c r="AF10" s="148" t="s">
        <v>87</v>
      </c>
      <c r="AG10" s="990"/>
      <c r="AH10" s="990"/>
      <c r="AI10" s="990"/>
      <c r="AJ10" s="990"/>
      <c r="AK10" s="990"/>
      <c r="AL10" s="990"/>
      <c r="AM10" s="990"/>
      <c r="AN10" s="990"/>
      <c r="AO10" s="990"/>
      <c r="AP10" s="990"/>
      <c r="AQ10" s="990"/>
      <c r="AR10" s="990"/>
      <c r="AS10" s="990"/>
      <c r="AT10" s="990"/>
      <c r="AU10" s="990"/>
      <c r="AV10" s="990"/>
      <c r="AW10" s="27">
        <v>25400000</v>
      </c>
      <c r="AX10" s="27">
        <v>25400000</v>
      </c>
      <c r="AY10" s="27">
        <v>23443000</v>
      </c>
      <c r="AZ10" s="27">
        <v>23443000</v>
      </c>
    </row>
    <row r="11" spans="1:83" ht="26.25" customHeight="1" x14ac:dyDescent="0.4">
      <c r="A11" s="186" t="s">
        <v>1325</v>
      </c>
      <c r="B11" s="186" t="s">
        <v>387</v>
      </c>
      <c r="C11" s="255">
        <v>298</v>
      </c>
      <c r="D11" s="157" t="s">
        <v>1119</v>
      </c>
      <c r="E11" s="186" t="s">
        <v>1324</v>
      </c>
      <c r="F11" s="186"/>
      <c r="G11" s="186"/>
      <c r="H11" s="1017">
        <v>44682</v>
      </c>
      <c r="I11" s="1010"/>
      <c r="J11" s="26" t="s">
        <v>1712</v>
      </c>
      <c r="K11" s="990"/>
      <c r="L11" s="990"/>
      <c r="M11" s="990"/>
      <c r="N11" s="990"/>
      <c r="O11" s="990"/>
      <c r="P11" s="990"/>
      <c r="Q11" s="990"/>
      <c r="R11" s="990"/>
      <c r="S11" s="990"/>
      <c r="T11" s="990"/>
      <c r="U11" s="990"/>
      <c r="V11" s="990"/>
      <c r="W11" s="990"/>
      <c r="X11" s="990"/>
      <c r="Y11" s="990"/>
      <c r="Z11" s="148"/>
      <c r="AA11" s="148"/>
      <c r="AB11" s="148" t="s">
        <v>406</v>
      </c>
      <c r="AC11" s="148" t="s">
        <v>406</v>
      </c>
      <c r="AD11" s="148" t="s">
        <v>406</v>
      </c>
      <c r="AE11" s="148" t="s">
        <v>410</v>
      </c>
      <c r="AF11" s="148" t="s">
        <v>87</v>
      </c>
      <c r="AG11" s="990"/>
      <c r="AH11" s="990"/>
      <c r="AI11" s="990"/>
      <c r="AJ11" s="990"/>
      <c r="AK11" s="990"/>
      <c r="AL11" s="990"/>
      <c r="AM11" s="990"/>
      <c r="AN11" s="990"/>
      <c r="AO11" s="990"/>
      <c r="AP11" s="990"/>
      <c r="AQ11" s="990"/>
      <c r="AR11" s="990"/>
      <c r="AS11" s="990"/>
      <c r="AT11" s="990"/>
      <c r="AU11" s="990"/>
      <c r="AV11" s="27"/>
      <c r="AW11" s="27"/>
      <c r="AX11" s="27">
        <v>13105000</v>
      </c>
      <c r="AY11" s="27">
        <v>13105000</v>
      </c>
      <c r="AZ11" s="27">
        <v>13105000</v>
      </c>
    </row>
    <row r="12" spans="1:83" ht="26.25" customHeight="1" x14ac:dyDescent="0.4">
      <c r="A12" s="186" t="s">
        <v>1325</v>
      </c>
      <c r="B12" s="186" t="s">
        <v>387</v>
      </c>
      <c r="C12" s="255">
        <v>278</v>
      </c>
      <c r="D12" s="157" t="s">
        <v>1119</v>
      </c>
      <c r="E12" s="186" t="s">
        <v>1324</v>
      </c>
      <c r="F12" s="186"/>
      <c r="G12" s="186"/>
      <c r="H12" s="1021">
        <v>44866</v>
      </c>
      <c r="I12" s="26"/>
      <c r="J12" s="26" t="s">
        <v>1618</v>
      </c>
      <c r="K12" s="990"/>
      <c r="L12" s="990"/>
      <c r="M12" s="990"/>
      <c r="N12" s="990"/>
      <c r="O12" s="990"/>
      <c r="P12" s="990"/>
      <c r="Q12" s="990"/>
      <c r="R12" s="990"/>
      <c r="S12" s="990"/>
      <c r="T12" s="990"/>
      <c r="U12" s="990"/>
      <c r="V12" s="990"/>
      <c r="W12" s="990"/>
      <c r="X12" s="990"/>
      <c r="Y12" s="990"/>
      <c r="Z12" s="148" t="s">
        <v>396</v>
      </c>
      <c r="AA12" s="148" t="s">
        <v>396</v>
      </c>
      <c r="AB12" s="148" t="s">
        <v>406</v>
      </c>
      <c r="AC12" s="148" t="s">
        <v>406</v>
      </c>
      <c r="AD12" s="148" t="s">
        <v>406</v>
      </c>
      <c r="AE12" s="148" t="s">
        <v>410</v>
      </c>
      <c r="AF12" s="967">
        <v>44429</v>
      </c>
      <c r="AG12" s="990"/>
      <c r="AH12" s="990"/>
      <c r="AI12" s="990"/>
      <c r="AJ12" s="990"/>
      <c r="AK12" s="990"/>
      <c r="AL12" s="990"/>
      <c r="AM12" s="990"/>
      <c r="AN12" s="990"/>
      <c r="AO12" s="990"/>
      <c r="AP12" s="990"/>
      <c r="AQ12" s="990"/>
      <c r="AR12" s="990"/>
      <c r="AS12" s="990"/>
      <c r="AT12" s="990"/>
      <c r="AU12" s="990"/>
      <c r="AV12" s="27">
        <v>6100000</v>
      </c>
      <c r="AW12" s="27">
        <v>6100000</v>
      </c>
      <c r="AX12" s="27">
        <v>6100000</v>
      </c>
      <c r="AY12" s="27">
        <v>6100000</v>
      </c>
      <c r="AZ12" s="1015">
        <v>6081000</v>
      </c>
    </row>
    <row r="13" spans="1:83" ht="26.25" customHeight="1" x14ac:dyDescent="0.4">
      <c r="A13" s="186" t="s">
        <v>1325</v>
      </c>
      <c r="B13" s="186" t="s">
        <v>387</v>
      </c>
      <c r="C13" s="255">
        <v>279</v>
      </c>
      <c r="D13" s="157" t="s">
        <v>1119</v>
      </c>
      <c r="E13" s="186" t="s">
        <v>1324</v>
      </c>
      <c r="F13" s="186"/>
      <c r="G13" s="186"/>
      <c r="H13" s="1021">
        <v>44866</v>
      </c>
      <c r="I13" s="26"/>
      <c r="J13" s="26" t="s">
        <v>1619</v>
      </c>
      <c r="K13" s="990"/>
      <c r="L13" s="990"/>
      <c r="M13" s="990"/>
      <c r="N13" s="990"/>
      <c r="O13" s="990"/>
      <c r="P13" s="990"/>
      <c r="Q13" s="990"/>
      <c r="R13" s="990"/>
      <c r="S13" s="990"/>
      <c r="T13" s="990"/>
      <c r="U13" s="990"/>
      <c r="V13" s="990"/>
      <c r="W13" s="990"/>
      <c r="X13" s="990"/>
      <c r="Y13" s="990"/>
      <c r="Z13" s="148" t="s">
        <v>396</v>
      </c>
      <c r="AA13" s="148" t="s">
        <v>396</v>
      </c>
      <c r="AB13" s="148" t="s">
        <v>392</v>
      </c>
      <c r="AC13" s="148" t="s">
        <v>406</v>
      </c>
      <c r="AD13" s="148" t="s">
        <v>406</v>
      </c>
      <c r="AE13" s="967">
        <v>44392</v>
      </c>
      <c r="AF13" s="148" t="s">
        <v>87</v>
      </c>
      <c r="AG13" s="990"/>
      <c r="AH13" s="990"/>
      <c r="AI13" s="990"/>
      <c r="AJ13" s="990"/>
      <c r="AK13" s="990"/>
      <c r="AL13" s="990"/>
      <c r="AM13" s="990"/>
      <c r="AN13" s="990"/>
      <c r="AO13" s="990"/>
      <c r="AP13" s="990"/>
      <c r="AQ13" s="990"/>
      <c r="AR13" s="990"/>
      <c r="AS13" s="990"/>
      <c r="AT13" s="990"/>
      <c r="AU13" s="990"/>
      <c r="AV13" s="27">
        <v>35940000</v>
      </c>
      <c r="AW13" s="27">
        <v>35940000</v>
      </c>
      <c r="AX13" s="27">
        <v>53501000</v>
      </c>
      <c r="AY13" s="27">
        <v>53501000</v>
      </c>
      <c r="AZ13" s="27">
        <v>53501000</v>
      </c>
    </row>
    <row r="14" spans="1:83" ht="26.25" customHeight="1" x14ac:dyDescent="0.4">
      <c r="A14" s="186" t="s">
        <v>1325</v>
      </c>
      <c r="B14" s="186" t="s">
        <v>387</v>
      </c>
      <c r="C14" s="255">
        <v>280</v>
      </c>
      <c r="D14" s="157" t="s">
        <v>1119</v>
      </c>
      <c r="E14" s="186" t="s">
        <v>1324</v>
      </c>
      <c r="F14" s="186"/>
      <c r="G14" s="186"/>
      <c r="H14" s="960">
        <v>45271</v>
      </c>
      <c r="I14" s="26"/>
      <c r="J14" s="26" t="s">
        <v>1620</v>
      </c>
      <c r="K14" s="990"/>
      <c r="L14" s="990"/>
      <c r="M14" s="990"/>
      <c r="N14" s="990"/>
      <c r="O14" s="990"/>
      <c r="P14" s="990"/>
      <c r="Q14" s="990"/>
      <c r="R14" s="990"/>
      <c r="S14" s="990"/>
      <c r="T14" s="990"/>
      <c r="U14" s="990"/>
      <c r="V14" s="990"/>
      <c r="W14" s="990"/>
      <c r="X14" s="990"/>
      <c r="Y14" s="990"/>
      <c r="Z14" s="148" t="s">
        <v>396</v>
      </c>
      <c r="AA14" s="148" t="s">
        <v>396</v>
      </c>
      <c r="AB14" s="148" t="s">
        <v>392</v>
      </c>
      <c r="AC14" s="148" t="s">
        <v>392</v>
      </c>
      <c r="AD14" s="148" t="s">
        <v>392</v>
      </c>
      <c r="AE14" s="967">
        <v>44392</v>
      </c>
      <c r="AF14" s="148" t="s">
        <v>87</v>
      </c>
      <c r="AG14" s="990"/>
      <c r="AH14" s="990"/>
      <c r="AI14" s="990"/>
      <c r="AJ14" s="990"/>
      <c r="AK14" s="990"/>
      <c r="AL14" s="990"/>
      <c r="AM14" s="990"/>
      <c r="AN14" s="990"/>
      <c r="AO14" s="990"/>
      <c r="AP14" s="990"/>
      <c r="AQ14" s="990"/>
      <c r="AR14" s="990"/>
      <c r="AS14" s="990"/>
      <c r="AT14" s="990"/>
      <c r="AU14" s="990"/>
      <c r="AV14" s="27">
        <v>55116000</v>
      </c>
      <c r="AW14" s="27">
        <v>55116000</v>
      </c>
      <c r="AX14" s="27">
        <v>55116000</v>
      </c>
      <c r="AY14" s="27">
        <v>55116000</v>
      </c>
      <c r="AZ14" s="27">
        <v>55116000</v>
      </c>
    </row>
    <row r="15" spans="1:83" ht="26.25" customHeight="1" x14ac:dyDescent="0.4">
      <c r="A15" s="186" t="s">
        <v>1325</v>
      </c>
      <c r="B15" s="186" t="s">
        <v>387</v>
      </c>
      <c r="C15" s="255">
        <v>281</v>
      </c>
      <c r="D15" s="157" t="s">
        <v>1119</v>
      </c>
      <c r="E15" s="186" t="s">
        <v>1324</v>
      </c>
      <c r="F15" s="186"/>
      <c r="G15" s="186"/>
      <c r="H15" s="1021">
        <v>45444</v>
      </c>
      <c r="I15" s="26"/>
      <c r="J15" s="26" t="s">
        <v>1621</v>
      </c>
      <c r="K15" s="990"/>
      <c r="L15" s="990"/>
      <c r="M15" s="990"/>
      <c r="N15" s="990"/>
      <c r="O15" s="990"/>
      <c r="P15" s="990"/>
      <c r="Q15" s="990"/>
      <c r="R15" s="990"/>
      <c r="S15" s="990"/>
      <c r="T15" s="990"/>
      <c r="U15" s="990"/>
      <c r="V15" s="990"/>
      <c r="W15" s="990"/>
      <c r="X15" s="990"/>
      <c r="Y15" s="990"/>
      <c r="Z15" s="148" t="s">
        <v>396</v>
      </c>
      <c r="AA15" s="148" t="s">
        <v>396</v>
      </c>
      <c r="AB15" s="148" t="s">
        <v>392</v>
      </c>
      <c r="AC15" s="148" t="s">
        <v>392</v>
      </c>
      <c r="AD15" s="148" t="s">
        <v>392</v>
      </c>
      <c r="AE15" s="967">
        <v>44392</v>
      </c>
      <c r="AF15" s="148" t="s">
        <v>87</v>
      </c>
      <c r="AG15" s="990"/>
      <c r="AH15" s="990"/>
      <c r="AI15" s="990"/>
      <c r="AJ15" s="990"/>
      <c r="AK15" s="990"/>
      <c r="AL15" s="990"/>
      <c r="AM15" s="990"/>
      <c r="AN15" s="990"/>
      <c r="AO15" s="990"/>
      <c r="AP15" s="990"/>
      <c r="AQ15" s="990"/>
      <c r="AR15" s="990"/>
      <c r="AS15" s="990"/>
      <c r="AT15" s="990"/>
      <c r="AU15" s="990"/>
      <c r="AV15" s="27">
        <v>9669000</v>
      </c>
      <c r="AW15" s="27">
        <v>9669000</v>
      </c>
      <c r="AX15" s="27">
        <v>9669000</v>
      </c>
      <c r="AY15" s="27">
        <v>9669000</v>
      </c>
      <c r="AZ15" s="27">
        <v>9669000</v>
      </c>
    </row>
    <row r="16" spans="1:83" ht="26.25" customHeight="1" x14ac:dyDescent="0.4">
      <c r="A16" s="186" t="s">
        <v>1325</v>
      </c>
      <c r="B16" s="186" t="s">
        <v>387</v>
      </c>
      <c r="C16" s="255">
        <v>282</v>
      </c>
      <c r="D16" s="157" t="s">
        <v>1119</v>
      </c>
      <c r="E16" s="186" t="s">
        <v>1324</v>
      </c>
      <c r="F16" s="186"/>
      <c r="G16" s="186"/>
      <c r="H16" s="1021">
        <v>44896</v>
      </c>
      <c r="I16" s="26"/>
      <c r="J16" s="26" t="s">
        <v>1622</v>
      </c>
      <c r="K16" s="990"/>
      <c r="L16" s="990"/>
      <c r="M16" s="990"/>
      <c r="N16" s="990"/>
      <c r="O16" s="990"/>
      <c r="P16" s="990"/>
      <c r="Q16" s="990"/>
      <c r="R16" s="990"/>
      <c r="S16" s="990"/>
      <c r="T16" s="990"/>
      <c r="U16" s="990"/>
      <c r="V16" s="990"/>
      <c r="W16" s="990"/>
      <c r="X16" s="990"/>
      <c r="Y16" s="990"/>
      <c r="Z16" s="148" t="s">
        <v>396</v>
      </c>
      <c r="AA16" s="148" t="s">
        <v>406</v>
      </c>
      <c r="AB16" s="148" t="s">
        <v>406</v>
      </c>
      <c r="AC16" s="148" t="s">
        <v>406</v>
      </c>
      <c r="AD16" s="148" t="s">
        <v>406</v>
      </c>
      <c r="AE16" s="148" t="s">
        <v>410</v>
      </c>
      <c r="AF16" s="148" t="s">
        <v>87</v>
      </c>
      <c r="AG16" s="990"/>
      <c r="AH16" s="990"/>
      <c r="AI16" s="990"/>
      <c r="AJ16" s="990"/>
      <c r="AK16" s="990"/>
      <c r="AL16" s="990"/>
      <c r="AM16" s="990"/>
      <c r="AN16" s="990"/>
      <c r="AO16" s="990"/>
      <c r="AP16" s="990"/>
      <c r="AQ16" s="990"/>
      <c r="AR16" s="990"/>
      <c r="AS16" s="990"/>
      <c r="AT16" s="990"/>
      <c r="AU16" s="990"/>
      <c r="AV16" s="27">
        <v>9351000</v>
      </c>
      <c r="AW16" s="27">
        <v>9351000</v>
      </c>
      <c r="AX16" s="27">
        <v>9351000</v>
      </c>
      <c r="AY16" s="27">
        <v>9351000</v>
      </c>
      <c r="AZ16" s="27">
        <v>9351000</v>
      </c>
    </row>
    <row r="17" spans="1:52" ht="91.8" x14ac:dyDescent="0.25">
      <c r="A17" s="186" t="s">
        <v>1325</v>
      </c>
      <c r="B17" s="186" t="s">
        <v>387</v>
      </c>
      <c r="C17" s="255">
        <v>87</v>
      </c>
      <c r="D17" s="157" t="s">
        <v>1119</v>
      </c>
      <c r="E17" s="186" t="s">
        <v>1432</v>
      </c>
      <c r="F17" s="186"/>
      <c r="G17" s="186"/>
      <c r="H17" s="983">
        <v>44713</v>
      </c>
      <c r="I17" s="26" t="s">
        <v>1442</v>
      </c>
      <c r="J17" s="26" t="s">
        <v>1695</v>
      </c>
      <c r="K17" s="148"/>
      <c r="L17" s="148"/>
      <c r="M17" s="148"/>
      <c r="N17" s="148"/>
      <c r="O17" s="148"/>
      <c r="P17" s="148"/>
      <c r="Q17" s="148" t="s">
        <v>392</v>
      </c>
      <c r="R17" s="148" t="s">
        <v>392</v>
      </c>
      <c r="S17" s="148" t="s">
        <v>392</v>
      </c>
      <c r="T17" s="148" t="s">
        <v>392</v>
      </c>
      <c r="U17" s="148" t="s">
        <v>392</v>
      </c>
      <c r="V17" s="148" t="s">
        <v>392</v>
      </c>
      <c r="W17" s="148" t="s">
        <v>406</v>
      </c>
      <c r="X17" s="148" t="s">
        <v>406</v>
      </c>
      <c r="Y17" s="148" t="s">
        <v>406</v>
      </c>
      <c r="Z17" s="148" t="s">
        <v>406</v>
      </c>
      <c r="AA17" s="148" t="s">
        <v>406</v>
      </c>
      <c r="AB17" s="148" t="s">
        <v>406</v>
      </c>
      <c r="AC17" s="148" t="s">
        <v>406</v>
      </c>
      <c r="AD17" s="148" t="s">
        <v>406</v>
      </c>
      <c r="AE17" s="967" t="s">
        <v>410</v>
      </c>
      <c r="AF17" s="967">
        <v>43576</v>
      </c>
      <c r="AG17" s="27"/>
      <c r="AH17" s="27"/>
      <c r="AI17" s="27"/>
      <c r="AJ17" s="27"/>
      <c r="AK17" s="27"/>
      <c r="AL17" s="27"/>
      <c r="AM17" s="153" t="s">
        <v>1433</v>
      </c>
      <c r="AN17" s="153" t="s">
        <v>1433</v>
      </c>
      <c r="AO17" s="153" t="s">
        <v>1440</v>
      </c>
      <c r="AP17" s="153" t="s">
        <v>1440</v>
      </c>
      <c r="AQ17" s="153" t="s">
        <v>1440</v>
      </c>
      <c r="AR17" s="153" t="s">
        <v>1440</v>
      </c>
      <c r="AS17" s="153" t="s">
        <v>1440</v>
      </c>
      <c r="AT17" s="153" t="s">
        <v>1440</v>
      </c>
      <c r="AU17" s="153" t="s">
        <v>1440</v>
      </c>
      <c r="AV17" s="153" t="s">
        <v>1440</v>
      </c>
      <c r="AW17" s="153" t="s">
        <v>1440</v>
      </c>
      <c r="AX17" s="153" t="s">
        <v>1440</v>
      </c>
      <c r="AY17" s="153" t="s">
        <v>1440</v>
      </c>
      <c r="AZ17" s="153" t="s">
        <v>1440</v>
      </c>
    </row>
    <row r="18" spans="1:52" ht="26.25" customHeight="1" x14ac:dyDescent="0.4">
      <c r="A18" s="148" t="s">
        <v>1325</v>
      </c>
      <c r="B18" s="958" t="s">
        <v>387</v>
      </c>
      <c r="C18" s="148">
        <v>321</v>
      </c>
      <c r="D18" s="157" t="s">
        <v>1119</v>
      </c>
      <c r="E18" s="186" t="s">
        <v>1324</v>
      </c>
      <c r="F18" s="186"/>
      <c r="G18" s="186"/>
      <c r="H18" s="1017">
        <v>44896</v>
      </c>
      <c r="I18" s="1010"/>
      <c r="J18" s="26" t="s">
        <v>1740</v>
      </c>
      <c r="K18" s="990"/>
      <c r="L18" s="990"/>
      <c r="M18" s="990"/>
      <c r="N18" s="990"/>
      <c r="O18" s="990"/>
      <c r="P18" s="990"/>
      <c r="Q18" s="990"/>
      <c r="R18" s="990"/>
      <c r="S18" s="990"/>
      <c r="T18" s="990"/>
      <c r="U18" s="990"/>
      <c r="V18" s="990"/>
      <c r="W18" s="990"/>
      <c r="X18" s="990"/>
      <c r="Y18" s="990"/>
      <c r="Z18" s="148"/>
      <c r="AA18" s="148"/>
      <c r="AB18" s="148"/>
      <c r="AC18" s="148" t="s">
        <v>396</v>
      </c>
      <c r="AD18" s="958" t="s">
        <v>406</v>
      </c>
      <c r="AE18" s="148" t="s">
        <v>410</v>
      </c>
      <c r="AF18" s="148" t="s">
        <v>87</v>
      </c>
      <c r="AG18" s="990"/>
      <c r="AH18" s="990"/>
      <c r="AI18" s="990"/>
      <c r="AJ18" s="990"/>
      <c r="AK18" s="990"/>
      <c r="AL18" s="990"/>
      <c r="AM18" s="990"/>
      <c r="AN18" s="990"/>
      <c r="AO18" s="990"/>
      <c r="AP18" s="990"/>
      <c r="AQ18" s="990"/>
      <c r="AR18" s="990"/>
      <c r="AS18" s="990"/>
      <c r="AT18" s="990"/>
      <c r="AU18" s="990"/>
      <c r="AV18" s="27"/>
      <c r="AW18" s="27"/>
      <c r="AX18" s="27"/>
      <c r="AY18" s="27">
        <v>15264000</v>
      </c>
      <c r="AZ18" s="1015">
        <v>17476000</v>
      </c>
    </row>
    <row r="19" spans="1:52" ht="26.25" customHeight="1" x14ac:dyDescent="0.4">
      <c r="A19" s="148" t="s">
        <v>1325</v>
      </c>
      <c r="B19" s="958" t="s">
        <v>387</v>
      </c>
      <c r="C19" s="148">
        <v>322</v>
      </c>
      <c r="D19" s="157" t="s">
        <v>1119</v>
      </c>
      <c r="E19" s="186" t="s">
        <v>1324</v>
      </c>
      <c r="F19" s="186"/>
      <c r="G19" s="186"/>
      <c r="H19" s="1017">
        <v>44896</v>
      </c>
      <c r="I19" s="1010"/>
      <c r="J19" s="26" t="s">
        <v>1741</v>
      </c>
      <c r="K19" s="990"/>
      <c r="L19" s="990"/>
      <c r="M19" s="990"/>
      <c r="N19" s="990"/>
      <c r="O19" s="990"/>
      <c r="P19" s="990"/>
      <c r="Q19" s="990"/>
      <c r="R19" s="990"/>
      <c r="S19" s="990"/>
      <c r="T19" s="990"/>
      <c r="U19" s="990"/>
      <c r="V19" s="990"/>
      <c r="W19" s="990"/>
      <c r="X19" s="990"/>
      <c r="Y19" s="990"/>
      <c r="Z19" s="148"/>
      <c r="AA19" s="148"/>
      <c r="AB19" s="148"/>
      <c r="AC19" s="148" t="s">
        <v>396</v>
      </c>
      <c r="AD19" s="958" t="s">
        <v>406</v>
      </c>
      <c r="AE19" s="148" t="s">
        <v>410</v>
      </c>
      <c r="AF19" s="148" t="s">
        <v>87</v>
      </c>
      <c r="AG19" s="990"/>
      <c r="AH19" s="990"/>
      <c r="AI19" s="990"/>
      <c r="AJ19" s="990"/>
      <c r="AK19" s="990"/>
      <c r="AL19" s="990"/>
      <c r="AM19" s="990"/>
      <c r="AN19" s="990"/>
      <c r="AO19" s="990"/>
      <c r="AP19" s="990"/>
      <c r="AQ19" s="990"/>
      <c r="AR19" s="990"/>
      <c r="AS19" s="990"/>
      <c r="AT19" s="990"/>
      <c r="AU19" s="990"/>
      <c r="AV19" s="27"/>
      <c r="AW19" s="27"/>
      <c r="AX19" s="27"/>
      <c r="AY19" s="27">
        <v>11024000</v>
      </c>
      <c r="AZ19" s="1015">
        <v>10114000</v>
      </c>
    </row>
    <row r="20" spans="1:52" ht="26.25" customHeight="1" x14ac:dyDescent="0.4">
      <c r="A20" s="148" t="s">
        <v>1325</v>
      </c>
      <c r="B20" s="958" t="s">
        <v>387</v>
      </c>
      <c r="C20" s="148">
        <v>323</v>
      </c>
      <c r="D20" s="157" t="s">
        <v>1119</v>
      </c>
      <c r="E20" s="186" t="s">
        <v>1324</v>
      </c>
      <c r="F20" s="186"/>
      <c r="G20" s="186"/>
      <c r="H20" s="1017">
        <v>44896</v>
      </c>
      <c r="I20" s="1010"/>
      <c r="J20" s="26" t="s">
        <v>1742</v>
      </c>
      <c r="K20" s="990"/>
      <c r="L20" s="990"/>
      <c r="M20" s="990"/>
      <c r="N20" s="990"/>
      <c r="O20" s="990"/>
      <c r="P20" s="990"/>
      <c r="Q20" s="990"/>
      <c r="R20" s="990"/>
      <c r="S20" s="990"/>
      <c r="T20" s="990"/>
      <c r="U20" s="990"/>
      <c r="V20" s="990"/>
      <c r="W20" s="990"/>
      <c r="X20" s="990"/>
      <c r="Y20" s="990"/>
      <c r="Z20" s="148"/>
      <c r="AA20" s="148"/>
      <c r="AB20" s="148"/>
      <c r="AC20" s="148" t="s">
        <v>396</v>
      </c>
      <c r="AD20" s="958" t="s">
        <v>406</v>
      </c>
      <c r="AE20" s="148" t="s">
        <v>410</v>
      </c>
      <c r="AF20" s="148" t="s">
        <v>87</v>
      </c>
      <c r="AG20" s="990"/>
      <c r="AH20" s="990"/>
      <c r="AI20" s="990"/>
      <c r="AJ20" s="990"/>
      <c r="AK20" s="990"/>
      <c r="AL20" s="990"/>
      <c r="AM20" s="990"/>
      <c r="AN20" s="990"/>
      <c r="AO20" s="990"/>
      <c r="AP20" s="990"/>
      <c r="AQ20" s="990"/>
      <c r="AR20" s="990"/>
      <c r="AS20" s="990"/>
      <c r="AT20" s="990"/>
      <c r="AU20" s="990"/>
      <c r="AV20" s="27"/>
      <c r="AW20" s="27"/>
      <c r="AX20" s="27"/>
      <c r="AY20" s="27">
        <v>19100000</v>
      </c>
      <c r="AZ20" s="1015">
        <v>19113000</v>
      </c>
    </row>
    <row r="21" spans="1:52" ht="26.25" customHeight="1" x14ac:dyDescent="0.4">
      <c r="A21" s="1258" t="s">
        <v>1361</v>
      </c>
      <c r="B21" s="1259"/>
      <c r="C21" s="1259"/>
      <c r="D21" s="1259"/>
      <c r="E21" s="1259"/>
      <c r="F21" s="1259"/>
      <c r="G21" s="1259"/>
      <c r="H21" s="1259"/>
      <c r="I21" s="1259"/>
      <c r="J21" s="1259"/>
      <c r="K21" s="1259"/>
      <c r="L21" s="1259"/>
      <c r="M21" s="1259"/>
      <c r="N21" s="1259"/>
      <c r="O21" s="1259"/>
      <c r="P21" s="1259"/>
      <c r="Q21" s="1259"/>
      <c r="R21" s="1259"/>
      <c r="S21" s="1259"/>
      <c r="T21" s="1259"/>
      <c r="U21" s="1259"/>
      <c r="V21" s="1259"/>
      <c r="W21" s="1259"/>
      <c r="X21" s="1259"/>
      <c r="Y21" s="1259"/>
      <c r="Z21" s="1259"/>
      <c r="AA21" s="1259"/>
      <c r="AB21" s="1259"/>
      <c r="AC21" s="1259"/>
      <c r="AD21" s="1259"/>
      <c r="AE21" s="1259"/>
      <c r="AF21" s="1259"/>
      <c r="AG21" s="1259"/>
      <c r="AH21" s="1259"/>
      <c r="AI21" s="1259"/>
      <c r="AJ21" s="1259"/>
      <c r="AK21" s="1259"/>
      <c r="AL21" s="1259"/>
      <c r="AM21" s="1259"/>
      <c r="AN21" s="1259"/>
      <c r="AO21" s="1259"/>
      <c r="AP21" s="1259"/>
      <c r="AQ21" s="1259"/>
      <c r="AR21" s="1259"/>
      <c r="AS21" s="1259"/>
      <c r="AT21" s="1142"/>
      <c r="AU21" s="1142"/>
      <c r="AV21" s="1142"/>
      <c r="AW21" s="1142"/>
      <c r="AX21" s="1142"/>
      <c r="AY21" s="1142"/>
      <c r="AZ21" s="1142"/>
    </row>
    <row r="22" spans="1:52" ht="26.25" customHeight="1" x14ac:dyDescent="0.4">
      <c r="A22" s="148" t="s">
        <v>1325</v>
      </c>
      <c r="B22" s="148" t="s">
        <v>387</v>
      </c>
      <c r="C22" s="148">
        <v>283</v>
      </c>
      <c r="D22" s="148" t="s">
        <v>1120</v>
      </c>
      <c r="E22" s="148" t="s">
        <v>489</v>
      </c>
      <c r="F22" s="186"/>
      <c r="G22" s="186"/>
      <c r="H22" s="1021">
        <v>44896</v>
      </c>
      <c r="I22" s="26"/>
      <c r="J22" s="26" t="s">
        <v>1624</v>
      </c>
      <c r="K22" s="148"/>
      <c r="L22" s="148"/>
      <c r="M22" s="148"/>
      <c r="N22" s="148"/>
      <c r="O22" s="148"/>
      <c r="P22" s="148"/>
      <c r="Q22" s="148"/>
      <c r="R22" s="148"/>
      <c r="S22" s="148"/>
      <c r="T22" s="148"/>
      <c r="U22" s="148"/>
      <c r="V22" s="148"/>
      <c r="W22" s="148"/>
      <c r="X22" s="148"/>
      <c r="Y22" s="148"/>
      <c r="Z22" s="148" t="s">
        <v>396</v>
      </c>
      <c r="AA22" s="148" t="s">
        <v>406</v>
      </c>
      <c r="AB22" s="148" t="s">
        <v>406</v>
      </c>
      <c r="AC22" s="148" t="s">
        <v>406</v>
      </c>
      <c r="AD22" s="148" t="s">
        <v>406</v>
      </c>
      <c r="AE22" s="148" t="s">
        <v>410</v>
      </c>
      <c r="AF22" s="967">
        <v>44428</v>
      </c>
      <c r="AG22" s="990"/>
      <c r="AH22" s="990"/>
      <c r="AI22" s="990"/>
      <c r="AJ22" s="990"/>
      <c r="AK22" s="990"/>
      <c r="AL22" s="990"/>
      <c r="AM22" s="990"/>
      <c r="AN22" s="990"/>
      <c r="AO22" s="990"/>
      <c r="AP22" s="990"/>
      <c r="AQ22" s="990"/>
      <c r="AR22" s="990"/>
      <c r="AS22" s="990"/>
      <c r="AT22" s="990"/>
      <c r="AU22" s="990"/>
      <c r="AV22" s="27">
        <v>9720000</v>
      </c>
      <c r="AW22" s="27">
        <v>9720000</v>
      </c>
      <c r="AX22" s="27">
        <v>9720000</v>
      </c>
      <c r="AY22" s="27">
        <v>9720000</v>
      </c>
      <c r="AZ22" s="27">
        <v>9720000</v>
      </c>
    </row>
    <row r="23" spans="1:52" ht="26.25" customHeight="1" x14ac:dyDescent="0.4">
      <c r="A23" s="148" t="s">
        <v>1325</v>
      </c>
      <c r="B23" s="148" t="s">
        <v>387</v>
      </c>
      <c r="C23" s="148">
        <v>284</v>
      </c>
      <c r="D23" s="148" t="s">
        <v>1120</v>
      </c>
      <c r="E23" s="148" t="s">
        <v>489</v>
      </c>
      <c r="F23" s="992"/>
      <c r="G23" s="992"/>
      <c r="H23" s="1020">
        <v>45627</v>
      </c>
      <c r="I23" s="26"/>
      <c r="J23" s="26" t="s">
        <v>1625</v>
      </c>
      <c r="K23" s="148"/>
      <c r="L23" s="148"/>
      <c r="M23" s="148"/>
      <c r="N23" s="148"/>
      <c r="O23" s="148"/>
      <c r="P23" s="148"/>
      <c r="Q23" s="148"/>
      <c r="R23" s="148"/>
      <c r="S23" s="148"/>
      <c r="T23" s="148"/>
      <c r="U23" s="148"/>
      <c r="V23" s="148"/>
      <c r="W23" s="148"/>
      <c r="X23" s="148"/>
      <c r="Y23" s="148"/>
      <c r="Z23" s="148" t="s">
        <v>396</v>
      </c>
      <c r="AA23" s="148" t="s">
        <v>406</v>
      </c>
      <c r="AB23" s="148" t="s">
        <v>406</v>
      </c>
      <c r="AC23" s="148" t="s">
        <v>406</v>
      </c>
      <c r="AD23" s="148" t="s">
        <v>406</v>
      </c>
      <c r="AE23" s="148" t="s">
        <v>410</v>
      </c>
      <c r="AF23" s="967">
        <v>44428</v>
      </c>
      <c r="AG23" s="990"/>
      <c r="AH23" s="990"/>
      <c r="AI23" s="990"/>
      <c r="AJ23" s="990"/>
      <c r="AK23" s="990"/>
      <c r="AL23" s="990"/>
      <c r="AM23" s="990"/>
      <c r="AN23" s="990"/>
      <c r="AO23" s="990"/>
      <c r="AP23" s="990"/>
      <c r="AQ23" s="990"/>
      <c r="AR23" s="990"/>
      <c r="AS23" s="990"/>
      <c r="AT23" s="990"/>
      <c r="AU23" s="990"/>
      <c r="AV23" s="27">
        <v>15240000</v>
      </c>
      <c r="AW23" s="27">
        <v>15240000</v>
      </c>
      <c r="AX23" s="27">
        <v>15240000</v>
      </c>
      <c r="AY23" s="27">
        <v>15240000</v>
      </c>
      <c r="AZ23" s="27">
        <v>15240000</v>
      </c>
    </row>
    <row r="24" spans="1:52" ht="26.25" customHeight="1" x14ac:dyDescent="0.4">
      <c r="A24" s="148" t="s">
        <v>1325</v>
      </c>
      <c r="B24" s="148" t="s">
        <v>387</v>
      </c>
      <c r="C24" s="148">
        <v>285</v>
      </c>
      <c r="D24" s="148" t="s">
        <v>1120</v>
      </c>
      <c r="E24" s="148" t="s">
        <v>489</v>
      </c>
      <c r="F24" s="992"/>
      <c r="G24" s="992"/>
      <c r="H24" s="1021">
        <v>44896</v>
      </c>
      <c r="I24" s="26"/>
      <c r="J24" s="26" t="s">
        <v>1626</v>
      </c>
      <c r="K24" s="148"/>
      <c r="L24" s="148"/>
      <c r="M24" s="148"/>
      <c r="N24" s="148"/>
      <c r="O24" s="148"/>
      <c r="P24" s="148"/>
      <c r="Q24" s="148"/>
      <c r="R24" s="148"/>
      <c r="S24" s="148"/>
      <c r="T24" s="148"/>
      <c r="U24" s="148"/>
      <c r="V24" s="148"/>
      <c r="W24" s="148"/>
      <c r="X24" s="148"/>
      <c r="Y24" s="148"/>
      <c r="Z24" s="148" t="s">
        <v>396</v>
      </c>
      <c r="AA24" s="148" t="s">
        <v>406</v>
      </c>
      <c r="AB24" s="148" t="s">
        <v>406</v>
      </c>
      <c r="AC24" s="148" t="s">
        <v>406</v>
      </c>
      <c r="AD24" s="148" t="s">
        <v>406</v>
      </c>
      <c r="AE24" s="148" t="s">
        <v>410</v>
      </c>
      <c r="AF24" s="967">
        <v>44428</v>
      </c>
      <c r="AG24" s="990"/>
      <c r="AH24" s="990"/>
      <c r="AI24" s="990"/>
      <c r="AJ24" s="990"/>
      <c r="AK24" s="990"/>
      <c r="AL24" s="990"/>
      <c r="AM24" s="990"/>
      <c r="AN24" s="990"/>
      <c r="AO24" s="990"/>
      <c r="AP24" s="990"/>
      <c r="AQ24" s="990"/>
      <c r="AR24" s="990"/>
      <c r="AS24" s="990"/>
      <c r="AT24" s="990"/>
      <c r="AU24" s="990"/>
      <c r="AV24" s="27">
        <v>6710000</v>
      </c>
      <c r="AW24" s="27">
        <v>6710000</v>
      </c>
      <c r="AX24" s="27">
        <v>6710000</v>
      </c>
      <c r="AY24" s="27">
        <v>6710000</v>
      </c>
      <c r="AZ24" s="27">
        <v>6710000</v>
      </c>
    </row>
    <row r="25" spans="1:52" s="975" customFormat="1" ht="20.399999999999999" x14ac:dyDescent="0.25">
      <c r="A25" s="186" t="s">
        <v>1325</v>
      </c>
      <c r="B25" s="186" t="s">
        <v>387</v>
      </c>
      <c r="C25" s="255">
        <v>232</v>
      </c>
      <c r="D25" s="157" t="s">
        <v>1120</v>
      </c>
      <c r="E25" s="186" t="s">
        <v>489</v>
      </c>
      <c r="F25" s="186"/>
      <c r="G25" s="186"/>
      <c r="H25" s="960">
        <v>45992</v>
      </c>
      <c r="I25" s="26"/>
      <c r="J25" s="26" t="s">
        <v>1522</v>
      </c>
      <c r="K25" s="148"/>
      <c r="L25" s="148"/>
      <c r="M25" s="148"/>
      <c r="N25" s="148"/>
      <c r="O25" s="148"/>
      <c r="P25" s="148"/>
      <c r="Q25" s="148"/>
      <c r="R25" s="148"/>
      <c r="S25" s="148"/>
      <c r="T25" s="148"/>
      <c r="U25" s="148"/>
      <c r="V25" s="148"/>
      <c r="W25" s="148"/>
      <c r="X25" s="148" t="s">
        <v>396</v>
      </c>
      <c r="Y25" s="148" t="s">
        <v>406</v>
      </c>
      <c r="Z25" s="148" t="s">
        <v>406</v>
      </c>
      <c r="AA25" s="148" t="s">
        <v>406</v>
      </c>
      <c r="AB25" s="148" t="s">
        <v>406</v>
      </c>
      <c r="AC25" s="148" t="s">
        <v>406</v>
      </c>
      <c r="AD25" s="148" t="s">
        <v>406</v>
      </c>
      <c r="AE25" s="148" t="s">
        <v>410</v>
      </c>
      <c r="AF25" s="967">
        <v>44225</v>
      </c>
      <c r="AG25" s="27"/>
      <c r="AH25" s="27"/>
      <c r="AI25" s="27"/>
      <c r="AJ25" s="27"/>
      <c r="AK25" s="27"/>
      <c r="AL25" s="27"/>
      <c r="AM25" s="27"/>
      <c r="AN25" s="27"/>
      <c r="AO25" s="27"/>
      <c r="AP25" s="27"/>
      <c r="AQ25" s="27"/>
      <c r="AR25" s="27"/>
      <c r="AS25" s="27"/>
      <c r="AT25" s="27">
        <v>37200000</v>
      </c>
      <c r="AU25" s="27">
        <v>37200000</v>
      </c>
      <c r="AV25" s="27">
        <v>37200000</v>
      </c>
      <c r="AW25" s="27">
        <v>37200000</v>
      </c>
      <c r="AX25" s="27">
        <v>37200000</v>
      </c>
      <c r="AY25" s="27">
        <v>37200000</v>
      </c>
      <c r="AZ25" s="27">
        <v>37200000</v>
      </c>
    </row>
    <row r="26" spans="1:52" s="975" customFormat="1" ht="20.399999999999999" x14ac:dyDescent="0.25">
      <c r="A26" s="186" t="s">
        <v>1325</v>
      </c>
      <c r="B26" s="959" t="s">
        <v>387</v>
      </c>
      <c r="C26" s="255">
        <v>305</v>
      </c>
      <c r="D26" s="157" t="s">
        <v>1120</v>
      </c>
      <c r="E26" s="148" t="s">
        <v>489</v>
      </c>
      <c r="F26" s="186"/>
      <c r="G26" s="186"/>
      <c r="H26" s="960">
        <v>45992</v>
      </c>
      <c r="I26" s="26"/>
      <c r="J26" s="26" t="s">
        <v>1721</v>
      </c>
      <c r="K26" s="148"/>
      <c r="L26" s="148"/>
      <c r="M26" s="148"/>
      <c r="N26" s="148"/>
      <c r="O26" s="148"/>
      <c r="P26" s="148"/>
      <c r="Q26" s="148"/>
      <c r="R26" s="148"/>
      <c r="S26" s="148"/>
      <c r="T26" s="148"/>
      <c r="U26" s="148"/>
      <c r="V26" s="148"/>
      <c r="W26" s="148"/>
      <c r="X26" s="148"/>
      <c r="Y26" s="148"/>
      <c r="Z26" s="148"/>
      <c r="AA26" s="148"/>
      <c r="AB26" s="148"/>
      <c r="AC26" s="148" t="s">
        <v>396</v>
      </c>
      <c r="AD26" s="958" t="s">
        <v>392</v>
      </c>
      <c r="AE26" s="1016">
        <v>44637</v>
      </c>
      <c r="AF26" s="191" t="s">
        <v>87</v>
      </c>
      <c r="AG26" s="27"/>
      <c r="AH26" s="27"/>
      <c r="AI26" s="27"/>
      <c r="AJ26" s="27"/>
      <c r="AK26" s="27"/>
      <c r="AL26" s="27"/>
      <c r="AM26" s="27"/>
      <c r="AN26" s="27"/>
      <c r="AO26" s="27"/>
      <c r="AP26" s="27"/>
      <c r="AQ26" s="27"/>
      <c r="AR26" s="27"/>
      <c r="AS26" s="27"/>
      <c r="AT26" s="27"/>
      <c r="AU26" s="27"/>
      <c r="AV26" s="27"/>
      <c r="AW26" s="27"/>
      <c r="AX26" s="27"/>
      <c r="AY26" s="27">
        <v>49000000</v>
      </c>
      <c r="AZ26" s="27">
        <v>49000000</v>
      </c>
    </row>
    <row r="27" spans="1:52" ht="26.25" customHeight="1" x14ac:dyDescent="0.4">
      <c r="A27" s="1258" t="s">
        <v>1363</v>
      </c>
      <c r="B27" s="1259"/>
      <c r="C27" s="1259"/>
      <c r="D27" s="1259"/>
      <c r="E27" s="1259"/>
      <c r="F27" s="1259"/>
      <c r="G27" s="1259"/>
      <c r="H27" s="1259"/>
      <c r="I27" s="1259"/>
      <c r="J27" s="1259"/>
      <c r="K27" s="1259"/>
      <c r="L27" s="1259"/>
      <c r="M27" s="1259"/>
      <c r="N27" s="1259"/>
      <c r="O27" s="1259"/>
      <c r="P27" s="1259"/>
      <c r="Q27" s="1259"/>
      <c r="R27" s="1259"/>
      <c r="S27" s="1259"/>
      <c r="T27" s="1259"/>
      <c r="U27" s="1259"/>
      <c r="V27" s="1259"/>
      <c r="W27" s="1259"/>
      <c r="X27" s="1259"/>
      <c r="Y27" s="1259"/>
      <c r="Z27" s="1259"/>
      <c r="AA27" s="1259"/>
      <c r="AB27" s="1259"/>
      <c r="AC27" s="1259"/>
      <c r="AD27" s="1259"/>
      <c r="AE27" s="1259"/>
      <c r="AF27" s="1259"/>
      <c r="AG27" s="1259"/>
      <c r="AH27" s="1259"/>
      <c r="AI27" s="1259"/>
      <c r="AJ27" s="1259"/>
      <c r="AK27" s="1259"/>
      <c r="AL27" s="1259"/>
      <c r="AM27" s="1259"/>
      <c r="AN27" s="1259"/>
      <c r="AO27" s="1259"/>
      <c r="AP27" s="1259"/>
      <c r="AQ27" s="1259"/>
      <c r="AR27" s="1259"/>
      <c r="AS27" s="1259"/>
      <c r="AT27" s="1142"/>
      <c r="AU27" s="1142"/>
      <c r="AV27" s="1142"/>
      <c r="AW27" s="1142"/>
      <c r="AX27" s="1142"/>
      <c r="AY27" s="1142"/>
      <c r="AZ27" s="1142"/>
    </row>
    <row r="28" spans="1:52" s="975" customFormat="1" ht="20.399999999999999" x14ac:dyDescent="0.25">
      <c r="A28" s="148" t="s">
        <v>1325</v>
      </c>
      <c r="B28" s="148" t="s">
        <v>387</v>
      </c>
      <c r="C28" s="148">
        <v>306</v>
      </c>
      <c r="D28" s="157" t="s">
        <v>1121</v>
      </c>
      <c r="E28" s="186" t="s">
        <v>1351</v>
      </c>
      <c r="F28" s="186"/>
      <c r="G28" s="186"/>
      <c r="H28" s="1048">
        <v>45047</v>
      </c>
      <c r="I28" s="26"/>
      <c r="J28" s="1002" t="s">
        <v>1725</v>
      </c>
      <c r="K28" s="148"/>
      <c r="L28" s="148"/>
      <c r="M28" s="148"/>
      <c r="N28" s="148"/>
      <c r="O28" s="148"/>
      <c r="P28" s="148"/>
      <c r="Q28" s="148"/>
      <c r="R28" s="148"/>
      <c r="S28" s="148"/>
      <c r="T28" s="148"/>
      <c r="U28" s="148"/>
      <c r="V28" s="148"/>
      <c r="W28" s="148"/>
      <c r="X28" s="148"/>
      <c r="Y28" s="148"/>
      <c r="Z28" s="148"/>
      <c r="AA28" s="148"/>
      <c r="AB28" s="148"/>
      <c r="AC28" s="148" t="s">
        <v>406</v>
      </c>
      <c r="AD28" s="148" t="s">
        <v>406</v>
      </c>
      <c r="AE28" s="148" t="s">
        <v>410</v>
      </c>
      <c r="AF28" s="191" t="s">
        <v>87</v>
      </c>
      <c r="AG28" s="27"/>
      <c r="AH28" s="27"/>
      <c r="AI28" s="27"/>
      <c r="AJ28" s="27"/>
      <c r="AK28" s="27"/>
      <c r="AL28" s="27"/>
      <c r="AM28" s="27"/>
      <c r="AN28" s="27"/>
      <c r="AO28" s="27"/>
      <c r="AP28" s="27"/>
      <c r="AQ28" s="27"/>
      <c r="AR28" s="27"/>
      <c r="AS28" s="27"/>
      <c r="AT28" s="27"/>
      <c r="AU28" s="27"/>
      <c r="AV28" s="27"/>
      <c r="AW28" s="27"/>
      <c r="AX28" s="27"/>
      <c r="AY28" s="1036">
        <v>26300000</v>
      </c>
      <c r="AZ28" s="27">
        <v>26300000</v>
      </c>
    </row>
    <row r="29" spans="1:52" s="975" customFormat="1" ht="20.399999999999999" x14ac:dyDescent="0.25">
      <c r="A29" s="148" t="s">
        <v>1325</v>
      </c>
      <c r="B29" s="148" t="s">
        <v>387</v>
      </c>
      <c r="C29" s="148">
        <v>307</v>
      </c>
      <c r="D29" s="157" t="s">
        <v>1121</v>
      </c>
      <c r="E29" s="186" t="s">
        <v>1351</v>
      </c>
      <c r="F29" s="186"/>
      <c r="G29" s="186"/>
      <c r="H29" s="1021">
        <v>44682</v>
      </c>
      <c r="I29" s="26"/>
      <c r="J29" s="1002" t="s">
        <v>1726</v>
      </c>
      <c r="K29" s="148"/>
      <c r="L29" s="148"/>
      <c r="M29" s="148"/>
      <c r="N29" s="148"/>
      <c r="O29" s="148"/>
      <c r="P29" s="148"/>
      <c r="Q29" s="148"/>
      <c r="R29" s="148"/>
      <c r="S29" s="148"/>
      <c r="T29" s="148"/>
      <c r="U29" s="148"/>
      <c r="V29" s="148"/>
      <c r="W29" s="148"/>
      <c r="X29" s="148"/>
      <c r="Y29" s="148"/>
      <c r="Z29" s="148"/>
      <c r="AA29" s="148"/>
      <c r="AB29" s="148"/>
      <c r="AC29" s="148" t="s">
        <v>406</v>
      </c>
      <c r="AD29" s="148" t="s">
        <v>406</v>
      </c>
      <c r="AE29" s="148" t="s">
        <v>410</v>
      </c>
      <c r="AF29" s="191" t="s">
        <v>87</v>
      </c>
      <c r="AG29" s="27"/>
      <c r="AH29" s="27"/>
      <c r="AI29" s="27"/>
      <c r="AJ29" s="27"/>
      <c r="AK29" s="27"/>
      <c r="AL29" s="27"/>
      <c r="AM29" s="27"/>
      <c r="AN29" s="27"/>
      <c r="AO29" s="27"/>
      <c r="AP29" s="27"/>
      <c r="AQ29" s="27"/>
      <c r="AR29" s="27"/>
      <c r="AS29" s="27"/>
      <c r="AT29" s="27"/>
      <c r="AU29" s="27"/>
      <c r="AV29" s="27"/>
      <c r="AW29" s="27"/>
      <c r="AX29" s="27"/>
      <c r="AY29" s="1036">
        <v>9400000</v>
      </c>
      <c r="AZ29" s="27">
        <v>9400000</v>
      </c>
    </row>
    <row r="30" spans="1:52" ht="26.25" customHeight="1" x14ac:dyDescent="0.4">
      <c r="A30" s="186" t="s">
        <v>1325</v>
      </c>
      <c r="B30" s="186" t="s">
        <v>387</v>
      </c>
      <c r="C30" s="255">
        <v>251</v>
      </c>
      <c r="D30" s="157" t="s">
        <v>1121</v>
      </c>
      <c r="E30" s="186" t="s">
        <v>1324</v>
      </c>
      <c r="F30" s="992"/>
      <c r="G30" s="992"/>
      <c r="H30" s="1021">
        <v>44896</v>
      </c>
      <c r="I30" s="26"/>
      <c r="J30" s="26" t="s">
        <v>1592</v>
      </c>
      <c r="K30" s="990"/>
      <c r="L30" s="990"/>
      <c r="M30" s="990"/>
      <c r="N30" s="990"/>
      <c r="O30" s="990"/>
      <c r="P30" s="990"/>
      <c r="Q30" s="990"/>
      <c r="R30" s="990"/>
      <c r="S30" s="990"/>
      <c r="T30" s="990"/>
      <c r="U30" s="990"/>
      <c r="V30" s="990"/>
      <c r="W30" s="990"/>
      <c r="X30" s="990"/>
      <c r="Y30" s="990"/>
      <c r="Z30" s="148" t="s">
        <v>396</v>
      </c>
      <c r="AA30" s="148" t="s">
        <v>396</v>
      </c>
      <c r="AB30" s="148" t="s">
        <v>396</v>
      </c>
      <c r="AC30" s="148" t="s">
        <v>406</v>
      </c>
      <c r="AD30" s="148" t="s">
        <v>406</v>
      </c>
      <c r="AE30" s="148" t="s">
        <v>410</v>
      </c>
      <c r="AF30" s="148" t="s">
        <v>87</v>
      </c>
      <c r="AG30" s="990"/>
      <c r="AH30" s="990"/>
      <c r="AI30" s="990"/>
      <c r="AJ30" s="990"/>
      <c r="AK30" s="990"/>
      <c r="AL30" s="990"/>
      <c r="AM30" s="990"/>
      <c r="AN30" s="990"/>
      <c r="AO30" s="990"/>
      <c r="AP30" s="990"/>
      <c r="AQ30" s="990"/>
      <c r="AR30" s="990"/>
      <c r="AS30" s="990"/>
      <c r="AT30" s="990"/>
      <c r="AU30" s="990"/>
      <c r="AV30" s="27">
        <v>19300000</v>
      </c>
      <c r="AW30" s="27">
        <v>19300000</v>
      </c>
      <c r="AX30" s="27">
        <v>21160000</v>
      </c>
      <c r="AY30" s="27">
        <v>21160000</v>
      </c>
      <c r="AZ30" s="27">
        <v>21160000</v>
      </c>
    </row>
    <row r="31" spans="1:52" s="975" customFormat="1" ht="19.2" customHeight="1" x14ac:dyDescent="0.25">
      <c r="A31" s="186" t="s">
        <v>1325</v>
      </c>
      <c r="B31" s="186" t="s">
        <v>387</v>
      </c>
      <c r="C31" s="255">
        <v>237</v>
      </c>
      <c r="D31" s="157" t="s">
        <v>1121</v>
      </c>
      <c r="E31" s="186" t="s">
        <v>1351</v>
      </c>
      <c r="F31" s="186"/>
      <c r="G31" s="186"/>
      <c r="H31" s="960">
        <v>46722</v>
      </c>
      <c r="I31" s="26"/>
      <c r="J31" s="26" t="s">
        <v>1727</v>
      </c>
      <c r="K31" s="148"/>
      <c r="L31" s="148"/>
      <c r="M31" s="148"/>
      <c r="N31" s="148"/>
      <c r="O31" s="148"/>
      <c r="P31" s="148"/>
      <c r="Q31" s="148"/>
      <c r="R31" s="148"/>
      <c r="S31" s="148"/>
      <c r="T31" s="148"/>
      <c r="U31" s="148"/>
      <c r="V31" s="148"/>
      <c r="W31" s="148"/>
      <c r="X31" s="148" t="s">
        <v>510</v>
      </c>
      <c r="Y31" s="148" t="s">
        <v>510</v>
      </c>
      <c r="Z31" s="148" t="s">
        <v>510</v>
      </c>
      <c r="AA31" s="148" t="s">
        <v>510</v>
      </c>
      <c r="AB31" s="999" t="s">
        <v>396</v>
      </c>
      <c r="AC31" s="999" t="s">
        <v>392</v>
      </c>
      <c r="AD31" s="999" t="s">
        <v>392</v>
      </c>
      <c r="AE31" s="967">
        <v>43984</v>
      </c>
      <c r="AF31" s="191" t="s">
        <v>87</v>
      </c>
      <c r="AG31" s="27"/>
      <c r="AH31" s="27"/>
      <c r="AI31" s="27"/>
      <c r="AJ31" s="27"/>
      <c r="AK31" s="27"/>
      <c r="AL31" s="27"/>
      <c r="AM31" s="27"/>
      <c r="AN31" s="27"/>
      <c r="AO31" s="27"/>
      <c r="AP31" s="27"/>
      <c r="AQ31" s="27"/>
      <c r="AR31" s="27"/>
      <c r="AS31" s="27"/>
      <c r="AT31" s="27"/>
      <c r="AU31" s="27"/>
      <c r="AV31" s="27"/>
      <c r="AW31" s="27"/>
      <c r="AX31" s="969">
        <v>347300000</v>
      </c>
      <c r="AY31" s="969">
        <v>347300000</v>
      </c>
      <c r="AZ31" s="969">
        <v>347300000</v>
      </c>
    </row>
    <row r="32" spans="1:52" s="975" customFormat="1" ht="20.399999999999999" x14ac:dyDescent="0.25">
      <c r="A32" s="186" t="s">
        <v>1325</v>
      </c>
      <c r="B32" s="186" t="s">
        <v>387</v>
      </c>
      <c r="C32" s="255">
        <v>294</v>
      </c>
      <c r="D32" s="157" t="s">
        <v>1121</v>
      </c>
      <c r="E32" s="186" t="s">
        <v>1351</v>
      </c>
      <c r="F32" s="186"/>
      <c r="G32" s="186"/>
      <c r="H32" s="1011">
        <v>45870</v>
      </c>
      <c r="I32" s="26"/>
      <c r="J32" s="1002" t="s">
        <v>1709</v>
      </c>
      <c r="K32" s="148"/>
      <c r="L32" s="148"/>
      <c r="M32" s="148"/>
      <c r="N32" s="148"/>
      <c r="O32" s="148"/>
      <c r="P32" s="148"/>
      <c r="Q32" s="148"/>
      <c r="R32" s="148"/>
      <c r="S32" s="148"/>
      <c r="T32" s="148"/>
      <c r="U32" s="148"/>
      <c r="V32" s="148"/>
      <c r="W32" s="148"/>
      <c r="X32" s="148"/>
      <c r="Y32" s="148"/>
      <c r="Z32" s="148"/>
      <c r="AA32" s="148"/>
      <c r="AB32" s="148" t="s">
        <v>392</v>
      </c>
      <c r="AC32" s="148" t="s">
        <v>406</v>
      </c>
      <c r="AD32" s="148" t="s">
        <v>406</v>
      </c>
      <c r="AE32" s="148" t="s">
        <v>410</v>
      </c>
      <c r="AF32" s="1023">
        <v>44662</v>
      </c>
      <c r="AG32" s="27"/>
      <c r="AH32" s="27"/>
      <c r="AI32" s="27"/>
      <c r="AJ32" s="27"/>
      <c r="AK32" s="27"/>
      <c r="AL32" s="27"/>
      <c r="AM32" s="27"/>
      <c r="AN32" s="27"/>
      <c r="AO32" s="27"/>
      <c r="AP32" s="27"/>
      <c r="AQ32" s="27"/>
      <c r="AR32" s="27"/>
      <c r="AS32" s="27"/>
      <c r="AT32" s="27"/>
      <c r="AU32" s="27"/>
      <c r="AV32" s="27"/>
      <c r="AW32" s="27"/>
      <c r="AX32" s="969">
        <v>28040000</v>
      </c>
      <c r="AY32" s="969">
        <v>28040000</v>
      </c>
      <c r="AZ32" s="969">
        <v>28040000</v>
      </c>
    </row>
    <row r="33" spans="1:52" s="975" customFormat="1" x14ac:dyDescent="0.25">
      <c r="A33" s="186" t="s">
        <v>1325</v>
      </c>
      <c r="B33" s="186" t="s">
        <v>387</v>
      </c>
      <c r="C33" s="255">
        <v>297</v>
      </c>
      <c r="D33" s="157" t="s">
        <v>1121</v>
      </c>
      <c r="E33" s="186" t="s">
        <v>1324</v>
      </c>
      <c r="F33" s="186"/>
      <c r="G33" s="186"/>
      <c r="H33" s="960">
        <v>45992</v>
      </c>
      <c r="I33" s="26"/>
      <c r="J33" s="26" t="s">
        <v>1718</v>
      </c>
      <c r="K33" s="148"/>
      <c r="L33" s="148"/>
      <c r="M33" s="148"/>
      <c r="N33" s="148"/>
      <c r="O33" s="148"/>
      <c r="P33" s="148"/>
      <c r="Q33" s="148"/>
      <c r="R33" s="148"/>
      <c r="S33" s="148"/>
      <c r="T33" s="148"/>
      <c r="U33" s="148"/>
      <c r="V33" s="148"/>
      <c r="W33" s="148"/>
      <c r="X33" s="148"/>
      <c r="Y33" s="148"/>
      <c r="Z33" s="148"/>
      <c r="AA33" s="148"/>
      <c r="AB33" s="148" t="s">
        <v>392</v>
      </c>
      <c r="AC33" s="148" t="s">
        <v>392</v>
      </c>
      <c r="AD33" s="148" t="s">
        <v>392</v>
      </c>
      <c r="AE33" s="148" t="s">
        <v>410</v>
      </c>
      <c r="AF33" s="148" t="s">
        <v>87</v>
      </c>
      <c r="AG33" s="27"/>
      <c r="AH33" s="27"/>
      <c r="AI33" s="27"/>
      <c r="AJ33" s="27"/>
      <c r="AK33" s="27"/>
      <c r="AL33" s="27"/>
      <c r="AM33" s="27"/>
      <c r="AN33" s="27"/>
      <c r="AO33" s="27"/>
      <c r="AP33" s="27"/>
      <c r="AQ33" s="27"/>
      <c r="AR33" s="27"/>
      <c r="AS33" s="27"/>
      <c r="AT33" s="27"/>
      <c r="AU33" s="27"/>
      <c r="AV33" s="27"/>
      <c r="AW33" s="27"/>
      <c r="AX33" s="27">
        <v>69600000</v>
      </c>
      <c r="AY33" s="27">
        <v>69600000</v>
      </c>
      <c r="AZ33" s="27">
        <v>69600000</v>
      </c>
    </row>
    <row r="34" spans="1:52" ht="22.8" x14ac:dyDescent="0.4">
      <c r="A34" s="186" t="s">
        <v>1325</v>
      </c>
      <c r="B34" s="186" t="s">
        <v>387</v>
      </c>
      <c r="C34" s="255">
        <v>270</v>
      </c>
      <c r="D34" s="157" t="s">
        <v>1121</v>
      </c>
      <c r="E34" s="186" t="s">
        <v>1351</v>
      </c>
      <c r="F34" s="142"/>
      <c r="G34" s="142"/>
      <c r="H34" s="983">
        <v>44713</v>
      </c>
      <c r="I34" s="142"/>
      <c r="J34" s="26" t="s">
        <v>1610</v>
      </c>
      <c r="K34" s="990"/>
      <c r="L34" s="990"/>
      <c r="M34" s="990"/>
      <c r="N34" s="990"/>
      <c r="O34" s="990"/>
      <c r="P34" s="990"/>
      <c r="Q34" s="990"/>
      <c r="R34" s="990"/>
      <c r="S34" s="990"/>
      <c r="T34" s="990"/>
      <c r="U34" s="990"/>
      <c r="V34" s="990"/>
      <c r="W34" s="990"/>
      <c r="X34" s="990"/>
      <c r="Y34" s="990"/>
      <c r="Z34" s="148" t="s">
        <v>392</v>
      </c>
      <c r="AA34" s="148" t="s">
        <v>392</v>
      </c>
      <c r="AB34" s="148" t="s">
        <v>392</v>
      </c>
      <c r="AC34" s="148" t="s">
        <v>406</v>
      </c>
      <c r="AD34" s="148" t="s">
        <v>406</v>
      </c>
      <c r="AE34" s="967">
        <v>44176</v>
      </c>
      <c r="AF34" s="191" t="s">
        <v>87</v>
      </c>
      <c r="AG34" s="990"/>
      <c r="AH34" s="990"/>
      <c r="AI34" s="990"/>
      <c r="AJ34" s="990"/>
      <c r="AK34" s="990"/>
      <c r="AL34" s="990"/>
      <c r="AM34" s="990"/>
      <c r="AN34" s="990"/>
      <c r="AO34" s="990"/>
      <c r="AP34" s="990"/>
      <c r="AQ34" s="990"/>
      <c r="AR34" s="990"/>
      <c r="AS34" s="990"/>
      <c r="AT34" s="990"/>
      <c r="AU34" s="990"/>
      <c r="AV34" s="27">
        <v>16540000</v>
      </c>
      <c r="AW34" s="27">
        <v>16540000</v>
      </c>
      <c r="AX34" s="27">
        <v>16540000</v>
      </c>
      <c r="AY34" s="27">
        <v>16540000</v>
      </c>
      <c r="AZ34" s="27">
        <v>16540000</v>
      </c>
    </row>
    <row r="35" spans="1:52" ht="22.8" x14ac:dyDescent="0.4">
      <c r="A35" s="992" t="s">
        <v>1325</v>
      </c>
      <c r="B35" s="992" t="s">
        <v>387</v>
      </c>
      <c r="C35" s="993">
        <v>240</v>
      </c>
      <c r="D35" s="994" t="s">
        <v>1121</v>
      </c>
      <c r="E35" s="992" t="s">
        <v>1351</v>
      </c>
      <c r="F35" s="992"/>
      <c r="G35" s="992"/>
      <c r="H35" s="1048">
        <v>44835</v>
      </c>
      <c r="I35" s="996" t="s">
        <v>1531</v>
      </c>
      <c r="J35" s="996" t="s">
        <v>1540</v>
      </c>
      <c r="K35" s="997"/>
      <c r="L35" s="997"/>
      <c r="M35" s="997"/>
      <c r="N35" s="997"/>
      <c r="O35" s="997"/>
      <c r="P35" s="997"/>
      <c r="Q35" s="997"/>
      <c r="R35" s="997"/>
      <c r="S35" s="997"/>
      <c r="T35" s="997"/>
      <c r="U35" s="997"/>
      <c r="V35" s="997"/>
      <c r="W35" s="997"/>
      <c r="X35" s="997"/>
      <c r="Y35" s="871" t="s">
        <v>396</v>
      </c>
      <c r="Z35" s="871" t="s">
        <v>406</v>
      </c>
      <c r="AA35" s="871" t="s">
        <v>406</v>
      </c>
      <c r="AB35" s="871" t="s">
        <v>406</v>
      </c>
      <c r="AC35" s="871" t="s">
        <v>406</v>
      </c>
      <c r="AD35" s="871" t="s">
        <v>406</v>
      </c>
      <c r="AE35" s="871" t="s">
        <v>410</v>
      </c>
      <c r="AF35" s="1023">
        <v>44659</v>
      </c>
      <c r="AG35" s="997"/>
      <c r="AH35" s="997"/>
      <c r="AI35" s="997"/>
      <c r="AJ35" s="997"/>
      <c r="AK35" s="997"/>
      <c r="AL35" s="997"/>
      <c r="AM35" s="997"/>
      <c r="AN35" s="997"/>
      <c r="AO35" s="997"/>
      <c r="AP35" s="997"/>
      <c r="AQ35" s="997"/>
      <c r="AR35" s="997"/>
      <c r="AS35" s="997"/>
      <c r="AT35" s="997"/>
      <c r="AU35" s="987">
        <v>9345000</v>
      </c>
      <c r="AV35" s="1000">
        <v>10180000</v>
      </c>
      <c r="AW35" s="1000">
        <v>10180000</v>
      </c>
      <c r="AX35" s="1000">
        <v>10180000</v>
      </c>
      <c r="AY35" s="1000">
        <v>10180000</v>
      </c>
      <c r="AZ35" s="1000">
        <v>10180000</v>
      </c>
    </row>
    <row r="36" spans="1:52" ht="20.399999999999999" x14ac:dyDescent="0.25">
      <c r="A36" s="186" t="s">
        <v>1325</v>
      </c>
      <c r="B36" s="186" t="s">
        <v>387</v>
      </c>
      <c r="C36" s="255">
        <v>194</v>
      </c>
      <c r="D36" s="157" t="s">
        <v>1121</v>
      </c>
      <c r="E36" s="186" t="s">
        <v>1324</v>
      </c>
      <c r="F36" s="186"/>
      <c r="G36" s="186"/>
      <c r="H36" s="1048">
        <v>45261</v>
      </c>
      <c r="I36" s="26"/>
      <c r="J36" s="26" t="s">
        <v>1502</v>
      </c>
      <c r="K36" s="148"/>
      <c r="L36" s="148"/>
      <c r="M36" s="148"/>
      <c r="N36" s="148"/>
      <c r="O36" s="148"/>
      <c r="P36" s="148"/>
      <c r="Q36" s="148"/>
      <c r="R36" s="148"/>
      <c r="S36" s="148"/>
      <c r="T36" s="148"/>
      <c r="U36" s="148"/>
      <c r="V36" s="148" t="s">
        <v>396</v>
      </c>
      <c r="W36" s="148" t="s">
        <v>396</v>
      </c>
      <c r="X36" s="148" t="s">
        <v>396</v>
      </c>
      <c r="Y36" s="148" t="s">
        <v>392</v>
      </c>
      <c r="Z36" s="148" t="s">
        <v>392</v>
      </c>
      <c r="AA36" s="148" t="s">
        <v>392</v>
      </c>
      <c r="AB36" s="148" t="s">
        <v>406</v>
      </c>
      <c r="AC36" s="148" t="s">
        <v>406</v>
      </c>
      <c r="AD36" s="148" t="s">
        <v>406</v>
      </c>
      <c r="AE36" s="967">
        <v>43950</v>
      </c>
      <c r="AF36" s="191" t="s">
        <v>87</v>
      </c>
      <c r="AG36" s="27"/>
      <c r="AH36" s="27"/>
      <c r="AI36" s="27"/>
      <c r="AJ36" s="27"/>
      <c r="AK36" s="27"/>
      <c r="AL36" s="27"/>
      <c r="AM36" s="27"/>
      <c r="AN36" s="27"/>
      <c r="AO36" s="27"/>
      <c r="AP36" s="27"/>
      <c r="AQ36" s="27"/>
      <c r="AR36" s="27">
        <v>95000000</v>
      </c>
      <c r="AS36" s="27">
        <v>95000000</v>
      </c>
      <c r="AT36" s="27">
        <v>95000000</v>
      </c>
      <c r="AU36" s="27">
        <v>95000000</v>
      </c>
      <c r="AV36" s="27">
        <v>95000000</v>
      </c>
      <c r="AW36" s="27">
        <v>95000000</v>
      </c>
      <c r="AX36" s="27">
        <v>97995000</v>
      </c>
      <c r="AY36" s="27">
        <v>97995000</v>
      </c>
      <c r="AZ36" s="27">
        <v>97995000</v>
      </c>
    </row>
    <row r="37" spans="1:52" ht="20.399999999999999" x14ac:dyDescent="0.25">
      <c r="A37" s="186" t="s">
        <v>1325</v>
      </c>
      <c r="B37" s="186" t="s">
        <v>387</v>
      </c>
      <c r="C37" s="255">
        <v>208</v>
      </c>
      <c r="D37" s="157" t="s">
        <v>1121</v>
      </c>
      <c r="E37" s="186" t="s">
        <v>1324</v>
      </c>
      <c r="F37" s="186"/>
      <c r="G37" s="186"/>
      <c r="H37" s="1021">
        <v>44896</v>
      </c>
      <c r="I37" s="26"/>
      <c r="J37" s="26" t="s">
        <v>1542</v>
      </c>
      <c r="K37" s="148"/>
      <c r="L37" s="148"/>
      <c r="M37" s="148"/>
      <c r="N37" s="148"/>
      <c r="O37" s="148"/>
      <c r="P37" s="148"/>
      <c r="Q37" s="148"/>
      <c r="R37" s="148"/>
      <c r="S37" s="148"/>
      <c r="T37" s="148"/>
      <c r="U37" s="148"/>
      <c r="V37" s="148"/>
      <c r="W37" s="148" t="s">
        <v>396</v>
      </c>
      <c r="X37" s="148" t="s">
        <v>396</v>
      </c>
      <c r="Y37" s="148" t="s">
        <v>406</v>
      </c>
      <c r="Z37" s="148" t="s">
        <v>406</v>
      </c>
      <c r="AA37" s="148" t="s">
        <v>406</v>
      </c>
      <c r="AB37" s="148" t="s">
        <v>406</v>
      </c>
      <c r="AC37" s="148" t="s">
        <v>406</v>
      </c>
      <c r="AD37" s="148" t="s">
        <v>406</v>
      </c>
      <c r="AE37" s="967" t="s">
        <v>410</v>
      </c>
      <c r="AF37" s="967" t="s">
        <v>87</v>
      </c>
      <c r="AG37" s="27"/>
      <c r="AH37" s="27"/>
      <c r="AI37" s="27"/>
      <c r="AJ37" s="27"/>
      <c r="AK37" s="27"/>
      <c r="AL37" s="27"/>
      <c r="AM37" s="27"/>
      <c r="AN37" s="27"/>
      <c r="AO37" s="27"/>
      <c r="AP37" s="27"/>
      <c r="AQ37" s="27"/>
      <c r="AR37" s="27"/>
      <c r="AS37" s="27">
        <v>15750000</v>
      </c>
      <c r="AT37" s="27">
        <v>15750000</v>
      </c>
      <c r="AU37" s="27">
        <v>22656000</v>
      </c>
      <c r="AV37" s="27">
        <v>22656000</v>
      </c>
      <c r="AW37" s="27">
        <v>22656000</v>
      </c>
      <c r="AX37" s="27">
        <v>22656000</v>
      </c>
      <c r="AY37" s="27">
        <v>22656000</v>
      </c>
      <c r="AZ37" s="27">
        <v>22656000</v>
      </c>
    </row>
    <row r="38" spans="1:52" ht="20.399999999999999" x14ac:dyDescent="0.25">
      <c r="A38" s="186" t="s">
        <v>1325</v>
      </c>
      <c r="B38" s="186" t="s">
        <v>387</v>
      </c>
      <c r="C38" s="255">
        <v>63</v>
      </c>
      <c r="D38" s="157" t="s">
        <v>1121</v>
      </c>
      <c r="E38" s="186" t="s">
        <v>1324</v>
      </c>
      <c r="F38" s="186"/>
      <c r="G38" s="186"/>
      <c r="H38" s="1049">
        <v>45078</v>
      </c>
      <c r="I38" s="26"/>
      <c r="J38" s="26" t="s">
        <v>1427</v>
      </c>
      <c r="K38" s="148"/>
      <c r="L38" s="148"/>
      <c r="M38" s="148"/>
      <c r="N38" s="148"/>
      <c r="O38" s="148"/>
      <c r="P38" s="148"/>
      <c r="Q38" s="148" t="s">
        <v>396</v>
      </c>
      <c r="R38" s="148" t="s">
        <v>396</v>
      </c>
      <c r="S38" s="148" t="s">
        <v>396</v>
      </c>
      <c r="T38" s="148" t="s">
        <v>396</v>
      </c>
      <c r="U38" s="148" t="s">
        <v>396</v>
      </c>
      <c r="V38" s="148" t="s">
        <v>396</v>
      </c>
      <c r="W38" s="148" t="s">
        <v>406</v>
      </c>
      <c r="X38" s="148" t="s">
        <v>406</v>
      </c>
      <c r="Y38" s="148" t="s">
        <v>406</v>
      </c>
      <c r="Z38" s="148" t="s">
        <v>406</v>
      </c>
      <c r="AA38" s="148" t="s">
        <v>406</v>
      </c>
      <c r="AB38" s="148" t="s">
        <v>406</v>
      </c>
      <c r="AC38" s="148" t="s">
        <v>406</v>
      </c>
      <c r="AD38" s="148" t="s">
        <v>406</v>
      </c>
      <c r="AE38" s="967" t="s">
        <v>410</v>
      </c>
      <c r="AF38" s="991" t="s">
        <v>1532</v>
      </c>
      <c r="AG38" s="27"/>
      <c r="AH38" s="27"/>
      <c r="AI38" s="27"/>
      <c r="AJ38" s="27"/>
      <c r="AK38" s="27"/>
      <c r="AL38" s="27"/>
      <c r="AM38" s="27">
        <v>14300000</v>
      </c>
      <c r="AN38" s="27">
        <v>14300000</v>
      </c>
      <c r="AO38" s="27">
        <v>14300000</v>
      </c>
      <c r="AP38" s="27">
        <v>14300000</v>
      </c>
      <c r="AQ38" s="27">
        <v>14300000</v>
      </c>
      <c r="AR38" s="27">
        <v>14300000</v>
      </c>
      <c r="AS38" s="27">
        <v>16612000</v>
      </c>
      <c r="AT38" s="27">
        <v>16612000</v>
      </c>
      <c r="AU38" s="27">
        <v>16612000</v>
      </c>
      <c r="AV38" s="27">
        <v>16612000</v>
      </c>
      <c r="AW38" s="27">
        <v>16612000</v>
      </c>
      <c r="AX38" s="27">
        <v>16612000</v>
      </c>
      <c r="AY38" s="27">
        <v>16612000</v>
      </c>
      <c r="AZ38" s="27">
        <v>16612000</v>
      </c>
    </row>
    <row r="39" spans="1:52" ht="20.399999999999999" x14ac:dyDescent="0.25">
      <c r="A39" s="186" t="s">
        <v>1325</v>
      </c>
      <c r="B39" s="186" t="s">
        <v>387</v>
      </c>
      <c r="C39" s="255">
        <v>28</v>
      </c>
      <c r="D39" s="157" t="s">
        <v>1121</v>
      </c>
      <c r="E39" s="186" t="s">
        <v>1324</v>
      </c>
      <c r="F39" s="186"/>
      <c r="G39" s="186"/>
      <c r="H39" s="1049">
        <v>45078</v>
      </c>
      <c r="I39" s="26"/>
      <c r="J39" s="26" t="s">
        <v>1450</v>
      </c>
      <c r="K39" s="148"/>
      <c r="L39" s="148"/>
      <c r="M39" s="148"/>
      <c r="N39" s="148" t="s">
        <v>396</v>
      </c>
      <c r="O39" s="148" t="s">
        <v>396</v>
      </c>
      <c r="P39" s="148" t="s">
        <v>396</v>
      </c>
      <c r="Q39" s="148" t="s">
        <v>396</v>
      </c>
      <c r="R39" s="148" t="s">
        <v>396</v>
      </c>
      <c r="S39" s="148" t="s">
        <v>396</v>
      </c>
      <c r="T39" s="148" t="s">
        <v>396</v>
      </c>
      <c r="U39" s="148" t="s">
        <v>396</v>
      </c>
      <c r="V39" s="148" t="s">
        <v>396</v>
      </c>
      <c r="W39" s="148" t="s">
        <v>406</v>
      </c>
      <c r="X39" s="148" t="s">
        <v>406</v>
      </c>
      <c r="Y39" s="148" t="s">
        <v>406</v>
      </c>
      <c r="Z39" s="148" t="s">
        <v>406</v>
      </c>
      <c r="AA39" s="148" t="s">
        <v>406</v>
      </c>
      <c r="AB39" s="148" t="s">
        <v>406</v>
      </c>
      <c r="AC39" s="148" t="s">
        <v>406</v>
      </c>
      <c r="AD39" s="148" t="s">
        <v>406</v>
      </c>
      <c r="AE39" s="967" t="s">
        <v>410</v>
      </c>
      <c r="AF39" s="991" t="s">
        <v>1532</v>
      </c>
      <c r="AG39" s="27"/>
      <c r="AH39" s="27"/>
      <c r="AI39" s="27"/>
      <c r="AJ39" s="27">
        <v>34500000</v>
      </c>
      <c r="AK39" s="27">
        <v>34500000</v>
      </c>
      <c r="AL39" s="27">
        <v>34500000</v>
      </c>
      <c r="AM39" s="27">
        <v>34500000</v>
      </c>
      <c r="AN39" s="27">
        <v>34500000</v>
      </c>
      <c r="AO39" s="27">
        <v>34500000</v>
      </c>
      <c r="AP39" s="27">
        <v>34500000</v>
      </c>
      <c r="AQ39" s="27">
        <v>34500000</v>
      </c>
      <c r="AR39" s="27">
        <v>34500000</v>
      </c>
      <c r="AS39" s="27">
        <v>39082000</v>
      </c>
      <c r="AT39" s="27">
        <v>39082000</v>
      </c>
      <c r="AU39" s="27">
        <v>39082000</v>
      </c>
      <c r="AV39" s="27">
        <v>39082000</v>
      </c>
      <c r="AW39" s="27">
        <v>39082000</v>
      </c>
      <c r="AX39" s="27">
        <v>39082000</v>
      </c>
      <c r="AY39" s="27">
        <v>39082000</v>
      </c>
      <c r="AZ39" s="27">
        <v>39082000</v>
      </c>
    </row>
    <row r="40" spans="1:52" ht="20.399999999999999" x14ac:dyDescent="0.25">
      <c r="A40" s="186" t="s">
        <v>1325</v>
      </c>
      <c r="B40" s="186" t="s">
        <v>387</v>
      </c>
      <c r="C40" s="255">
        <v>90</v>
      </c>
      <c r="D40" s="157" t="s">
        <v>1121</v>
      </c>
      <c r="E40" s="186" t="s">
        <v>1324</v>
      </c>
      <c r="F40" s="186"/>
      <c r="G40" s="186"/>
      <c r="H40" s="960">
        <v>45271</v>
      </c>
      <c r="I40" s="26"/>
      <c r="J40" s="26" t="s">
        <v>1443</v>
      </c>
      <c r="K40" s="148"/>
      <c r="L40" s="148"/>
      <c r="M40" s="148"/>
      <c r="N40" s="148"/>
      <c r="O40" s="148"/>
      <c r="P40" s="148"/>
      <c r="Q40" s="148"/>
      <c r="R40" s="148"/>
      <c r="S40" s="148" t="s">
        <v>396</v>
      </c>
      <c r="T40" s="148" t="s">
        <v>396</v>
      </c>
      <c r="U40" s="148" t="s">
        <v>396</v>
      </c>
      <c r="V40" s="148" t="s">
        <v>396</v>
      </c>
      <c r="W40" s="148" t="s">
        <v>406</v>
      </c>
      <c r="X40" s="148" t="s">
        <v>406</v>
      </c>
      <c r="Y40" s="148" t="s">
        <v>406</v>
      </c>
      <c r="Z40" s="148" t="s">
        <v>406</v>
      </c>
      <c r="AA40" s="148" t="s">
        <v>406</v>
      </c>
      <c r="AB40" s="148" t="s">
        <v>406</v>
      </c>
      <c r="AC40" s="148" t="s">
        <v>406</v>
      </c>
      <c r="AD40" s="148" t="s">
        <v>406</v>
      </c>
      <c r="AE40" s="967" t="s">
        <v>410</v>
      </c>
      <c r="AF40" s="991" t="s">
        <v>1533</v>
      </c>
      <c r="AG40" s="27"/>
      <c r="AH40" s="27"/>
      <c r="AI40" s="27"/>
      <c r="AJ40" s="27"/>
      <c r="AK40" s="27"/>
      <c r="AL40" s="27"/>
      <c r="AM40" s="27"/>
      <c r="AN40" s="27"/>
      <c r="AO40" s="27">
        <v>17923000</v>
      </c>
      <c r="AP40" s="27">
        <v>17923000</v>
      </c>
      <c r="AQ40" s="27">
        <v>17923000</v>
      </c>
      <c r="AR40" s="27">
        <v>17923000</v>
      </c>
      <c r="AS40" s="27">
        <v>17925000</v>
      </c>
      <c r="AT40" s="27">
        <v>17925000</v>
      </c>
      <c r="AU40" s="27">
        <v>17925000</v>
      </c>
      <c r="AV40" s="27">
        <v>17925000</v>
      </c>
      <c r="AW40" s="27">
        <v>17925000</v>
      </c>
      <c r="AX40" s="27">
        <v>17925000</v>
      </c>
      <c r="AY40" s="27">
        <v>17925000</v>
      </c>
      <c r="AZ40" s="27">
        <v>17925000</v>
      </c>
    </row>
    <row r="41" spans="1:52" ht="20.399999999999999" x14ac:dyDescent="0.25">
      <c r="A41" s="186" t="s">
        <v>1325</v>
      </c>
      <c r="B41" s="186" t="s">
        <v>387</v>
      </c>
      <c r="C41" s="255">
        <v>43</v>
      </c>
      <c r="D41" s="157" t="s">
        <v>1121</v>
      </c>
      <c r="E41" s="186" t="s">
        <v>1324</v>
      </c>
      <c r="F41" s="186"/>
      <c r="G41" s="186"/>
      <c r="H41" s="1021">
        <v>44896</v>
      </c>
      <c r="I41" s="26"/>
      <c r="J41" s="26" t="s">
        <v>1547</v>
      </c>
      <c r="K41" s="148"/>
      <c r="L41" s="148"/>
      <c r="M41" s="148"/>
      <c r="N41" s="148"/>
      <c r="O41" s="148"/>
      <c r="P41" s="148" t="s">
        <v>396</v>
      </c>
      <c r="Q41" s="148" t="s">
        <v>406</v>
      </c>
      <c r="R41" s="148" t="s">
        <v>406</v>
      </c>
      <c r="S41" s="148" t="s">
        <v>406</v>
      </c>
      <c r="T41" s="148" t="s">
        <v>406</v>
      </c>
      <c r="U41" s="148" t="s">
        <v>406</v>
      </c>
      <c r="V41" s="148" t="s">
        <v>406</v>
      </c>
      <c r="W41" s="148" t="s">
        <v>406</v>
      </c>
      <c r="X41" s="148" t="s">
        <v>406</v>
      </c>
      <c r="Y41" s="148" t="s">
        <v>406</v>
      </c>
      <c r="Z41" s="148" t="s">
        <v>406</v>
      </c>
      <c r="AA41" s="148" t="s">
        <v>406</v>
      </c>
      <c r="AB41" s="148" t="s">
        <v>406</v>
      </c>
      <c r="AC41" s="148" t="s">
        <v>406</v>
      </c>
      <c r="AD41" s="148" t="s">
        <v>406</v>
      </c>
      <c r="AE41" s="967" t="s">
        <v>410</v>
      </c>
      <c r="AF41" s="967">
        <v>43207</v>
      </c>
      <c r="AG41" s="27"/>
      <c r="AH41" s="27"/>
      <c r="AI41" s="27"/>
      <c r="AJ41" s="27"/>
      <c r="AK41" s="27"/>
      <c r="AL41" s="27">
        <v>18402000</v>
      </c>
      <c r="AM41" s="27">
        <v>18402000</v>
      </c>
      <c r="AN41" s="27">
        <v>18402000</v>
      </c>
      <c r="AO41" s="27">
        <v>18402000</v>
      </c>
      <c r="AP41" s="27">
        <v>18402000</v>
      </c>
      <c r="AQ41" s="27">
        <v>18402000</v>
      </c>
      <c r="AR41" s="27">
        <v>18402000</v>
      </c>
      <c r="AS41" s="27">
        <v>18402000</v>
      </c>
      <c r="AT41" s="27">
        <v>18402000</v>
      </c>
      <c r="AU41" s="27">
        <v>18402000</v>
      </c>
      <c r="AV41" s="27">
        <v>18402000</v>
      </c>
      <c r="AW41" s="27">
        <v>18402000</v>
      </c>
      <c r="AX41" s="27">
        <v>18402000</v>
      </c>
      <c r="AY41" s="27">
        <v>18402000</v>
      </c>
      <c r="AZ41" s="27">
        <v>18402000</v>
      </c>
    </row>
    <row r="42" spans="1:52" ht="20.399999999999999" x14ac:dyDescent="0.25">
      <c r="A42" s="186" t="s">
        <v>1325</v>
      </c>
      <c r="B42" s="186" t="s">
        <v>387</v>
      </c>
      <c r="C42" s="255">
        <v>44</v>
      </c>
      <c r="D42" s="157" t="s">
        <v>1121</v>
      </c>
      <c r="E42" s="186" t="s">
        <v>1324</v>
      </c>
      <c r="F42" s="186"/>
      <c r="G42" s="186"/>
      <c r="H42" s="960">
        <v>46357</v>
      </c>
      <c r="I42" s="26"/>
      <c r="J42" s="26" t="s">
        <v>1548</v>
      </c>
      <c r="K42" s="148"/>
      <c r="L42" s="148"/>
      <c r="M42" s="148"/>
      <c r="N42" s="148"/>
      <c r="O42" s="148"/>
      <c r="P42" s="148" t="s">
        <v>396</v>
      </c>
      <c r="Q42" s="148" t="s">
        <v>406</v>
      </c>
      <c r="R42" s="148" t="s">
        <v>406</v>
      </c>
      <c r="S42" s="148" t="s">
        <v>406</v>
      </c>
      <c r="T42" s="148" t="s">
        <v>406</v>
      </c>
      <c r="U42" s="148" t="s">
        <v>406</v>
      </c>
      <c r="V42" s="148" t="s">
        <v>406</v>
      </c>
      <c r="W42" s="148" t="s">
        <v>406</v>
      </c>
      <c r="X42" s="148" t="s">
        <v>406</v>
      </c>
      <c r="Y42" s="148" t="s">
        <v>406</v>
      </c>
      <c r="Z42" s="148" t="s">
        <v>406</v>
      </c>
      <c r="AA42" s="148" t="s">
        <v>406</v>
      </c>
      <c r="AB42" s="148" t="s">
        <v>406</v>
      </c>
      <c r="AC42" s="148" t="s">
        <v>406</v>
      </c>
      <c r="AD42" s="148" t="s">
        <v>406</v>
      </c>
      <c r="AE42" s="967" t="s">
        <v>410</v>
      </c>
      <c r="AF42" s="967">
        <v>43207</v>
      </c>
      <c r="AG42" s="27"/>
      <c r="AH42" s="27"/>
      <c r="AI42" s="27"/>
      <c r="AJ42" s="27"/>
      <c r="AK42" s="27"/>
      <c r="AL42" s="27">
        <v>23900000</v>
      </c>
      <c r="AM42" s="27">
        <v>23900000</v>
      </c>
      <c r="AN42" s="27">
        <v>23900000</v>
      </c>
      <c r="AO42" s="27">
        <v>23900000</v>
      </c>
      <c r="AP42" s="27">
        <v>23900000</v>
      </c>
      <c r="AQ42" s="27">
        <v>41113000</v>
      </c>
      <c r="AR42" s="27">
        <v>41113000</v>
      </c>
      <c r="AS42" s="27">
        <v>41113000</v>
      </c>
      <c r="AT42" s="27">
        <v>41113000</v>
      </c>
      <c r="AU42" s="27">
        <v>41113000</v>
      </c>
      <c r="AV42" s="27">
        <v>41113000</v>
      </c>
      <c r="AW42" s="27">
        <v>41113000</v>
      </c>
      <c r="AX42" s="27">
        <v>41113000</v>
      </c>
      <c r="AY42" s="27">
        <v>41113000</v>
      </c>
      <c r="AZ42" s="27">
        <v>41113000</v>
      </c>
    </row>
    <row r="43" spans="1:52" ht="20.399999999999999" x14ac:dyDescent="0.25">
      <c r="A43" s="186" t="s">
        <v>1325</v>
      </c>
      <c r="B43" s="186" t="s">
        <v>387</v>
      </c>
      <c r="C43" s="255">
        <v>53</v>
      </c>
      <c r="D43" s="157" t="s">
        <v>1121</v>
      </c>
      <c r="E43" s="186" t="s">
        <v>1351</v>
      </c>
      <c r="F43" s="186"/>
      <c r="G43" s="186"/>
      <c r="H43" s="960">
        <v>45901</v>
      </c>
      <c r="I43" s="26" t="s">
        <v>1421</v>
      </c>
      <c r="J43" s="26" t="s">
        <v>1423</v>
      </c>
      <c r="K43" s="148"/>
      <c r="L43" s="148"/>
      <c r="M43" s="148"/>
      <c r="N43" s="148"/>
      <c r="O43" s="148"/>
      <c r="P43" s="148"/>
      <c r="Q43" s="148" t="s">
        <v>392</v>
      </c>
      <c r="R43" s="148" t="s">
        <v>392</v>
      </c>
      <c r="S43" s="148" t="s">
        <v>392</v>
      </c>
      <c r="T43" s="148" t="s">
        <v>392</v>
      </c>
      <c r="U43" s="148" t="s">
        <v>392</v>
      </c>
      <c r="V43" s="148" t="s">
        <v>392</v>
      </c>
      <c r="W43" s="148" t="s">
        <v>406</v>
      </c>
      <c r="X43" s="148" t="s">
        <v>406</v>
      </c>
      <c r="Y43" s="148" t="s">
        <v>406</v>
      </c>
      <c r="Z43" s="148" t="s">
        <v>406</v>
      </c>
      <c r="AA43" s="148" t="s">
        <v>406</v>
      </c>
      <c r="AB43" s="148" t="s">
        <v>406</v>
      </c>
      <c r="AC43" s="148" t="s">
        <v>406</v>
      </c>
      <c r="AD43" s="148" t="s">
        <v>406</v>
      </c>
      <c r="AE43" s="967" t="s">
        <v>410</v>
      </c>
      <c r="AF43" s="1016" t="s">
        <v>87</v>
      </c>
      <c r="AG43" s="27"/>
      <c r="AH43" s="27"/>
      <c r="AI43" s="27"/>
      <c r="AJ43" s="27"/>
      <c r="AK43" s="27"/>
      <c r="AL43" s="27"/>
      <c r="AM43" s="27">
        <v>12353000</v>
      </c>
      <c r="AN43" s="27">
        <v>12353000</v>
      </c>
      <c r="AO43" s="27">
        <v>11353000</v>
      </c>
      <c r="AP43" s="27">
        <v>11353000</v>
      </c>
      <c r="AQ43" s="27">
        <v>11353000</v>
      </c>
      <c r="AR43" s="27">
        <v>13044000</v>
      </c>
      <c r="AS43" s="27">
        <v>13044000</v>
      </c>
      <c r="AT43" s="27">
        <v>13044000</v>
      </c>
      <c r="AU43" s="27">
        <v>13044000</v>
      </c>
      <c r="AV43" s="27">
        <v>13044000</v>
      </c>
      <c r="AW43" s="27">
        <v>13044000</v>
      </c>
      <c r="AX43" s="27">
        <v>13044000</v>
      </c>
      <c r="AY43" s="1050">
        <v>17732000</v>
      </c>
      <c r="AZ43" s="1050">
        <v>17732000</v>
      </c>
    </row>
    <row r="44" spans="1:52" ht="30.6" x14ac:dyDescent="0.25">
      <c r="A44" s="186" t="s">
        <v>1325</v>
      </c>
      <c r="B44" s="186" t="s">
        <v>387</v>
      </c>
      <c r="C44" s="255">
        <v>25</v>
      </c>
      <c r="D44" s="157" t="s">
        <v>1121</v>
      </c>
      <c r="E44" s="186" t="s">
        <v>1388</v>
      </c>
      <c r="F44" s="186"/>
      <c r="G44" s="186"/>
      <c r="H44" s="1031">
        <v>44805</v>
      </c>
      <c r="I44" s="26"/>
      <c r="J44" s="26" t="s">
        <v>1389</v>
      </c>
      <c r="K44" s="148"/>
      <c r="L44" s="148"/>
      <c r="M44" s="148"/>
      <c r="N44" s="148" t="s">
        <v>396</v>
      </c>
      <c r="O44" s="148" t="s">
        <v>396</v>
      </c>
      <c r="P44" s="148" t="s">
        <v>396</v>
      </c>
      <c r="Q44" s="148" t="s">
        <v>396</v>
      </c>
      <c r="R44" s="148" t="s">
        <v>396</v>
      </c>
      <c r="S44" s="148" t="s">
        <v>396</v>
      </c>
      <c r="T44" s="148" t="s">
        <v>392</v>
      </c>
      <c r="U44" s="148" t="s">
        <v>406</v>
      </c>
      <c r="V44" s="148" t="s">
        <v>406</v>
      </c>
      <c r="W44" s="148" t="s">
        <v>406</v>
      </c>
      <c r="X44" s="148" t="s">
        <v>406</v>
      </c>
      <c r="Y44" s="148" t="s">
        <v>406</v>
      </c>
      <c r="Z44" s="148" t="s">
        <v>406</v>
      </c>
      <c r="AA44" s="148" t="s">
        <v>406</v>
      </c>
      <c r="AB44" s="148" t="s">
        <v>406</v>
      </c>
      <c r="AC44" s="148" t="s">
        <v>406</v>
      </c>
      <c r="AD44" s="148" t="s">
        <v>406</v>
      </c>
      <c r="AE44" s="967" t="s">
        <v>410</v>
      </c>
      <c r="AF44" s="191" t="s">
        <v>410</v>
      </c>
      <c r="AG44" s="27"/>
      <c r="AH44" s="27"/>
      <c r="AI44" s="27"/>
      <c r="AJ44" s="27">
        <v>4700000</v>
      </c>
      <c r="AK44" s="27">
        <v>4700000</v>
      </c>
      <c r="AL44" s="27">
        <v>4700000</v>
      </c>
      <c r="AM44" s="27">
        <v>4700000</v>
      </c>
      <c r="AN44" s="27">
        <v>4700000</v>
      </c>
      <c r="AO44" s="27">
        <v>4700000</v>
      </c>
      <c r="AP44" s="27">
        <v>4700000</v>
      </c>
      <c r="AQ44" s="27">
        <v>4700000</v>
      </c>
      <c r="AR44" s="27">
        <v>4700000</v>
      </c>
      <c r="AS44" s="27">
        <v>4700000</v>
      </c>
      <c r="AT44" s="27">
        <v>4700000</v>
      </c>
      <c r="AU44" s="27">
        <v>4700000</v>
      </c>
      <c r="AV44" s="27">
        <v>4700000</v>
      </c>
      <c r="AW44" s="27">
        <v>4700000</v>
      </c>
      <c r="AX44" s="27">
        <v>4700000</v>
      </c>
      <c r="AY44" s="27">
        <v>4700000</v>
      </c>
      <c r="AZ44" s="27">
        <v>4700000</v>
      </c>
    </row>
    <row r="45" spans="1:52" ht="20.399999999999999" x14ac:dyDescent="0.25">
      <c r="A45" s="186" t="s">
        <v>1325</v>
      </c>
      <c r="B45" s="186" t="s">
        <v>387</v>
      </c>
      <c r="C45" s="255">
        <v>26</v>
      </c>
      <c r="D45" s="157" t="s">
        <v>1121</v>
      </c>
      <c r="E45" s="186" t="s">
        <v>1324</v>
      </c>
      <c r="F45" s="186"/>
      <c r="G45" s="186"/>
      <c r="H45" s="1048">
        <v>45261</v>
      </c>
      <c r="I45" s="26"/>
      <c r="J45" s="26" t="s">
        <v>1390</v>
      </c>
      <c r="K45" s="148"/>
      <c r="L45" s="148"/>
      <c r="M45" s="148"/>
      <c r="N45" s="148" t="s">
        <v>396</v>
      </c>
      <c r="O45" s="148" t="s">
        <v>396</v>
      </c>
      <c r="P45" s="148" t="s">
        <v>396</v>
      </c>
      <c r="Q45" s="148" t="s">
        <v>396</v>
      </c>
      <c r="R45" s="148" t="s">
        <v>392</v>
      </c>
      <c r="S45" s="148" t="s">
        <v>392</v>
      </c>
      <c r="T45" s="148" t="s">
        <v>392</v>
      </c>
      <c r="U45" s="148" t="s">
        <v>392</v>
      </c>
      <c r="V45" s="148" t="s">
        <v>392</v>
      </c>
      <c r="W45" s="148" t="s">
        <v>392</v>
      </c>
      <c r="X45" s="148" t="s">
        <v>392</v>
      </c>
      <c r="Y45" s="148" t="s">
        <v>392</v>
      </c>
      <c r="Z45" s="148" t="s">
        <v>392</v>
      </c>
      <c r="AA45" s="148" t="s">
        <v>406</v>
      </c>
      <c r="AB45" s="148" t="s">
        <v>406</v>
      </c>
      <c r="AC45" s="148" t="s">
        <v>406</v>
      </c>
      <c r="AD45" s="148" t="s">
        <v>406</v>
      </c>
      <c r="AE45" s="967">
        <v>43220</v>
      </c>
      <c r="AF45" s="967">
        <v>44429</v>
      </c>
      <c r="AG45" s="27"/>
      <c r="AH45" s="27"/>
      <c r="AI45" s="27"/>
      <c r="AJ45" s="27">
        <v>37000000</v>
      </c>
      <c r="AK45" s="27">
        <v>37000000</v>
      </c>
      <c r="AL45" s="27">
        <v>37000000</v>
      </c>
      <c r="AM45" s="27">
        <v>37000000</v>
      </c>
      <c r="AN45" s="27">
        <v>37000000</v>
      </c>
      <c r="AO45" s="27">
        <v>37000000</v>
      </c>
      <c r="AP45" s="27">
        <v>37000000</v>
      </c>
      <c r="AQ45" s="27">
        <v>37000000</v>
      </c>
      <c r="AR45" s="27">
        <v>37000000</v>
      </c>
      <c r="AS45" s="27">
        <v>76000000</v>
      </c>
      <c r="AT45" s="27">
        <v>76000000</v>
      </c>
      <c r="AU45" s="27">
        <v>76000000</v>
      </c>
      <c r="AV45" s="27">
        <v>76000000</v>
      </c>
      <c r="AW45" s="1050">
        <v>69893000</v>
      </c>
      <c r="AX45" s="1050">
        <v>69893000</v>
      </c>
      <c r="AY45" s="1050">
        <v>69893000</v>
      </c>
      <c r="AZ45" s="1050">
        <v>69893000</v>
      </c>
    </row>
    <row r="46" spans="1:52" ht="20.399999999999999" x14ac:dyDescent="0.25">
      <c r="A46" s="186" t="s">
        <v>1325</v>
      </c>
      <c r="B46" s="186" t="s">
        <v>387</v>
      </c>
      <c r="C46" s="255">
        <v>27</v>
      </c>
      <c r="D46" s="157" t="s">
        <v>1121</v>
      </c>
      <c r="E46" s="186" t="s">
        <v>1324</v>
      </c>
      <c r="F46" s="186"/>
      <c r="G46" s="186"/>
      <c r="H46" s="960">
        <v>45271</v>
      </c>
      <c r="I46" s="26"/>
      <c r="J46" s="26" t="s">
        <v>1391</v>
      </c>
      <c r="K46" s="148"/>
      <c r="L46" s="148"/>
      <c r="M46" s="148"/>
      <c r="N46" s="148" t="s">
        <v>396</v>
      </c>
      <c r="O46" s="148" t="s">
        <v>396</v>
      </c>
      <c r="P46" s="148" t="s">
        <v>396</v>
      </c>
      <c r="Q46" s="148" t="s">
        <v>396</v>
      </c>
      <c r="R46" s="148" t="s">
        <v>392</v>
      </c>
      <c r="S46" s="148" t="s">
        <v>392</v>
      </c>
      <c r="T46" s="148" t="s">
        <v>392</v>
      </c>
      <c r="U46" s="148" t="s">
        <v>392</v>
      </c>
      <c r="V46" s="148" t="s">
        <v>392</v>
      </c>
      <c r="W46" s="148" t="s">
        <v>392</v>
      </c>
      <c r="X46" s="148" t="s">
        <v>392</v>
      </c>
      <c r="Y46" s="148" t="s">
        <v>392</v>
      </c>
      <c r="Z46" s="148" t="s">
        <v>392</v>
      </c>
      <c r="AA46" s="148" t="s">
        <v>392</v>
      </c>
      <c r="AB46" s="148" t="s">
        <v>392</v>
      </c>
      <c r="AC46" s="148" t="s">
        <v>406</v>
      </c>
      <c r="AD46" s="148" t="s">
        <v>406</v>
      </c>
      <c r="AE46" s="967">
        <v>43220</v>
      </c>
      <c r="AF46" s="967" t="s">
        <v>87</v>
      </c>
      <c r="AG46" s="27"/>
      <c r="AH46" s="27"/>
      <c r="AI46" s="27"/>
      <c r="AJ46" s="27">
        <v>6500000</v>
      </c>
      <c r="AK46" s="27">
        <v>6500000</v>
      </c>
      <c r="AL46" s="27">
        <v>6500000</v>
      </c>
      <c r="AM46" s="27">
        <v>6500000</v>
      </c>
      <c r="AN46" s="27">
        <v>6500000</v>
      </c>
      <c r="AO46" s="27">
        <v>6500000</v>
      </c>
      <c r="AP46" s="27">
        <v>6500000</v>
      </c>
      <c r="AQ46" s="27">
        <v>6500000</v>
      </c>
      <c r="AR46" s="27">
        <v>6500000</v>
      </c>
      <c r="AS46" s="27">
        <v>6500000</v>
      </c>
      <c r="AT46" s="27">
        <v>6500000</v>
      </c>
      <c r="AU46" s="27">
        <v>6500000</v>
      </c>
      <c r="AV46" s="27">
        <v>6500000</v>
      </c>
      <c r="AW46" s="27">
        <v>6500000</v>
      </c>
      <c r="AX46" s="27">
        <v>10428000</v>
      </c>
      <c r="AY46" s="27">
        <v>10428000</v>
      </c>
      <c r="AZ46" s="27">
        <v>10428000</v>
      </c>
    </row>
    <row r="47" spans="1:52" ht="20.399999999999999" x14ac:dyDescent="0.25">
      <c r="A47" s="186" t="s">
        <v>1325</v>
      </c>
      <c r="B47" s="186" t="s">
        <v>387</v>
      </c>
      <c r="C47" s="255">
        <v>92</v>
      </c>
      <c r="D47" s="157" t="s">
        <v>1121</v>
      </c>
      <c r="E47" s="186" t="s">
        <v>1351</v>
      </c>
      <c r="F47" s="186"/>
      <c r="G47" s="186">
        <v>2</v>
      </c>
      <c r="H47" s="983">
        <v>44805</v>
      </c>
      <c r="I47" s="26"/>
      <c r="J47" s="26" t="s">
        <v>1447</v>
      </c>
      <c r="K47" s="148"/>
      <c r="L47" s="148"/>
      <c r="M47" s="148"/>
      <c r="N47" s="148"/>
      <c r="O47" s="148"/>
      <c r="P47" s="148"/>
      <c r="Q47" s="148"/>
      <c r="R47" s="148"/>
      <c r="S47" s="148" t="s">
        <v>396</v>
      </c>
      <c r="T47" s="148" t="s">
        <v>392</v>
      </c>
      <c r="U47" s="148" t="s">
        <v>392</v>
      </c>
      <c r="V47" s="148" t="s">
        <v>392</v>
      </c>
      <c r="W47" s="148" t="s">
        <v>392</v>
      </c>
      <c r="X47" s="148" t="s">
        <v>392</v>
      </c>
      <c r="Y47" s="148" t="s">
        <v>392</v>
      </c>
      <c r="Z47" s="148" t="s">
        <v>406</v>
      </c>
      <c r="AA47" s="148" t="s">
        <v>406</v>
      </c>
      <c r="AB47" s="148" t="s">
        <v>406</v>
      </c>
      <c r="AC47" s="148" t="s">
        <v>406</v>
      </c>
      <c r="AD47" s="148" t="s">
        <v>406</v>
      </c>
      <c r="AE47" s="148" t="s">
        <v>410</v>
      </c>
      <c r="AF47" s="967">
        <v>44225</v>
      </c>
      <c r="AG47" s="27"/>
      <c r="AH47" s="27"/>
      <c r="AI47" s="27"/>
      <c r="AJ47" s="27"/>
      <c r="AK47" s="27"/>
      <c r="AL47" s="27"/>
      <c r="AM47" s="27"/>
      <c r="AN47" s="27"/>
      <c r="AO47" s="27">
        <v>8300000</v>
      </c>
      <c r="AP47" s="27">
        <v>8300000</v>
      </c>
      <c r="AQ47" s="27">
        <v>8300000</v>
      </c>
      <c r="AR47" s="27">
        <v>8300000</v>
      </c>
      <c r="AS47" s="969">
        <v>10340000</v>
      </c>
      <c r="AT47" s="969">
        <v>10340000</v>
      </c>
      <c r="AU47" s="969">
        <v>10340000</v>
      </c>
      <c r="AV47" s="969">
        <v>10430000</v>
      </c>
      <c r="AW47" s="969">
        <v>10430000</v>
      </c>
      <c r="AX47" s="969">
        <v>14892000</v>
      </c>
      <c r="AY47" s="969">
        <v>14892000</v>
      </c>
      <c r="AZ47" s="1051">
        <v>18020000</v>
      </c>
    </row>
    <row r="48" spans="1:52" x14ac:dyDescent="0.25">
      <c r="A48" s="186" t="s">
        <v>1325</v>
      </c>
      <c r="B48" s="186" t="s">
        <v>387</v>
      </c>
      <c r="C48" s="255">
        <v>145</v>
      </c>
      <c r="D48" s="157" t="s">
        <v>1121</v>
      </c>
      <c r="E48" s="186" t="s">
        <v>1351</v>
      </c>
      <c r="F48" s="186"/>
      <c r="G48" s="186"/>
      <c r="H48" s="960">
        <v>45231</v>
      </c>
      <c r="I48" s="26"/>
      <c r="J48" s="26" t="s">
        <v>1455</v>
      </c>
      <c r="K48" s="148"/>
      <c r="L48" s="148"/>
      <c r="M48" s="148"/>
      <c r="N48" s="148"/>
      <c r="O48" s="148"/>
      <c r="P48" s="148"/>
      <c r="Q48" s="148"/>
      <c r="R48" s="148"/>
      <c r="S48" s="148"/>
      <c r="T48" s="148" t="s">
        <v>392</v>
      </c>
      <c r="U48" s="148" t="s">
        <v>392</v>
      </c>
      <c r="V48" s="148" t="s">
        <v>392</v>
      </c>
      <c r="W48" s="148" t="s">
        <v>392</v>
      </c>
      <c r="X48" s="148" t="s">
        <v>392</v>
      </c>
      <c r="Y48" s="148" t="s">
        <v>392</v>
      </c>
      <c r="Z48" s="148" t="s">
        <v>392</v>
      </c>
      <c r="AA48" s="148" t="s">
        <v>392</v>
      </c>
      <c r="AB48" s="148" t="s">
        <v>392</v>
      </c>
      <c r="AC48" s="148" t="s">
        <v>392</v>
      </c>
      <c r="AD48" s="148" t="s">
        <v>392</v>
      </c>
      <c r="AE48" s="148" t="s">
        <v>410</v>
      </c>
      <c r="AF48" s="1023">
        <v>44662</v>
      </c>
      <c r="AG48" s="27"/>
      <c r="AH48" s="27"/>
      <c r="AI48" s="27"/>
      <c r="AJ48" s="27"/>
      <c r="AK48" s="27"/>
      <c r="AL48" s="27"/>
      <c r="AM48" s="27"/>
      <c r="AN48" s="27"/>
      <c r="AO48" s="27"/>
      <c r="AP48" s="27">
        <v>6860000</v>
      </c>
      <c r="AQ48" s="27">
        <v>6860000</v>
      </c>
      <c r="AR48" s="27">
        <v>6860000</v>
      </c>
      <c r="AS48" s="27">
        <v>6860000</v>
      </c>
      <c r="AT48" s="27">
        <v>6860000</v>
      </c>
      <c r="AU48" s="969">
        <v>14485000</v>
      </c>
      <c r="AV48" s="969">
        <v>14485000</v>
      </c>
      <c r="AW48" s="969">
        <v>14485000</v>
      </c>
      <c r="AX48" s="969">
        <v>14485000</v>
      </c>
      <c r="AY48" s="969">
        <v>14485000</v>
      </c>
      <c r="AZ48" s="969">
        <v>14485000</v>
      </c>
    </row>
    <row r="49" spans="1:52" ht="20.399999999999999" x14ac:dyDescent="0.25">
      <c r="A49" s="186" t="s">
        <v>1325</v>
      </c>
      <c r="B49" s="186" t="s">
        <v>387</v>
      </c>
      <c r="C49" s="255">
        <v>146</v>
      </c>
      <c r="D49" s="157" t="s">
        <v>1121</v>
      </c>
      <c r="E49" s="186" t="s">
        <v>1351</v>
      </c>
      <c r="F49" s="186"/>
      <c r="G49" s="186"/>
      <c r="H49" s="960">
        <v>45413</v>
      </c>
      <c r="I49" s="26"/>
      <c r="J49" s="26" t="s">
        <v>1456</v>
      </c>
      <c r="K49" s="148"/>
      <c r="L49" s="148"/>
      <c r="M49" s="148"/>
      <c r="N49" s="148"/>
      <c r="O49" s="148"/>
      <c r="P49" s="148"/>
      <c r="Q49" s="148"/>
      <c r="R49" s="148"/>
      <c r="S49" s="148"/>
      <c r="T49" s="148" t="s">
        <v>392</v>
      </c>
      <c r="U49" s="148" t="s">
        <v>392</v>
      </c>
      <c r="V49" s="148" t="s">
        <v>392</v>
      </c>
      <c r="W49" s="148" t="s">
        <v>392</v>
      </c>
      <c r="X49" s="148" t="s">
        <v>392</v>
      </c>
      <c r="Y49" s="148" t="s">
        <v>406</v>
      </c>
      <c r="Z49" s="148" t="s">
        <v>406</v>
      </c>
      <c r="AA49" s="148" t="s">
        <v>406</v>
      </c>
      <c r="AB49" s="148" t="s">
        <v>406</v>
      </c>
      <c r="AC49" s="148" t="s">
        <v>406</v>
      </c>
      <c r="AD49" s="148" t="s">
        <v>406</v>
      </c>
      <c r="AE49" s="148" t="s">
        <v>410</v>
      </c>
      <c r="AF49" s="967">
        <v>44225</v>
      </c>
      <c r="AG49" s="27"/>
      <c r="AH49" s="27"/>
      <c r="AI49" s="27"/>
      <c r="AJ49" s="27"/>
      <c r="AK49" s="27"/>
      <c r="AL49" s="27"/>
      <c r="AM49" s="27"/>
      <c r="AN49" s="27"/>
      <c r="AO49" s="27"/>
      <c r="AP49" s="27">
        <v>60400000</v>
      </c>
      <c r="AQ49" s="27">
        <v>60400000</v>
      </c>
      <c r="AR49" s="27">
        <v>60400000</v>
      </c>
      <c r="AS49" s="27">
        <v>60400000</v>
      </c>
      <c r="AT49" s="27">
        <v>60400000</v>
      </c>
      <c r="AU49" s="969">
        <v>87877000</v>
      </c>
      <c r="AV49" s="969">
        <v>87877000</v>
      </c>
      <c r="AW49" s="969">
        <v>87877000</v>
      </c>
      <c r="AX49" s="969">
        <v>87877000</v>
      </c>
      <c r="AY49" s="969">
        <v>87877000</v>
      </c>
      <c r="AZ49" s="969">
        <v>87877000</v>
      </c>
    </row>
    <row r="50" spans="1:52" ht="20.399999999999999" x14ac:dyDescent="0.25">
      <c r="A50" s="186" t="s">
        <v>1325</v>
      </c>
      <c r="B50" s="186" t="s">
        <v>387</v>
      </c>
      <c r="C50" s="255">
        <v>149</v>
      </c>
      <c r="D50" s="157" t="s">
        <v>1121</v>
      </c>
      <c r="E50" s="186" t="s">
        <v>1351</v>
      </c>
      <c r="F50" s="186"/>
      <c r="G50" s="186"/>
      <c r="H50" s="960">
        <v>45992</v>
      </c>
      <c r="I50" s="26"/>
      <c r="J50" s="26" t="s">
        <v>1459</v>
      </c>
      <c r="K50" s="148"/>
      <c r="L50" s="148"/>
      <c r="M50" s="148"/>
      <c r="N50" s="148"/>
      <c r="O50" s="148"/>
      <c r="P50" s="148"/>
      <c r="Q50" s="148"/>
      <c r="R50" s="148"/>
      <c r="S50" s="148"/>
      <c r="T50" s="148" t="s">
        <v>392</v>
      </c>
      <c r="U50" s="148" t="s">
        <v>392</v>
      </c>
      <c r="V50" s="148" t="s">
        <v>392</v>
      </c>
      <c r="W50" s="148" t="s">
        <v>392</v>
      </c>
      <c r="X50" s="148" t="s">
        <v>392</v>
      </c>
      <c r="Y50" s="148" t="s">
        <v>406</v>
      </c>
      <c r="Z50" s="148" t="s">
        <v>406</v>
      </c>
      <c r="AA50" s="148" t="s">
        <v>406</v>
      </c>
      <c r="AB50" s="148" t="s">
        <v>406</v>
      </c>
      <c r="AC50" s="148" t="s">
        <v>406</v>
      </c>
      <c r="AD50" s="148" t="s">
        <v>406</v>
      </c>
      <c r="AE50" s="148" t="s">
        <v>410</v>
      </c>
      <c r="AF50" s="967">
        <v>44225</v>
      </c>
      <c r="AG50" s="27"/>
      <c r="AH50" s="27"/>
      <c r="AI50" s="27"/>
      <c r="AJ50" s="27"/>
      <c r="AK50" s="27"/>
      <c r="AL50" s="27"/>
      <c r="AM50" s="27"/>
      <c r="AN50" s="27"/>
      <c r="AO50" s="27"/>
      <c r="AP50" s="27">
        <v>53500000</v>
      </c>
      <c r="AQ50" s="27">
        <v>53500000</v>
      </c>
      <c r="AR50" s="27">
        <v>53500000</v>
      </c>
      <c r="AS50" s="27">
        <v>53500000</v>
      </c>
      <c r="AT50" s="27">
        <v>53500000</v>
      </c>
      <c r="AU50" s="969">
        <v>99072000</v>
      </c>
      <c r="AV50" s="969">
        <v>99072000</v>
      </c>
      <c r="AW50" s="969">
        <v>99072000</v>
      </c>
      <c r="AX50" s="969">
        <v>99072000</v>
      </c>
      <c r="AY50" s="969">
        <v>99072000</v>
      </c>
      <c r="AZ50" s="969">
        <v>99072000</v>
      </c>
    </row>
    <row r="51" spans="1:52" ht="20.399999999999999" x14ac:dyDescent="0.25">
      <c r="A51" s="186" t="s">
        <v>1325</v>
      </c>
      <c r="B51" s="186" t="s">
        <v>387</v>
      </c>
      <c r="C51" s="255">
        <v>181</v>
      </c>
      <c r="D51" s="157" t="s">
        <v>1121</v>
      </c>
      <c r="E51" s="186" t="s">
        <v>1324</v>
      </c>
      <c r="F51" s="186"/>
      <c r="G51" s="186"/>
      <c r="H51" s="983">
        <v>44713</v>
      </c>
      <c r="I51" s="26"/>
      <c r="J51" s="26" t="s">
        <v>1499</v>
      </c>
      <c r="K51" s="148"/>
      <c r="L51" s="148"/>
      <c r="M51" s="148"/>
      <c r="N51" s="148"/>
      <c r="O51" s="148"/>
      <c r="P51" s="148"/>
      <c r="Q51" s="148"/>
      <c r="R51" s="148"/>
      <c r="S51" s="148"/>
      <c r="T51" s="148"/>
      <c r="U51" s="148"/>
      <c r="V51" s="148" t="s">
        <v>406</v>
      </c>
      <c r="W51" s="148" t="s">
        <v>406</v>
      </c>
      <c r="X51" s="148" t="s">
        <v>406</v>
      </c>
      <c r="Y51" s="148" t="s">
        <v>406</v>
      </c>
      <c r="Z51" s="148" t="s">
        <v>406</v>
      </c>
      <c r="AA51" s="148" t="s">
        <v>406</v>
      </c>
      <c r="AB51" s="148" t="s">
        <v>406</v>
      </c>
      <c r="AC51" s="148" t="s">
        <v>406</v>
      </c>
      <c r="AD51" s="148" t="s">
        <v>406</v>
      </c>
      <c r="AE51" s="148" t="s">
        <v>410</v>
      </c>
      <c r="AF51" s="191" t="s">
        <v>87</v>
      </c>
      <c r="AG51" s="27"/>
      <c r="AH51" s="27"/>
      <c r="AI51" s="27"/>
      <c r="AJ51" s="27"/>
      <c r="AK51" s="27"/>
      <c r="AL51" s="27"/>
      <c r="AM51" s="27"/>
      <c r="AN51" s="27"/>
      <c r="AO51" s="27"/>
      <c r="AP51" s="27"/>
      <c r="AQ51" s="27"/>
      <c r="AR51" s="27">
        <v>41300000</v>
      </c>
      <c r="AS51" s="27">
        <v>41300000</v>
      </c>
      <c r="AT51" s="27">
        <v>41300000</v>
      </c>
      <c r="AU51" s="27">
        <v>41300000</v>
      </c>
      <c r="AV51" s="27">
        <v>41300000</v>
      </c>
      <c r="AW51" s="27">
        <v>41300000</v>
      </c>
      <c r="AX51" s="27">
        <v>41300000</v>
      </c>
      <c r="AY51" s="27">
        <v>41300000</v>
      </c>
      <c r="AZ51" s="27">
        <v>41300000</v>
      </c>
    </row>
    <row r="52" spans="1:52" ht="26.25" customHeight="1" x14ac:dyDescent="0.4">
      <c r="A52" s="186" t="s">
        <v>1325</v>
      </c>
      <c r="B52" s="959" t="s">
        <v>387</v>
      </c>
      <c r="C52" s="255">
        <v>271</v>
      </c>
      <c r="D52" s="157" t="s">
        <v>1121</v>
      </c>
      <c r="E52" s="186" t="s">
        <v>1351</v>
      </c>
      <c r="F52" s="142"/>
      <c r="G52" s="142"/>
      <c r="H52" s="1048">
        <v>45047</v>
      </c>
      <c r="I52" s="1061"/>
      <c r="J52" s="1062" t="s">
        <v>1611</v>
      </c>
      <c r="K52" s="1052"/>
      <c r="L52" s="1052"/>
      <c r="M52" s="1052"/>
      <c r="N52" s="1052"/>
      <c r="O52" s="1052"/>
      <c r="P52" s="1052"/>
      <c r="Q52" s="1052"/>
      <c r="R52" s="1052"/>
      <c r="S52" s="1052"/>
      <c r="T52" s="1052"/>
      <c r="U52" s="1052"/>
      <c r="V52" s="1052"/>
      <c r="W52" s="1052"/>
      <c r="X52" s="1052"/>
      <c r="Y52" s="1052"/>
      <c r="Z52" s="1054" t="s">
        <v>396</v>
      </c>
      <c r="AA52" s="1054" t="s">
        <v>396</v>
      </c>
      <c r="AB52" s="1054" t="s">
        <v>396</v>
      </c>
      <c r="AC52" s="1054" t="s">
        <v>396</v>
      </c>
      <c r="AD52" s="1063" t="s">
        <v>392</v>
      </c>
      <c r="AE52" s="1064">
        <v>44637</v>
      </c>
      <c r="AF52" s="1054" t="s">
        <v>87</v>
      </c>
      <c r="AG52" s="1052"/>
      <c r="AH52" s="1052"/>
      <c r="AI52" s="1052"/>
      <c r="AJ52" s="1052"/>
      <c r="AK52" s="1052"/>
      <c r="AL52" s="1052"/>
      <c r="AM52" s="1052"/>
      <c r="AN52" s="1052"/>
      <c r="AO52" s="1052"/>
      <c r="AP52" s="1052"/>
      <c r="AQ52" s="1052"/>
      <c r="AR52" s="1052"/>
      <c r="AS52" s="1052"/>
      <c r="AT52" s="1052"/>
      <c r="AU52" s="1052"/>
      <c r="AV52" s="1065">
        <v>10411000</v>
      </c>
      <c r="AW52" s="1065">
        <v>10411000</v>
      </c>
      <c r="AX52" s="1065">
        <v>10411000</v>
      </c>
      <c r="AY52" s="1065">
        <v>10411000</v>
      </c>
      <c r="AZ52" s="1065">
        <v>10411000</v>
      </c>
    </row>
    <row r="53" spans="1:52" ht="26.25" customHeight="1" x14ac:dyDescent="0.4">
      <c r="A53" s="1260" t="s">
        <v>1364</v>
      </c>
      <c r="B53" s="1261"/>
      <c r="C53" s="1261"/>
      <c r="D53" s="1261"/>
      <c r="E53" s="1261"/>
      <c r="F53" s="1261"/>
      <c r="G53" s="1261"/>
      <c r="H53" s="1261"/>
      <c r="I53" s="1261"/>
      <c r="J53" s="1261"/>
      <c r="K53" s="1261"/>
      <c r="L53" s="1261"/>
      <c r="M53" s="1261"/>
      <c r="N53" s="1261"/>
      <c r="O53" s="1261"/>
      <c r="P53" s="1261"/>
      <c r="Q53" s="1261"/>
      <c r="R53" s="1261"/>
      <c r="S53" s="1261"/>
      <c r="T53" s="1261"/>
      <c r="U53" s="1261"/>
      <c r="V53" s="1261"/>
      <c r="W53" s="1261"/>
      <c r="X53" s="1261"/>
      <c r="Y53" s="1261"/>
      <c r="Z53" s="1261"/>
      <c r="AA53" s="1261"/>
      <c r="AB53" s="1261"/>
      <c r="AC53" s="1261"/>
      <c r="AD53" s="1261"/>
      <c r="AE53" s="1261"/>
      <c r="AF53" s="1261"/>
      <c r="AG53" s="1261"/>
      <c r="AH53" s="1261"/>
      <c r="AI53" s="1261"/>
      <c r="AJ53" s="1261"/>
      <c r="AK53" s="1261"/>
      <c r="AL53" s="1261"/>
      <c r="AM53" s="1261"/>
      <c r="AN53" s="1261"/>
      <c r="AO53" s="1261"/>
      <c r="AP53" s="1261"/>
      <c r="AQ53" s="1261"/>
      <c r="AR53" s="1261"/>
      <c r="AS53" s="1261"/>
      <c r="AT53" s="1262"/>
      <c r="AU53" s="1262"/>
      <c r="AV53" s="1262"/>
      <c r="AW53" s="1262"/>
      <c r="AX53" s="1262"/>
      <c r="AY53" s="1262"/>
      <c r="AZ53" s="1262"/>
    </row>
    <row r="54" spans="1:52" ht="26.25" customHeight="1" x14ac:dyDescent="0.25">
      <c r="A54" s="1054" t="s">
        <v>1325</v>
      </c>
      <c r="B54" s="1054" t="s">
        <v>387</v>
      </c>
      <c r="C54" s="1054">
        <v>309</v>
      </c>
      <c r="D54" s="1060" t="s">
        <v>1123</v>
      </c>
      <c r="E54" s="1058" t="s">
        <v>1324</v>
      </c>
      <c r="F54" s="1058"/>
      <c r="G54" s="1058"/>
      <c r="H54" s="1073">
        <v>45200</v>
      </c>
      <c r="I54" s="1053"/>
      <c r="J54" s="1053" t="s">
        <v>1728</v>
      </c>
      <c r="K54" s="1054"/>
      <c r="L54" s="1054"/>
      <c r="M54" s="1054"/>
      <c r="N54" s="1054"/>
      <c r="O54" s="1054"/>
      <c r="P54" s="1054"/>
      <c r="Q54" s="1054"/>
      <c r="R54" s="1054"/>
      <c r="S54" s="1054"/>
      <c r="T54" s="1054"/>
      <c r="U54" s="1054"/>
      <c r="V54" s="1054"/>
      <c r="W54" s="1054"/>
      <c r="X54" s="1054"/>
      <c r="Y54" s="1054"/>
      <c r="Z54" s="1054"/>
      <c r="AA54" s="1054"/>
      <c r="AB54" s="1054"/>
      <c r="AC54" s="1054" t="s">
        <v>406</v>
      </c>
      <c r="AD54" s="1054" t="s">
        <v>406</v>
      </c>
      <c r="AE54" s="1054" t="s">
        <v>410</v>
      </c>
      <c r="AF54" s="1054" t="s">
        <v>87</v>
      </c>
      <c r="AG54" s="1056"/>
      <c r="AH54" s="1056"/>
      <c r="AI54" s="1056"/>
      <c r="AJ54" s="1056"/>
      <c r="AK54" s="1056"/>
      <c r="AL54" s="1056"/>
      <c r="AM54" s="1056"/>
      <c r="AN54" s="1056"/>
      <c r="AO54" s="1056"/>
      <c r="AP54" s="1056"/>
      <c r="AQ54" s="1056"/>
      <c r="AR54" s="1056"/>
      <c r="AS54" s="1056"/>
      <c r="AT54" s="1056"/>
      <c r="AU54" s="1056"/>
      <c r="AV54" s="1056"/>
      <c r="AW54" s="1056"/>
      <c r="AX54" s="1056"/>
      <c r="AY54" s="1074">
        <v>10034000</v>
      </c>
      <c r="AZ54" s="1074">
        <v>10034000</v>
      </c>
    </row>
    <row r="55" spans="1:52" ht="26.25" customHeight="1" x14ac:dyDescent="0.25">
      <c r="A55" s="1054" t="s">
        <v>1325</v>
      </c>
      <c r="B55" s="1054" t="s">
        <v>387</v>
      </c>
      <c r="C55" s="1054">
        <v>310</v>
      </c>
      <c r="D55" s="1060" t="s">
        <v>1123</v>
      </c>
      <c r="E55" s="1058" t="s">
        <v>1324</v>
      </c>
      <c r="F55" s="1058"/>
      <c r="G55" s="1058"/>
      <c r="H55" s="1073">
        <v>45200</v>
      </c>
      <c r="I55" s="1053"/>
      <c r="J55" s="1053" t="s">
        <v>1729</v>
      </c>
      <c r="K55" s="1054"/>
      <c r="L55" s="1054"/>
      <c r="M55" s="1054"/>
      <c r="N55" s="1054"/>
      <c r="O55" s="1054"/>
      <c r="P55" s="1054"/>
      <c r="Q55" s="1054"/>
      <c r="R55" s="1054"/>
      <c r="S55" s="1054"/>
      <c r="T55" s="1054"/>
      <c r="U55" s="1054"/>
      <c r="V55" s="1054"/>
      <c r="W55" s="1054"/>
      <c r="X55" s="1054"/>
      <c r="Y55" s="1054"/>
      <c r="Z55" s="1054"/>
      <c r="AA55" s="1054"/>
      <c r="AB55" s="1054"/>
      <c r="AC55" s="1054" t="s">
        <v>406</v>
      </c>
      <c r="AD55" s="1054" t="s">
        <v>406</v>
      </c>
      <c r="AE55" s="1054" t="s">
        <v>410</v>
      </c>
      <c r="AF55" s="1054" t="s">
        <v>87</v>
      </c>
      <c r="AG55" s="1056"/>
      <c r="AH55" s="1056"/>
      <c r="AI55" s="1056"/>
      <c r="AJ55" s="1056"/>
      <c r="AK55" s="1056"/>
      <c r="AL55" s="1056"/>
      <c r="AM55" s="1056"/>
      <c r="AN55" s="1056"/>
      <c r="AO55" s="1056"/>
      <c r="AP55" s="1056"/>
      <c r="AQ55" s="1056"/>
      <c r="AR55" s="1056"/>
      <c r="AS55" s="1056"/>
      <c r="AT55" s="1056"/>
      <c r="AU55" s="1056"/>
      <c r="AV55" s="1056"/>
      <c r="AW55" s="1056"/>
      <c r="AX55" s="1056"/>
      <c r="AY55" s="1074">
        <v>19300000</v>
      </c>
      <c r="AZ55" s="1074">
        <v>19300000</v>
      </c>
    </row>
    <row r="56" spans="1:52" ht="26.25" customHeight="1" x14ac:dyDescent="0.25">
      <c r="A56" s="1054" t="s">
        <v>1325</v>
      </c>
      <c r="B56" s="1054" t="s">
        <v>387</v>
      </c>
      <c r="C56" s="1054">
        <v>311</v>
      </c>
      <c r="D56" s="1060" t="s">
        <v>1123</v>
      </c>
      <c r="E56" s="1058" t="s">
        <v>1324</v>
      </c>
      <c r="F56" s="1058"/>
      <c r="G56" s="1058"/>
      <c r="H56" s="1073">
        <v>45200</v>
      </c>
      <c r="I56" s="1053"/>
      <c r="J56" s="1053" t="s">
        <v>1730</v>
      </c>
      <c r="K56" s="1054"/>
      <c r="L56" s="1054"/>
      <c r="M56" s="1054"/>
      <c r="N56" s="1054"/>
      <c r="O56" s="1054"/>
      <c r="P56" s="1054"/>
      <c r="Q56" s="1054"/>
      <c r="R56" s="1054"/>
      <c r="S56" s="1054"/>
      <c r="T56" s="1054"/>
      <c r="U56" s="1054"/>
      <c r="V56" s="1054"/>
      <c r="W56" s="1054"/>
      <c r="X56" s="1054"/>
      <c r="Y56" s="1054"/>
      <c r="Z56" s="1054"/>
      <c r="AA56" s="1054"/>
      <c r="AB56" s="1054"/>
      <c r="AC56" s="1054" t="s">
        <v>406</v>
      </c>
      <c r="AD56" s="1054" t="s">
        <v>406</v>
      </c>
      <c r="AE56" s="1054" t="s">
        <v>410</v>
      </c>
      <c r="AF56" s="1054" t="s">
        <v>87</v>
      </c>
      <c r="AG56" s="1056"/>
      <c r="AH56" s="1056"/>
      <c r="AI56" s="1056"/>
      <c r="AJ56" s="1056"/>
      <c r="AK56" s="1056"/>
      <c r="AL56" s="1056"/>
      <c r="AM56" s="1056"/>
      <c r="AN56" s="1056"/>
      <c r="AO56" s="1056"/>
      <c r="AP56" s="1056"/>
      <c r="AQ56" s="1056"/>
      <c r="AR56" s="1056"/>
      <c r="AS56" s="1056"/>
      <c r="AT56" s="1056"/>
      <c r="AU56" s="1056"/>
      <c r="AV56" s="1056"/>
      <c r="AW56" s="1056"/>
      <c r="AX56" s="1056"/>
      <c r="AY56" s="1074">
        <v>16358000</v>
      </c>
      <c r="AZ56" s="1074">
        <v>16358000</v>
      </c>
    </row>
    <row r="57" spans="1:52" ht="20.399999999999999" x14ac:dyDescent="0.25">
      <c r="A57" s="1058" t="s">
        <v>1325</v>
      </c>
      <c r="B57" s="1058" t="s">
        <v>387</v>
      </c>
      <c r="C57" s="1059">
        <v>303</v>
      </c>
      <c r="D57" s="1060" t="s">
        <v>1123</v>
      </c>
      <c r="E57" s="1058" t="s">
        <v>1324</v>
      </c>
      <c r="F57" s="1058"/>
      <c r="G57" s="1058"/>
      <c r="H57" s="1073">
        <v>44896</v>
      </c>
      <c r="I57" s="1053"/>
      <c r="J57" s="1053" t="s">
        <v>1717</v>
      </c>
      <c r="K57" s="1054"/>
      <c r="L57" s="1054"/>
      <c r="M57" s="1054"/>
      <c r="N57" s="1054"/>
      <c r="O57" s="1054"/>
      <c r="P57" s="1054"/>
      <c r="Q57" s="1054"/>
      <c r="R57" s="1054"/>
      <c r="S57" s="1054"/>
      <c r="T57" s="1054"/>
      <c r="U57" s="1054"/>
      <c r="V57" s="1054"/>
      <c r="W57" s="1054"/>
      <c r="X57" s="1054"/>
      <c r="Y57" s="1054"/>
      <c r="Z57" s="1054"/>
      <c r="AA57" s="1054"/>
      <c r="AB57" s="1054" t="s">
        <v>396</v>
      </c>
      <c r="AC57" s="1054" t="s">
        <v>406</v>
      </c>
      <c r="AD57" s="1054" t="s">
        <v>406</v>
      </c>
      <c r="AE57" s="1054" t="s">
        <v>410</v>
      </c>
      <c r="AF57" s="1054" t="s">
        <v>87</v>
      </c>
      <c r="AG57" s="1056"/>
      <c r="AH57" s="1056"/>
      <c r="AI57" s="1056"/>
      <c r="AJ57" s="1056"/>
      <c r="AK57" s="1056"/>
      <c r="AL57" s="1056"/>
      <c r="AM57" s="1056"/>
      <c r="AN57" s="1056"/>
      <c r="AO57" s="1056"/>
      <c r="AP57" s="1056"/>
      <c r="AQ57" s="1056"/>
      <c r="AR57" s="1056"/>
      <c r="AS57" s="1056"/>
      <c r="AT57" s="1056"/>
      <c r="AU57" s="1056"/>
      <c r="AV57" s="1056"/>
      <c r="AW57" s="1056"/>
      <c r="AX57" s="1056">
        <v>28800000</v>
      </c>
      <c r="AY57" s="1056">
        <v>28794000</v>
      </c>
      <c r="AZ57" s="1056">
        <v>28794000</v>
      </c>
    </row>
    <row r="58" spans="1:52" s="975" customFormat="1" ht="26.25" customHeight="1" x14ac:dyDescent="0.4">
      <c r="A58" s="1058" t="s">
        <v>1325</v>
      </c>
      <c r="B58" s="1058" t="s">
        <v>387</v>
      </c>
      <c r="C58" s="1059">
        <v>260</v>
      </c>
      <c r="D58" s="1060" t="s">
        <v>1123</v>
      </c>
      <c r="E58" s="1058" t="s">
        <v>1324</v>
      </c>
      <c r="F58" s="1058"/>
      <c r="G58" s="1058"/>
      <c r="H58" s="1073">
        <v>44986</v>
      </c>
      <c r="I58" s="1053"/>
      <c r="J58" s="1053" t="s">
        <v>1601</v>
      </c>
      <c r="K58" s="1052"/>
      <c r="L58" s="1052"/>
      <c r="M58" s="1052"/>
      <c r="N58" s="1052"/>
      <c r="O58" s="1052"/>
      <c r="P58" s="1052"/>
      <c r="Q58" s="1052"/>
      <c r="R58" s="1052"/>
      <c r="S58" s="1052"/>
      <c r="T58" s="1052"/>
      <c r="U58" s="1052"/>
      <c r="V58" s="1052"/>
      <c r="W58" s="1052"/>
      <c r="X58" s="1052"/>
      <c r="Y58" s="1054"/>
      <c r="Z58" s="1054" t="s">
        <v>396</v>
      </c>
      <c r="AA58" s="1054" t="s">
        <v>396</v>
      </c>
      <c r="AB58" s="1054" t="s">
        <v>396</v>
      </c>
      <c r="AC58" s="1054" t="s">
        <v>406</v>
      </c>
      <c r="AD58" s="1054" t="s">
        <v>406</v>
      </c>
      <c r="AE58" s="1054" t="s">
        <v>87</v>
      </c>
      <c r="AF58" s="1054" t="s">
        <v>87</v>
      </c>
      <c r="AG58" s="1052"/>
      <c r="AH58" s="1052"/>
      <c r="AI58" s="1052"/>
      <c r="AJ58" s="1052"/>
      <c r="AK58" s="1052"/>
      <c r="AL58" s="1052"/>
      <c r="AM58" s="1052"/>
      <c r="AN58" s="1052"/>
      <c r="AO58" s="1052"/>
      <c r="AP58" s="1052"/>
      <c r="AQ58" s="1052"/>
      <c r="AR58" s="1052"/>
      <c r="AS58" s="1052"/>
      <c r="AT58" s="1052"/>
      <c r="AU58" s="1056"/>
      <c r="AV58" s="1056">
        <v>7300000</v>
      </c>
      <c r="AW58" s="1056">
        <v>7300000</v>
      </c>
      <c r="AX58" s="1056">
        <v>7300000</v>
      </c>
      <c r="AY58" s="1056">
        <v>7286000</v>
      </c>
      <c r="AZ58" s="1056">
        <v>7286000</v>
      </c>
    </row>
    <row r="59" spans="1:52" s="975" customFormat="1" ht="26.25" customHeight="1" x14ac:dyDescent="0.4">
      <c r="A59" s="1058" t="s">
        <v>1325</v>
      </c>
      <c r="B59" s="1058" t="s">
        <v>387</v>
      </c>
      <c r="C59" s="1059">
        <v>262</v>
      </c>
      <c r="D59" s="1060" t="s">
        <v>1123</v>
      </c>
      <c r="E59" s="1058" t="s">
        <v>1324</v>
      </c>
      <c r="F59" s="1058"/>
      <c r="G59" s="1058"/>
      <c r="H59" s="1073">
        <v>44896</v>
      </c>
      <c r="I59" s="1053"/>
      <c r="J59" s="1053" t="s">
        <v>1627</v>
      </c>
      <c r="K59" s="1052"/>
      <c r="L59" s="1052"/>
      <c r="M59" s="1052"/>
      <c r="N59" s="1052"/>
      <c r="O59" s="1052"/>
      <c r="P59" s="1052"/>
      <c r="Q59" s="1052"/>
      <c r="R59" s="1052"/>
      <c r="S59" s="1052"/>
      <c r="T59" s="1052"/>
      <c r="U59" s="1052"/>
      <c r="V59" s="1052"/>
      <c r="W59" s="1052"/>
      <c r="X59" s="1052"/>
      <c r="Y59" s="1054"/>
      <c r="Z59" s="1054" t="s">
        <v>396</v>
      </c>
      <c r="AA59" s="1054" t="s">
        <v>396</v>
      </c>
      <c r="AB59" s="1054" t="s">
        <v>396</v>
      </c>
      <c r="AC59" s="1054" t="s">
        <v>406</v>
      </c>
      <c r="AD59" s="1054" t="s">
        <v>406</v>
      </c>
      <c r="AE59" s="1054" t="s">
        <v>410</v>
      </c>
      <c r="AF59" s="1054" t="s">
        <v>87</v>
      </c>
      <c r="AG59" s="1052"/>
      <c r="AH59" s="1052"/>
      <c r="AI59" s="1052"/>
      <c r="AJ59" s="1052"/>
      <c r="AK59" s="1052"/>
      <c r="AL59" s="1052"/>
      <c r="AM59" s="1052"/>
      <c r="AN59" s="1052"/>
      <c r="AO59" s="1052"/>
      <c r="AP59" s="1052"/>
      <c r="AQ59" s="1052"/>
      <c r="AR59" s="1052"/>
      <c r="AS59" s="1052"/>
      <c r="AT59" s="1052"/>
      <c r="AU59" s="1056"/>
      <c r="AV59" s="1056">
        <v>59200000</v>
      </c>
      <c r="AW59" s="1056">
        <v>59200000</v>
      </c>
      <c r="AX59" s="1056">
        <v>61333000</v>
      </c>
      <c r="AY59" s="1056">
        <v>61333000</v>
      </c>
      <c r="AZ59" s="1056">
        <v>61333000</v>
      </c>
    </row>
    <row r="60" spans="1:52" s="975" customFormat="1" ht="26.25" customHeight="1" x14ac:dyDescent="0.4">
      <c r="A60" s="1058" t="s">
        <v>1325</v>
      </c>
      <c r="B60" s="1058" t="s">
        <v>387</v>
      </c>
      <c r="C60" s="1059">
        <v>263</v>
      </c>
      <c r="D60" s="1060" t="s">
        <v>1123</v>
      </c>
      <c r="E60" s="1058" t="s">
        <v>1324</v>
      </c>
      <c r="F60" s="1058"/>
      <c r="G60" s="1058"/>
      <c r="H60" s="1075">
        <v>44896</v>
      </c>
      <c r="I60" s="1053"/>
      <c r="J60" s="1053" t="s">
        <v>1603</v>
      </c>
      <c r="K60" s="1052"/>
      <c r="L60" s="1052"/>
      <c r="M60" s="1052"/>
      <c r="N60" s="1052"/>
      <c r="O60" s="1052"/>
      <c r="P60" s="1052"/>
      <c r="Q60" s="1052"/>
      <c r="R60" s="1052"/>
      <c r="S60" s="1052"/>
      <c r="T60" s="1052"/>
      <c r="U60" s="1052"/>
      <c r="V60" s="1052"/>
      <c r="W60" s="1052"/>
      <c r="X60" s="1052"/>
      <c r="Y60" s="1054"/>
      <c r="Z60" s="1054" t="s">
        <v>396</v>
      </c>
      <c r="AA60" s="1054" t="s">
        <v>396</v>
      </c>
      <c r="AB60" s="1054" t="s">
        <v>396</v>
      </c>
      <c r="AC60" s="1054" t="s">
        <v>406</v>
      </c>
      <c r="AD60" s="1054" t="s">
        <v>406</v>
      </c>
      <c r="AE60" s="1054" t="s">
        <v>410</v>
      </c>
      <c r="AF60" s="1054" t="s">
        <v>87</v>
      </c>
      <c r="AG60" s="1052"/>
      <c r="AH60" s="1052"/>
      <c r="AI60" s="1052"/>
      <c r="AJ60" s="1052"/>
      <c r="AK60" s="1052"/>
      <c r="AL60" s="1052"/>
      <c r="AM60" s="1052"/>
      <c r="AN60" s="1052"/>
      <c r="AO60" s="1052"/>
      <c r="AP60" s="1052"/>
      <c r="AQ60" s="1052"/>
      <c r="AR60" s="1052"/>
      <c r="AS60" s="1052"/>
      <c r="AT60" s="1052"/>
      <c r="AU60" s="1056"/>
      <c r="AV60" s="1056">
        <v>6600000</v>
      </c>
      <c r="AW60" s="1056">
        <v>6600000</v>
      </c>
      <c r="AX60" s="1056">
        <v>8039000</v>
      </c>
      <c r="AY60" s="1056">
        <v>8039000</v>
      </c>
      <c r="AZ60" s="1056">
        <v>8039000</v>
      </c>
    </row>
    <row r="61" spans="1:52" s="975" customFormat="1" ht="26.25" customHeight="1" x14ac:dyDescent="0.4">
      <c r="A61" s="1058" t="s">
        <v>1325</v>
      </c>
      <c r="B61" s="1058" t="s">
        <v>387</v>
      </c>
      <c r="C61" s="1059">
        <v>266</v>
      </c>
      <c r="D61" s="1060" t="s">
        <v>1123</v>
      </c>
      <c r="E61" s="1058" t="s">
        <v>1324</v>
      </c>
      <c r="F61" s="1058"/>
      <c r="G61" s="1058"/>
      <c r="H61" s="1073">
        <v>44896</v>
      </c>
      <c r="I61" s="1053"/>
      <c r="J61" s="1053" t="s">
        <v>1606</v>
      </c>
      <c r="K61" s="1052"/>
      <c r="L61" s="1052"/>
      <c r="M61" s="1052"/>
      <c r="N61" s="1052"/>
      <c r="O61" s="1052"/>
      <c r="P61" s="1052"/>
      <c r="Q61" s="1052"/>
      <c r="R61" s="1052"/>
      <c r="S61" s="1052"/>
      <c r="T61" s="1052"/>
      <c r="U61" s="1052"/>
      <c r="V61" s="1052"/>
      <c r="W61" s="1052"/>
      <c r="X61" s="1052"/>
      <c r="Y61" s="1054"/>
      <c r="Z61" s="1054" t="s">
        <v>396</v>
      </c>
      <c r="AA61" s="1054" t="s">
        <v>396</v>
      </c>
      <c r="AB61" s="1054" t="s">
        <v>396</v>
      </c>
      <c r="AC61" s="1054" t="s">
        <v>406</v>
      </c>
      <c r="AD61" s="1054" t="s">
        <v>406</v>
      </c>
      <c r="AE61" s="1054" t="s">
        <v>410</v>
      </c>
      <c r="AF61" s="1054" t="s">
        <v>87</v>
      </c>
      <c r="AG61" s="1052"/>
      <c r="AH61" s="1052"/>
      <c r="AI61" s="1052"/>
      <c r="AJ61" s="1052"/>
      <c r="AK61" s="1052"/>
      <c r="AL61" s="1052"/>
      <c r="AM61" s="1052"/>
      <c r="AN61" s="1052"/>
      <c r="AO61" s="1052"/>
      <c r="AP61" s="1052"/>
      <c r="AQ61" s="1052"/>
      <c r="AR61" s="1052"/>
      <c r="AS61" s="1052"/>
      <c r="AT61" s="1052"/>
      <c r="AU61" s="1056"/>
      <c r="AV61" s="1056">
        <v>10200000</v>
      </c>
      <c r="AW61" s="1056">
        <v>10200000</v>
      </c>
      <c r="AX61" s="1056">
        <v>10200000</v>
      </c>
      <c r="AY61" s="1056">
        <v>12781000</v>
      </c>
      <c r="AZ61" s="1056">
        <v>12781000</v>
      </c>
    </row>
    <row r="62" spans="1:52" s="975" customFormat="1" ht="26.25" customHeight="1" x14ac:dyDescent="0.4">
      <c r="A62" s="1058" t="s">
        <v>1325</v>
      </c>
      <c r="B62" s="1058" t="s">
        <v>387</v>
      </c>
      <c r="C62" s="1059">
        <v>268</v>
      </c>
      <c r="D62" s="1060" t="s">
        <v>1123</v>
      </c>
      <c r="E62" s="1058" t="s">
        <v>1324</v>
      </c>
      <c r="F62" s="1058"/>
      <c r="G62" s="1058"/>
      <c r="H62" s="1073">
        <v>44896</v>
      </c>
      <c r="I62" s="1053"/>
      <c r="J62" s="1053" t="s">
        <v>1608</v>
      </c>
      <c r="K62" s="1052"/>
      <c r="L62" s="1052"/>
      <c r="M62" s="1052"/>
      <c r="N62" s="1052"/>
      <c r="O62" s="1052"/>
      <c r="P62" s="1052"/>
      <c r="Q62" s="1052"/>
      <c r="R62" s="1052"/>
      <c r="S62" s="1052"/>
      <c r="T62" s="1052"/>
      <c r="U62" s="1052"/>
      <c r="V62" s="1052"/>
      <c r="W62" s="1052"/>
      <c r="X62" s="1052"/>
      <c r="Y62" s="1054"/>
      <c r="Z62" s="1054" t="s">
        <v>396</v>
      </c>
      <c r="AA62" s="1054" t="s">
        <v>396</v>
      </c>
      <c r="AB62" s="1054" t="s">
        <v>396</v>
      </c>
      <c r="AC62" s="1054" t="s">
        <v>406</v>
      </c>
      <c r="AD62" s="1054" t="s">
        <v>406</v>
      </c>
      <c r="AE62" s="1054" t="s">
        <v>410</v>
      </c>
      <c r="AF62" s="1054" t="s">
        <v>87</v>
      </c>
      <c r="AG62" s="1052"/>
      <c r="AH62" s="1052"/>
      <c r="AI62" s="1052"/>
      <c r="AJ62" s="1052"/>
      <c r="AK62" s="1052"/>
      <c r="AL62" s="1052"/>
      <c r="AM62" s="1052"/>
      <c r="AN62" s="1052"/>
      <c r="AO62" s="1052"/>
      <c r="AP62" s="1052"/>
      <c r="AQ62" s="1052"/>
      <c r="AR62" s="1052"/>
      <c r="AS62" s="1052"/>
      <c r="AT62" s="1052"/>
      <c r="AU62" s="1056"/>
      <c r="AV62" s="1056">
        <v>14900000</v>
      </c>
      <c r="AW62" s="1056">
        <v>14900000</v>
      </c>
      <c r="AX62" s="1056">
        <v>14900000</v>
      </c>
      <c r="AY62" s="1056">
        <v>14900000</v>
      </c>
      <c r="AZ62" s="1056">
        <v>14900000</v>
      </c>
    </row>
    <row r="63" spans="1:52" ht="20.399999999999999" x14ac:dyDescent="0.25">
      <c r="A63" s="1058" t="s">
        <v>1325</v>
      </c>
      <c r="B63" s="1058" t="s">
        <v>387</v>
      </c>
      <c r="C63" s="1059">
        <v>230</v>
      </c>
      <c r="D63" s="1060" t="s">
        <v>1123</v>
      </c>
      <c r="E63" s="1058" t="s">
        <v>1324</v>
      </c>
      <c r="F63" s="1058"/>
      <c r="G63" s="1058"/>
      <c r="H63" s="983">
        <v>44805</v>
      </c>
      <c r="I63" s="1053"/>
      <c r="J63" s="1053" t="s">
        <v>1569</v>
      </c>
      <c r="K63" s="1054"/>
      <c r="L63" s="1054"/>
      <c r="M63" s="1054"/>
      <c r="N63" s="1054"/>
      <c r="O63" s="1054"/>
      <c r="P63" s="1054"/>
      <c r="Q63" s="1054"/>
      <c r="R63" s="1054"/>
      <c r="S63" s="1054"/>
      <c r="T63" s="1054"/>
      <c r="U63" s="1054"/>
      <c r="V63" s="1054"/>
      <c r="W63" s="1054" t="s">
        <v>396</v>
      </c>
      <c r="X63" s="1054" t="s">
        <v>396</v>
      </c>
      <c r="Y63" s="1054" t="s">
        <v>396</v>
      </c>
      <c r="Z63" s="1054" t="s">
        <v>396</v>
      </c>
      <c r="AA63" s="1054" t="s">
        <v>396</v>
      </c>
      <c r="AB63" s="1054" t="s">
        <v>396</v>
      </c>
      <c r="AC63" s="1054" t="s">
        <v>406</v>
      </c>
      <c r="AD63" s="1054" t="s">
        <v>406</v>
      </c>
      <c r="AE63" s="1072" t="s">
        <v>410</v>
      </c>
      <c r="AF63" s="1072" t="s">
        <v>87</v>
      </c>
      <c r="AG63" s="1056"/>
      <c r="AH63" s="1056"/>
      <c r="AI63" s="1056"/>
      <c r="AJ63" s="1056"/>
      <c r="AK63" s="1056"/>
      <c r="AL63" s="1056"/>
      <c r="AM63" s="1056"/>
      <c r="AN63" s="1056"/>
      <c r="AO63" s="1056"/>
      <c r="AP63" s="1056"/>
      <c r="AQ63" s="1056"/>
      <c r="AR63" s="1056"/>
      <c r="AS63" s="1056">
        <v>10300000</v>
      </c>
      <c r="AT63" s="1056">
        <v>10300000</v>
      </c>
      <c r="AU63" s="1056">
        <v>10300000</v>
      </c>
      <c r="AV63" s="1056">
        <v>10300000</v>
      </c>
      <c r="AW63" s="1056">
        <v>10300000</v>
      </c>
      <c r="AX63" s="1056">
        <v>10300000</v>
      </c>
      <c r="AY63" s="1056">
        <v>8226000</v>
      </c>
      <c r="AZ63" s="1056">
        <v>8226000</v>
      </c>
    </row>
    <row r="64" spans="1:52" s="975" customFormat="1" ht="26.25" customHeight="1" x14ac:dyDescent="0.4">
      <c r="A64" s="1058" t="s">
        <v>1325</v>
      </c>
      <c r="B64" s="1058" t="s">
        <v>387</v>
      </c>
      <c r="C64" s="1059">
        <v>265</v>
      </c>
      <c r="D64" s="1060" t="s">
        <v>1123</v>
      </c>
      <c r="E64" s="1058" t="s">
        <v>1324</v>
      </c>
      <c r="F64" s="1058"/>
      <c r="G64" s="1058"/>
      <c r="H64" s="1076">
        <v>45261</v>
      </c>
      <c r="I64" s="1053"/>
      <c r="J64" s="1053" t="s">
        <v>1605</v>
      </c>
      <c r="K64" s="1052"/>
      <c r="L64" s="1052"/>
      <c r="M64" s="1052"/>
      <c r="N64" s="1052"/>
      <c r="O64" s="1052"/>
      <c r="P64" s="1052"/>
      <c r="Q64" s="1052"/>
      <c r="R64" s="1052"/>
      <c r="S64" s="1052"/>
      <c r="T64" s="1052"/>
      <c r="U64" s="1052"/>
      <c r="V64" s="1052"/>
      <c r="W64" s="1052"/>
      <c r="X64" s="1052"/>
      <c r="Y64" s="1054"/>
      <c r="Z64" s="1054" t="s">
        <v>396</v>
      </c>
      <c r="AA64" s="1054" t="s">
        <v>396</v>
      </c>
      <c r="AB64" s="1054" t="s">
        <v>406</v>
      </c>
      <c r="AC64" s="1054" t="s">
        <v>406</v>
      </c>
      <c r="AD64" s="1054" t="s">
        <v>406</v>
      </c>
      <c r="AE64" s="1054" t="s">
        <v>410</v>
      </c>
      <c r="AF64" s="1054" t="s">
        <v>87</v>
      </c>
      <c r="AG64" s="1052"/>
      <c r="AH64" s="1052"/>
      <c r="AI64" s="1052"/>
      <c r="AJ64" s="1052"/>
      <c r="AK64" s="1052"/>
      <c r="AL64" s="1052"/>
      <c r="AM64" s="1052"/>
      <c r="AN64" s="1052"/>
      <c r="AO64" s="1052"/>
      <c r="AP64" s="1052"/>
      <c r="AQ64" s="1052"/>
      <c r="AR64" s="1052"/>
      <c r="AS64" s="1052"/>
      <c r="AT64" s="1052"/>
      <c r="AU64" s="1056"/>
      <c r="AV64" s="1056">
        <v>16300000</v>
      </c>
      <c r="AW64" s="1056">
        <v>16300000</v>
      </c>
      <c r="AX64" s="1056">
        <v>16778000</v>
      </c>
      <c r="AY64" s="1056">
        <v>16778000</v>
      </c>
      <c r="AZ64" s="1056">
        <v>16778000</v>
      </c>
    </row>
    <row r="65" spans="1:52" s="975" customFormat="1" ht="26.25" customHeight="1" x14ac:dyDescent="0.4">
      <c r="A65" s="1058" t="s">
        <v>1325</v>
      </c>
      <c r="B65" s="1058" t="s">
        <v>387</v>
      </c>
      <c r="C65" s="1059">
        <v>267</v>
      </c>
      <c r="D65" s="1060" t="s">
        <v>1123</v>
      </c>
      <c r="E65" s="1058" t="s">
        <v>1324</v>
      </c>
      <c r="F65" s="1058"/>
      <c r="G65" s="1058"/>
      <c r="H65" s="1073">
        <v>44896</v>
      </c>
      <c r="I65" s="1053"/>
      <c r="J65" s="1053" t="s">
        <v>1607</v>
      </c>
      <c r="K65" s="1052"/>
      <c r="L65" s="1052"/>
      <c r="M65" s="1052"/>
      <c r="N65" s="1052"/>
      <c r="O65" s="1052"/>
      <c r="P65" s="1052"/>
      <c r="Q65" s="1052"/>
      <c r="R65" s="1052"/>
      <c r="S65" s="1052"/>
      <c r="T65" s="1052"/>
      <c r="U65" s="1052"/>
      <c r="V65" s="1052"/>
      <c r="W65" s="1052"/>
      <c r="X65" s="1052"/>
      <c r="Y65" s="1054"/>
      <c r="Z65" s="1054" t="s">
        <v>396</v>
      </c>
      <c r="AA65" s="1054" t="s">
        <v>396</v>
      </c>
      <c r="AB65" s="1054" t="s">
        <v>406</v>
      </c>
      <c r="AC65" s="1054" t="s">
        <v>406</v>
      </c>
      <c r="AD65" s="1054" t="s">
        <v>406</v>
      </c>
      <c r="AE65" s="1054" t="s">
        <v>410</v>
      </c>
      <c r="AF65" s="1054" t="s">
        <v>87</v>
      </c>
      <c r="AG65" s="1052"/>
      <c r="AH65" s="1052"/>
      <c r="AI65" s="1052"/>
      <c r="AJ65" s="1052"/>
      <c r="AK65" s="1052"/>
      <c r="AL65" s="1052"/>
      <c r="AM65" s="1052"/>
      <c r="AN65" s="1052"/>
      <c r="AO65" s="1052"/>
      <c r="AP65" s="1052"/>
      <c r="AQ65" s="1052"/>
      <c r="AR65" s="1052"/>
      <c r="AS65" s="1052"/>
      <c r="AT65" s="1052"/>
      <c r="AU65" s="1056"/>
      <c r="AV65" s="1056">
        <v>14400000</v>
      </c>
      <c r="AW65" s="1056">
        <v>14534000</v>
      </c>
      <c r="AX65" s="1056">
        <v>14534000</v>
      </c>
      <c r="AY65" s="1056">
        <v>14534000</v>
      </c>
      <c r="AZ65" s="1056">
        <v>14534000</v>
      </c>
    </row>
    <row r="66" spans="1:52" s="975" customFormat="1" ht="26.25" customHeight="1" x14ac:dyDescent="0.4">
      <c r="A66" s="1058" t="s">
        <v>1325</v>
      </c>
      <c r="B66" s="1058" t="s">
        <v>387</v>
      </c>
      <c r="C66" s="1059">
        <v>269</v>
      </c>
      <c r="D66" s="1060" t="s">
        <v>1123</v>
      </c>
      <c r="E66" s="1058" t="s">
        <v>1324</v>
      </c>
      <c r="F66" s="1058"/>
      <c r="G66" s="1058"/>
      <c r="H66" s="1073">
        <v>44896</v>
      </c>
      <c r="I66" s="1053"/>
      <c r="J66" s="1053" t="s">
        <v>1609</v>
      </c>
      <c r="K66" s="1052"/>
      <c r="L66" s="1052"/>
      <c r="M66" s="1052"/>
      <c r="N66" s="1052"/>
      <c r="O66" s="1052"/>
      <c r="P66" s="1052"/>
      <c r="Q66" s="1052"/>
      <c r="R66" s="1052"/>
      <c r="S66" s="1052"/>
      <c r="T66" s="1052"/>
      <c r="U66" s="1052"/>
      <c r="V66" s="1052"/>
      <c r="W66" s="1052"/>
      <c r="X66" s="1052"/>
      <c r="Y66" s="1054"/>
      <c r="Z66" s="1054" t="s">
        <v>396</v>
      </c>
      <c r="AA66" s="1054" t="s">
        <v>396</v>
      </c>
      <c r="AB66" s="1054" t="s">
        <v>406</v>
      </c>
      <c r="AC66" s="1054" t="s">
        <v>406</v>
      </c>
      <c r="AD66" s="1054" t="s">
        <v>406</v>
      </c>
      <c r="AE66" s="1054" t="s">
        <v>410</v>
      </c>
      <c r="AF66" s="1054" t="s">
        <v>87</v>
      </c>
      <c r="AG66" s="1052"/>
      <c r="AH66" s="1052"/>
      <c r="AI66" s="1052"/>
      <c r="AJ66" s="1052"/>
      <c r="AK66" s="1052"/>
      <c r="AL66" s="1052"/>
      <c r="AM66" s="1052"/>
      <c r="AN66" s="1052"/>
      <c r="AO66" s="1052"/>
      <c r="AP66" s="1052"/>
      <c r="AQ66" s="1052"/>
      <c r="AR66" s="1052"/>
      <c r="AS66" s="1052"/>
      <c r="AT66" s="1052"/>
      <c r="AU66" s="1056"/>
      <c r="AV66" s="1056">
        <v>5000000</v>
      </c>
      <c r="AW66" s="1056">
        <v>5000000</v>
      </c>
      <c r="AX66" s="1056">
        <v>5000000</v>
      </c>
      <c r="AY66" s="1056">
        <v>5000000</v>
      </c>
      <c r="AZ66" s="1056">
        <v>5000000</v>
      </c>
    </row>
    <row r="67" spans="1:52" ht="20.399999999999999" x14ac:dyDescent="0.25">
      <c r="A67" s="1058" t="s">
        <v>1325</v>
      </c>
      <c r="B67" s="1058" t="s">
        <v>387</v>
      </c>
      <c r="C67" s="1059">
        <v>221</v>
      </c>
      <c r="D67" s="1060" t="s">
        <v>1123</v>
      </c>
      <c r="E67" s="1058" t="s">
        <v>1324</v>
      </c>
      <c r="F67" s="1058"/>
      <c r="G67" s="1058"/>
      <c r="H67" s="1073">
        <v>44896</v>
      </c>
      <c r="I67" s="1053"/>
      <c r="J67" s="1053" t="s">
        <v>1566</v>
      </c>
      <c r="K67" s="1054"/>
      <c r="L67" s="1054"/>
      <c r="M67" s="1054"/>
      <c r="N67" s="1054"/>
      <c r="O67" s="1054"/>
      <c r="P67" s="1054"/>
      <c r="Q67" s="1054"/>
      <c r="R67" s="1054"/>
      <c r="S67" s="1054"/>
      <c r="T67" s="1054"/>
      <c r="U67" s="1054"/>
      <c r="V67" s="1054"/>
      <c r="W67" s="1054" t="s">
        <v>396</v>
      </c>
      <c r="X67" s="1054" t="s">
        <v>396</v>
      </c>
      <c r="Y67" s="1054" t="s">
        <v>396</v>
      </c>
      <c r="Z67" s="1054" t="s">
        <v>396</v>
      </c>
      <c r="AA67" s="1054" t="s">
        <v>396</v>
      </c>
      <c r="AB67" s="1054" t="s">
        <v>406</v>
      </c>
      <c r="AC67" s="1054" t="s">
        <v>406</v>
      </c>
      <c r="AD67" s="1054" t="s">
        <v>406</v>
      </c>
      <c r="AE67" s="1072" t="s">
        <v>410</v>
      </c>
      <c r="AF67" s="1072" t="s">
        <v>87</v>
      </c>
      <c r="AG67" s="1056"/>
      <c r="AH67" s="1056"/>
      <c r="AI67" s="1056"/>
      <c r="AJ67" s="1056"/>
      <c r="AK67" s="1056"/>
      <c r="AL67" s="1056"/>
      <c r="AM67" s="1056"/>
      <c r="AN67" s="1056"/>
      <c r="AO67" s="1056"/>
      <c r="AP67" s="1056"/>
      <c r="AQ67" s="1056"/>
      <c r="AR67" s="1056"/>
      <c r="AS67" s="1056">
        <v>13000000</v>
      </c>
      <c r="AT67" s="1056">
        <v>13000000</v>
      </c>
      <c r="AU67" s="1056">
        <v>13000000</v>
      </c>
      <c r="AV67" s="1056">
        <v>10091000</v>
      </c>
      <c r="AW67" s="1056">
        <v>10091000</v>
      </c>
      <c r="AX67" s="1056">
        <v>10091000</v>
      </c>
      <c r="AY67" s="1056">
        <v>10091000</v>
      </c>
      <c r="AZ67" s="1077">
        <v>8353000</v>
      </c>
    </row>
    <row r="68" spans="1:52" ht="26.25" customHeight="1" x14ac:dyDescent="0.4">
      <c r="A68" s="1058" t="s">
        <v>1325</v>
      </c>
      <c r="B68" s="1058" t="s">
        <v>387</v>
      </c>
      <c r="C68" s="1059">
        <v>245</v>
      </c>
      <c r="D68" s="1060" t="s">
        <v>1123</v>
      </c>
      <c r="E68" s="1058" t="s">
        <v>1324</v>
      </c>
      <c r="F68" s="1052"/>
      <c r="G68" s="1052"/>
      <c r="H68" s="983">
        <v>44713</v>
      </c>
      <c r="I68" s="1052"/>
      <c r="J68" s="1053" t="s">
        <v>1586</v>
      </c>
      <c r="K68" s="1052"/>
      <c r="L68" s="1052"/>
      <c r="M68" s="1052"/>
      <c r="N68" s="1052"/>
      <c r="O68" s="1052"/>
      <c r="P68" s="1052"/>
      <c r="Q68" s="1052"/>
      <c r="R68" s="1052"/>
      <c r="S68" s="1052"/>
      <c r="T68" s="1052"/>
      <c r="U68" s="1052"/>
      <c r="V68" s="1052"/>
      <c r="W68" s="1052"/>
      <c r="X68" s="1052"/>
      <c r="Y68" s="1052"/>
      <c r="Z68" s="1054" t="s">
        <v>406</v>
      </c>
      <c r="AA68" s="1054" t="s">
        <v>406</v>
      </c>
      <c r="AB68" s="1054" t="s">
        <v>406</v>
      </c>
      <c r="AC68" s="1054" t="s">
        <v>406</v>
      </c>
      <c r="AD68" s="1054" t="s">
        <v>406</v>
      </c>
      <c r="AE68" s="1054" t="s">
        <v>410</v>
      </c>
      <c r="AF68" s="1055">
        <v>44429</v>
      </c>
      <c r="AG68" s="1052"/>
      <c r="AH68" s="1052"/>
      <c r="AI68" s="1052"/>
      <c r="AJ68" s="1052"/>
      <c r="AK68" s="1052"/>
      <c r="AL68" s="1052"/>
      <c r="AM68" s="1052"/>
      <c r="AN68" s="1052"/>
      <c r="AO68" s="1052"/>
      <c r="AP68" s="1052"/>
      <c r="AQ68" s="1052"/>
      <c r="AR68" s="1052"/>
      <c r="AS68" s="1052"/>
      <c r="AT68" s="1052"/>
      <c r="AU68" s="1052"/>
      <c r="AV68" s="1056">
        <v>9400000</v>
      </c>
      <c r="AW68" s="1074">
        <v>9362000</v>
      </c>
      <c r="AX68" s="1074">
        <v>9362000</v>
      </c>
      <c r="AY68" s="1074">
        <v>9362000</v>
      </c>
      <c r="AZ68" s="1074">
        <v>9362000</v>
      </c>
    </row>
    <row r="69" spans="1:52" ht="20.399999999999999" x14ac:dyDescent="0.25">
      <c r="A69" s="1058" t="s">
        <v>1325</v>
      </c>
      <c r="B69" s="1058" t="s">
        <v>387</v>
      </c>
      <c r="C69" s="1059">
        <v>219</v>
      </c>
      <c r="D69" s="1060" t="s">
        <v>1123</v>
      </c>
      <c r="E69" s="1058" t="s">
        <v>1324</v>
      </c>
      <c r="F69" s="1058"/>
      <c r="G69" s="1058"/>
      <c r="H69" s="1073">
        <v>44896</v>
      </c>
      <c r="I69" s="1053"/>
      <c r="J69" s="1053" t="s">
        <v>1552</v>
      </c>
      <c r="K69" s="1054"/>
      <c r="L69" s="1054"/>
      <c r="M69" s="1054"/>
      <c r="N69" s="1054"/>
      <c r="O69" s="1054"/>
      <c r="P69" s="1054"/>
      <c r="Q69" s="1054"/>
      <c r="R69" s="1054"/>
      <c r="S69" s="1054"/>
      <c r="T69" s="1054"/>
      <c r="U69" s="1054"/>
      <c r="V69" s="1054"/>
      <c r="W69" s="1054" t="s">
        <v>396</v>
      </c>
      <c r="X69" s="1054" t="s">
        <v>396</v>
      </c>
      <c r="Y69" s="1054" t="s">
        <v>406</v>
      </c>
      <c r="Z69" s="1054" t="s">
        <v>406</v>
      </c>
      <c r="AA69" s="1054" t="s">
        <v>406</v>
      </c>
      <c r="AB69" s="1054" t="s">
        <v>406</v>
      </c>
      <c r="AC69" s="1054" t="s">
        <v>406</v>
      </c>
      <c r="AD69" s="1054" t="s">
        <v>406</v>
      </c>
      <c r="AE69" s="1072" t="s">
        <v>410</v>
      </c>
      <c r="AF69" s="1072" t="s">
        <v>87</v>
      </c>
      <c r="AG69" s="1056"/>
      <c r="AH69" s="1056"/>
      <c r="AI69" s="1056"/>
      <c r="AJ69" s="1056"/>
      <c r="AK69" s="1056"/>
      <c r="AL69" s="1056"/>
      <c r="AM69" s="1056"/>
      <c r="AN69" s="1056"/>
      <c r="AO69" s="1056"/>
      <c r="AP69" s="1056"/>
      <c r="AQ69" s="1056"/>
      <c r="AR69" s="1056"/>
      <c r="AS69" s="1056">
        <v>10640000</v>
      </c>
      <c r="AT69" s="1056">
        <v>10640000</v>
      </c>
      <c r="AU69" s="1056">
        <v>14826000</v>
      </c>
      <c r="AV69" s="1056">
        <v>14826000</v>
      </c>
      <c r="AW69" s="1056">
        <v>14826000</v>
      </c>
      <c r="AX69" s="1056">
        <v>14826000</v>
      </c>
      <c r="AY69" s="1056">
        <v>14826000</v>
      </c>
      <c r="AZ69" s="1056">
        <v>14826000</v>
      </c>
    </row>
    <row r="70" spans="1:52" ht="20.399999999999999" x14ac:dyDescent="0.25">
      <c r="A70" s="1058" t="s">
        <v>1325</v>
      </c>
      <c r="B70" s="1058" t="s">
        <v>387</v>
      </c>
      <c r="C70" s="1059">
        <v>224</v>
      </c>
      <c r="D70" s="1060" t="s">
        <v>1123</v>
      </c>
      <c r="E70" s="1058" t="s">
        <v>1324</v>
      </c>
      <c r="F70" s="1058"/>
      <c r="G70" s="1058"/>
      <c r="H70" s="1021">
        <v>44682</v>
      </c>
      <c r="I70" s="1053"/>
      <c r="J70" s="1053" t="s">
        <v>1553</v>
      </c>
      <c r="K70" s="1054"/>
      <c r="L70" s="1054"/>
      <c r="M70" s="1054"/>
      <c r="N70" s="1054"/>
      <c r="O70" s="1054"/>
      <c r="P70" s="1054"/>
      <c r="Q70" s="1054"/>
      <c r="R70" s="1054"/>
      <c r="S70" s="1054"/>
      <c r="T70" s="1054"/>
      <c r="U70" s="1054"/>
      <c r="V70" s="1054"/>
      <c r="W70" s="1054" t="s">
        <v>396</v>
      </c>
      <c r="X70" s="1054" t="s">
        <v>396</v>
      </c>
      <c r="Y70" s="1054" t="s">
        <v>406</v>
      </c>
      <c r="Z70" s="1054" t="s">
        <v>406</v>
      </c>
      <c r="AA70" s="1054" t="s">
        <v>406</v>
      </c>
      <c r="AB70" s="1054" t="s">
        <v>406</v>
      </c>
      <c r="AC70" s="1054" t="s">
        <v>406</v>
      </c>
      <c r="AD70" s="1054" t="s">
        <v>406</v>
      </c>
      <c r="AE70" s="1072" t="s">
        <v>410</v>
      </c>
      <c r="AF70" s="1078">
        <v>44071</v>
      </c>
      <c r="AG70" s="1056"/>
      <c r="AH70" s="1056"/>
      <c r="AI70" s="1056"/>
      <c r="AJ70" s="1056"/>
      <c r="AK70" s="1056"/>
      <c r="AL70" s="1056"/>
      <c r="AM70" s="1056"/>
      <c r="AN70" s="1056"/>
      <c r="AO70" s="1056"/>
      <c r="AP70" s="1056"/>
      <c r="AQ70" s="1056"/>
      <c r="AR70" s="1056"/>
      <c r="AS70" s="1056">
        <v>9770000</v>
      </c>
      <c r="AT70" s="1056">
        <v>9770000</v>
      </c>
      <c r="AU70" s="1056">
        <v>8767000</v>
      </c>
      <c r="AV70" s="1056">
        <v>8767000</v>
      </c>
      <c r="AW70" s="1056">
        <v>8767000</v>
      </c>
      <c r="AX70" s="1056">
        <v>8767000</v>
      </c>
      <c r="AY70" s="1056">
        <v>8767000</v>
      </c>
      <c r="AZ70" s="1056">
        <v>8767000</v>
      </c>
    </row>
    <row r="71" spans="1:52" ht="20.399999999999999" x14ac:dyDescent="0.25">
      <c r="A71" s="1058" t="s">
        <v>1325</v>
      </c>
      <c r="B71" s="1058" t="s">
        <v>387</v>
      </c>
      <c r="C71" s="1059">
        <v>225</v>
      </c>
      <c r="D71" s="1060" t="s">
        <v>1123</v>
      </c>
      <c r="E71" s="1058" t="s">
        <v>1324</v>
      </c>
      <c r="F71" s="1058"/>
      <c r="G71" s="1058"/>
      <c r="H71" s="1073">
        <v>44896</v>
      </c>
      <c r="I71" s="1053"/>
      <c r="J71" s="1053" t="s">
        <v>1554</v>
      </c>
      <c r="K71" s="1054"/>
      <c r="L71" s="1054"/>
      <c r="M71" s="1054"/>
      <c r="N71" s="1054"/>
      <c r="O71" s="1054"/>
      <c r="P71" s="1054"/>
      <c r="Q71" s="1054"/>
      <c r="R71" s="1054"/>
      <c r="S71" s="1054"/>
      <c r="T71" s="1054"/>
      <c r="U71" s="1054"/>
      <c r="V71" s="1054"/>
      <c r="W71" s="1054" t="s">
        <v>396</v>
      </c>
      <c r="X71" s="1054" t="s">
        <v>396</v>
      </c>
      <c r="Y71" s="1054" t="s">
        <v>406</v>
      </c>
      <c r="Z71" s="1054" t="s">
        <v>406</v>
      </c>
      <c r="AA71" s="1054" t="s">
        <v>406</v>
      </c>
      <c r="AB71" s="1054" t="s">
        <v>406</v>
      </c>
      <c r="AC71" s="1054" t="s">
        <v>406</v>
      </c>
      <c r="AD71" s="1054" t="s">
        <v>406</v>
      </c>
      <c r="AE71" s="1072" t="s">
        <v>410</v>
      </c>
      <c r="AF71" s="1072" t="s">
        <v>87</v>
      </c>
      <c r="AG71" s="1056"/>
      <c r="AH71" s="1056"/>
      <c r="AI71" s="1056"/>
      <c r="AJ71" s="1056"/>
      <c r="AK71" s="1056"/>
      <c r="AL71" s="1056"/>
      <c r="AM71" s="1056"/>
      <c r="AN71" s="1056"/>
      <c r="AO71" s="1056"/>
      <c r="AP71" s="1056"/>
      <c r="AQ71" s="1056"/>
      <c r="AR71" s="1056"/>
      <c r="AS71" s="1056">
        <v>7900000</v>
      </c>
      <c r="AT71" s="1056">
        <v>7900000</v>
      </c>
      <c r="AU71" s="1056">
        <v>13877000</v>
      </c>
      <c r="AV71" s="1056">
        <v>13877000</v>
      </c>
      <c r="AW71" s="1056">
        <v>13877000</v>
      </c>
      <c r="AX71" s="1056">
        <v>13877000</v>
      </c>
      <c r="AY71" s="1056">
        <v>13877000</v>
      </c>
      <c r="AZ71" s="1056">
        <v>13877000</v>
      </c>
    </row>
    <row r="72" spans="1:52" ht="20.399999999999999" x14ac:dyDescent="0.25">
      <c r="A72" s="1058" t="s">
        <v>1325</v>
      </c>
      <c r="B72" s="1058" t="s">
        <v>387</v>
      </c>
      <c r="C72" s="1059">
        <v>67</v>
      </c>
      <c r="D72" s="1060" t="s">
        <v>1123</v>
      </c>
      <c r="E72" s="1058" t="s">
        <v>1324</v>
      </c>
      <c r="F72" s="1058"/>
      <c r="G72" s="1058"/>
      <c r="H72" s="983">
        <v>44713</v>
      </c>
      <c r="I72" s="1053"/>
      <c r="J72" s="1053" t="s">
        <v>1428</v>
      </c>
      <c r="K72" s="1054"/>
      <c r="L72" s="1054"/>
      <c r="M72" s="1054"/>
      <c r="N72" s="1054"/>
      <c r="O72" s="1054"/>
      <c r="P72" s="1054"/>
      <c r="Q72" s="1054" t="s">
        <v>396</v>
      </c>
      <c r="R72" s="1054" t="s">
        <v>396</v>
      </c>
      <c r="S72" s="1054" t="s">
        <v>396</v>
      </c>
      <c r="T72" s="1054" t="s">
        <v>396</v>
      </c>
      <c r="U72" s="1054" t="s">
        <v>396</v>
      </c>
      <c r="V72" s="1054" t="s">
        <v>396</v>
      </c>
      <c r="W72" s="1054" t="s">
        <v>396</v>
      </c>
      <c r="X72" s="1054" t="s">
        <v>406</v>
      </c>
      <c r="Y72" s="1054" t="s">
        <v>406</v>
      </c>
      <c r="Z72" s="1054" t="s">
        <v>406</v>
      </c>
      <c r="AA72" s="1054" t="s">
        <v>406</v>
      </c>
      <c r="AB72" s="1054" t="s">
        <v>406</v>
      </c>
      <c r="AC72" s="1054" t="s">
        <v>406</v>
      </c>
      <c r="AD72" s="1054" t="s">
        <v>406</v>
      </c>
      <c r="AE72" s="1072" t="s">
        <v>410</v>
      </c>
      <c r="AF72" s="1078">
        <v>44112</v>
      </c>
      <c r="AG72" s="1056"/>
      <c r="AH72" s="1056"/>
      <c r="AI72" s="1056"/>
      <c r="AJ72" s="1056"/>
      <c r="AK72" s="1056"/>
      <c r="AL72" s="1056"/>
      <c r="AM72" s="1056">
        <v>21400000</v>
      </c>
      <c r="AN72" s="1056">
        <v>21400000</v>
      </c>
      <c r="AO72" s="1056">
        <v>21400000</v>
      </c>
      <c r="AP72" s="1056">
        <v>21400000</v>
      </c>
      <c r="AQ72" s="1056">
        <v>48322000</v>
      </c>
      <c r="AR72" s="1056">
        <v>48322000</v>
      </c>
      <c r="AS72" s="1056">
        <v>48322000</v>
      </c>
      <c r="AT72" s="1056">
        <v>48322000</v>
      </c>
      <c r="AU72" s="1056">
        <v>48322000</v>
      </c>
      <c r="AV72" s="1056">
        <v>48322000</v>
      </c>
      <c r="AW72" s="1056">
        <v>48322000</v>
      </c>
      <c r="AX72" s="1056">
        <v>48322000</v>
      </c>
      <c r="AY72" s="1056">
        <v>48322000</v>
      </c>
      <c r="AZ72" s="1056">
        <v>48322000</v>
      </c>
    </row>
    <row r="73" spans="1:52" ht="20.399999999999999" x14ac:dyDescent="0.25">
      <c r="A73" s="1058" t="s">
        <v>1325</v>
      </c>
      <c r="B73" s="1058" t="s">
        <v>387</v>
      </c>
      <c r="C73" s="1059">
        <v>170</v>
      </c>
      <c r="D73" s="1060" t="s">
        <v>1123</v>
      </c>
      <c r="E73" s="1058" t="s">
        <v>1324</v>
      </c>
      <c r="F73" s="1058"/>
      <c r="G73" s="1058"/>
      <c r="H73" s="1075">
        <v>44805</v>
      </c>
      <c r="I73" s="1053"/>
      <c r="J73" s="1053" t="s">
        <v>1487</v>
      </c>
      <c r="K73" s="1054"/>
      <c r="L73" s="1054"/>
      <c r="M73" s="1054"/>
      <c r="N73" s="1054"/>
      <c r="O73" s="1054"/>
      <c r="P73" s="1054"/>
      <c r="Q73" s="1054"/>
      <c r="R73" s="1054"/>
      <c r="S73" s="1054"/>
      <c r="T73" s="1054"/>
      <c r="U73" s="1054"/>
      <c r="V73" s="1054" t="s">
        <v>406</v>
      </c>
      <c r="W73" s="1054" t="s">
        <v>406</v>
      </c>
      <c r="X73" s="1054" t="s">
        <v>406</v>
      </c>
      <c r="Y73" s="1054" t="s">
        <v>406</v>
      </c>
      <c r="Z73" s="1054" t="s">
        <v>406</v>
      </c>
      <c r="AA73" s="1054" t="s">
        <v>406</v>
      </c>
      <c r="AB73" s="1054" t="s">
        <v>406</v>
      </c>
      <c r="AC73" s="1054" t="s">
        <v>406</v>
      </c>
      <c r="AD73" s="1054" t="s">
        <v>406</v>
      </c>
      <c r="AE73" s="1054" t="s">
        <v>410</v>
      </c>
      <c r="AF73" s="1055" t="s">
        <v>87</v>
      </c>
      <c r="AG73" s="1056"/>
      <c r="AH73" s="1056"/>
      <c r="AI73" s="1056"/>
      <c r="AJ73" s="1056"/>
      <c r="AK73" s="1056"/>
      <c r="AL73" s="1056"/>
      <c r="AM73" s="1056"/>
      <c r="AN73" s="1056"/>
      <c r="AO73" s="1056"/>
      <c r="AP73" s="1056"/>
      <c r="AQ73" s="1056"/>
      <c r="AR73" s="1056">
        <v>17300000</v>
      </c>
      <c r="AS73" s="1056">
        <v>16355000</v>
      </c>
      <c r="AT73" s="1056">
        <v>16355000</v>
      </c>
      <c r="AU73" s="1056">
        <v>16355000</v>
      </c>
      <c r="AV73" s="1056">
        <v>16355000</v>
      </c>
      <c r="AW73" s="1056">
        <v>16355000</v>
      </c>
      <c r="AX73" s="1056">
        <v>16355000</v>
      </c>
      <c r="AY73" s="1056">
        <v>16355000</v>
      </c>
      <c r="AZ73" s="1056">
        <v>16355000</v>
      </c>
    </row>
    <row r="74" spans="1:52" ht="20.399999999999999" x14ac:dyDescent="0.25">
      <c r="A74" s="1058" t="s">
        <v>1325</v>
      </c>
      <c r="B74" s="1058" t="s">
        <v>387</v>
      </c>
      <c r="C74" s="1059">
        <v>178</v>
      </c>
      <c r="D74" s="1060" t="s">
        <v>1123</v>
      </c>
      <c r="E74" s="1058" t="s">
        <v>1324</v>
      </c>
      <c r="F74" s="1058"/>
      <c r="G74" s="1058"/>
      <c r="H74" s="1076">
        <v>44986</v>
      </c>
      <c r="I74" s="1053"/>
      <c r="J74" s="1053" t="s">
        <v>1495</v>
      </c>
      <c r="K74" s="1054"/>
      <c r="L74" s="1054"/>
      <c r="M74" s="1054"/>
      <c r="N74" s="1054"/>
      <c r="O74" s="1054"/>
      <c r="P74" s="1054"/>
      <c r="Q74" s="1054"/>
      <c r="R74" s="1054"/>
      <c r="S74" s="1054"/>
      <c r="T74" s="1054"/>
      <c r="U74" s="1054"/>
      <c r="V74" s="1054" t="s">
        <v>406</v>
      </c>
      <c r="W74" s="1054" t="s">
        <v>406</v>
      </c>
      <c r="X74" s="1054" t="s">
        <v>406</v>
      </c>
      <c r="Y74" s="1054" t="s">
        <v>406</v>
      </c>
      <c r="Z74" s="1054" t="s">
        <v>406</v>
      </c>
      <c r="AA74" s="1054" t="s">
        <v>406</v>
      </c>
      <c r="AB74" s="1054" t="s">
        <v>406</v>
      </c>
      <c r="AC74" s="1054" t="s">
        <v>406</v>
      </c>
      <c r="AD74" s="1054" t="s">
        <v>406</v>
      </c>
      <c r="AE74" s="1054" t="s">
        <v>410</v>
      </c>
      <c r="AF74" s="1055" t="s">
        <v>87</v>
      </c>
      <c r="AG74" s="1056"/>
      <c r="AH74" s="1056"/>
      <c r="AI74" s="1056"/>
      <c r="AJ74" s="1056"/>
      <c r="AK74" s="1056"/>
      <c r="AL74" s="1056"/>
      <c r="AM74" s="1056"/>
      <c r="AN74" s="1056"/>
      <c r="AO74" s="1056"/>
      <c r="AP74" s="1056"/>
      <c r="AQ74" s="1056"/>
      <c r="AR74" s="1056">
        <v>8200000</v>
      </c>
      <c r="AS74" s="1056">
        <v>8200000</v>
      </c>
      <c r="AT74" s="1056">
        <v>8200000</v>
      </c>
      <c r="AU74" s="1056">
        <v>8200000</v>
      </c>
      <c r="AV74" s="1056">
        <v>8200000</v>
      </c>
      <c r="AW74" s="1056">
        <v>8200000</v>
      </c>
      <c r="AX74" s="1056">
        <v>8200000</v>
      </c>
      <c r="AY74" s="1056">
        <v>8200000</v>
      </c>
      <c r="AZ74" s="1056">
        <v>8200000</v>
      </c>
    </row>
    <row r="75" spans="1:52" ht="30.6" x14ac:dyDescent="0.25">
      <c r="A75" s="1058" t="s">
        <v>1325</v>
      </c>
      <c r="B75" s="1058" t="s">
        <v>387</v>
      </c>
      <c r="C75" s="1059">
        <v>19</v>
      </c>
      <c r="D75" s="1060" t="s">
        <v>1123</v>
      </c>
      <c r="E75" s="1058" t="s">
        <v>1373</v>
      </c>
      <c r="F75" s="1058"/>
      <c r="G75" s="1058"/>
      <c r="H75" s="1013">
        <v>45017</v>
      </c>
      <c r="I75" s="26" t="s">
        <v>1379</v>
      </c>
      <c r="J75" s="26" t="s">
        <v>1381</v>
      </c>
      <c r="K75" s="148"/>
      <c r="L75" s="148"/>
      <c r="M75" s="148"/>
      <c r="N75" s="148" t="s">
        <v>392</v>
      </c>
      <c r="O75" s="148" t="s">
        <v>392</v>
      </c>
      <c r="P75" s="148" t="s">
        <v>392</v>
      </c>
      <c r="Q75" s="148" t="s">
        <v>392</v>
      </c>
      <c r="R75" s="148" t="s">
        <v>392</v>
      </c>
      <c r="S75" s="148" t="s">
        <v>392</v>
      </c>
      <c r="T75" s="148" t="s">
        <v>392</v>
      </c>
      <c r="U75" s="148" t="s">
        <v>392</v>
      </c>
      <c r="V75" s="148" t="s">
        <v>392</v>
      </c>
      <c r="W75" s="148" t="s">
        <v>392</v>
      </c>
      <c r="X75" s="148" t="s">
        <v>392</v>
      </c>
      <c r="Y75" s="148" t="s">
        <v>392</v>
      </c>
      <c r="Z75" s="148" t="s">
        <v>392</v>
      </c>
      <c r="AA75" s="148" t="s">
        <v>392</v>
      </c>
      <c r="AB75" s="148" t="s">
        <v>392</v>
      </c>
      <c r="AC75" s="148" t="s">
        <v>392</v>
      </c>
      <c r="AD75" s="148" t="s">
        <v>392</v>
      </c>
      <c r="AE75" s="967" t="s">
        <v>410</v>
      </c>
      <c r="AF75" s="191" t="s">
        <v>87</v>
      </c>
      <c r="AG75" s="27"/>
      <c r="AH75" s="27"/>
      <c r="AI75" s="27"/>
      <c r="AJ75" s="27">
        <v>14800000</v>
      </c>
      <c r="AK75" s="27">
        <v>14800000</v>
      </c>
      <c r="AL75" s="27">
        <v>14800000</v>
      </c>
      <c r="AM75" s="27">
        <v>14800000</v>
      </c>
      <c r="AN75" s="27">
        <v>14800000</v>
      </c>
      <c r="AO75" s="27">
        <v>14800000</v>
      </c>
      <c r="AP75" s="27">
        <v>14800000</v>
      </c>
      <c r="AQ75" s="27">
        <v>14800000</v>
      </c>
      <c r="AR75" s="27">
        <v>14800000</v>
      </c>
      <c r="AS75" s="27">
        <v>14800000</v>
      </c>
      <c r="AT75" s="27">
        <v>14800000</v>
      </c>
      <c r="AU75" s="27">
        <v>14800000</v>
      </c>
      <c r="AV75" s="27">
        <v>14800000</v>
      </c>
      <c r="AW75" s="27">
        <v>14800000</v>
      </c>
      <c r="AX75" s="27">
        <v>31770000</v>
      </c>
      <c r="AY75" s="27">
        <v>31770000</v>
      </c>
      <c r="AZ75" s="27">
        <v>31770000</v>
      </c>
    </row>
    <row r="76" spans="1:52" ht="30.6" x14ac:dyDescent="0.25">
      <c r="A76" s="186" t="s">
        <v>1325</v>
      </c>
      <c r="B76" s="186" t="s">
        <v>387</v>
      </c>
      <c r="C76" s="255">
        <v>20</v>
      </c>
      <c r="D76" s="157" t="s">
        <v>1123</v>
      </c>
      <c r="E76" s="186" t="s">
        <v>1373</v>
      </c>
      <c r="F76" s="186"/>
      <c r="G76" s="186"/>
      <c r="H76" s="1013">
        <v>45383</v>
      </c>
      <c r="I76" s="26" t="s">
        <v>1379</v>
      </c>
      <c r="J76" s="26" t="s">
        <v>1382</v>
      </c>
      <c r="K76" s="148"/>
      <c r="L76" s="148"/>
      <c r="M76" s="148"/>
      <c r="N76" s="148" t="s">
        <v>392</v>
      </c>
      <c r="O76" s="148" t="s">
        <v>392</v>
      </c>
      <c r="P76" s="148" t="s">
        <v>392</v>
      </c>
      <c r="Q76" s="148" t="s">
        <v>392</v>
      </c>
      <c r="R76" s="148" t="s">
        <v>392</v>
      </c>
      <c r="S76" s="148" t="s">
        <v>392</v>
      </c>
      <c r="T76" s="148" t="s">
        <v>392</v>
      </c>
      <c r="U76" s="148" t="s">
        <v>392</v>
      </c>
      <c r="V76" s="148" t="s">
        <v>392</v>
      </c>
      <c r="W76" s="148" t="s">
        <v>392</v>
      </c>
      <c r="X76" s="148" t="s">
        <v>392</v>
      </c>
      <c r="Y76" s="148" t="s">
        <v>392</v>
      </c>
      <c r="Z76" s="148" t="s">
        <v>392</v>
      </c>
      <c r="AA76" s="148" t="s">
        <v>392</v>
      </c>
      <c r="AB76" s="148" t="s">
        <v>392</v>
      </c>
      <c r="AC76" s="148" t="s">
        <v>392</v>
      </c>
      <c r="AD76" s="148" t="s">
        <v>392</v>
      </c>
      <c r="AE76" s="967" t="s">
        <v>410</v>
      </c>
      <c r="AF76" s="191" t="s">
        <v>87</v>
      </c>
      <c r="AG76" s="27"/>
      <c r="AH76" s="27"/>
      <c r="AI76" s="27"/>
      <c r="AJ76" s="27">
        <v>16600000</v>
      </c>
      <c r="AK76" s="27">
        <v>16600000</v>
      </c>
      <c r="AL76" s="27">
        <v>16600000</v>
      </c>
      <c r="AM76" s="27">
        <v>16600000</v>
      </c>
      <c r="AN76" s="27">
        <v>16600000</v>
      </c>
      <c r="AO76" s="27">
        <v>16600000</v>
      </c>
      <c r="AP76" s="27">
        <v>16600000</v>
      </c>
      <c r="AQ76" s="27">
        <v>16600000</v>
      </c>
      <c r="AR76" s="27">
        <v>16600000</v>
      </c>
      <c r="AS76" s="27">
        <v>16600000</v>
      </c>
      <c r="AT76" s="27">
        <v>16600000</v>
      </c>
      <c r="AU76" s="27">
        <v>16600000</v>
      </c>
      <c r="AV76" s="27">
        <v>16600000</v>
      </c>
      <c r="AW76" s="27">
        <v>16600000</v>
      </c>
      <c r="AX76" s="27">
        <v>41800000</v>
      </c>
      <c r="AY76" s="27">
        <v>41800000</v>
      </c>
      <c r="AZ76" s="27">
        <v>41800000</v>
      </c>
    </row>
    <row r="77" spans="1:52" ht="30.6" x14ac:dyDescent="0.25">
      <c r="A77" s="186" t="s">
        <v>1325</v>
      </c>
      <c r="B77" s="186" t="s">
        <v>387</v>
      </c>
      <c r="C77" s="255">
        <v>21</v>
      </c>
      <c r="D77" s="157" t="s">
        <v>1123</v>
      </c>
      <c r="E77" s="186" t="s">
        <v>1373</v>
      </c>
      <c r="F77" s="186"/>
      <c r="G77" s="186"/>
      <c r="H77" s="1021">
        <v>44986</v>
      </c>
      <c r="I77" s="26" t="s">
        <v>1379</v>
      </c>
      <c r="J77" s="26" t="s">
        <v>1383</v>
      </c>
      <c r="K77" s="148"/>
      <c r="L77" s="148"/>
      <c r="M77" s="148"/>
      <c r="N77" s="148" t="s">
        <v>392</v>
      </c>
      <c r="O77" s="148" t="s">
        <v>392</v>
      </c>
      <c r="P77" s="148" t="s">
        <v>392</v>
      </c>
      <c r="Q77" s="148" t="s">
        <v>392</v>
      </c>
      <c r="R77" s="148" t="s">
        <v>392</v>
      </c>
      <c r="S77" s="148" t="s">
        <v>392</v>
      </c>
      <c r="T77" s="148" t="s">
        <v>392</v>
      </c>
      <c r="U77" s="148" t="s">
        <v>392</v>
      </c>
      <c r="V77" s="148" t="s">
        <v>392</v>
      </c>
      <c r="W77" s="148" t="s">
        <v>392</v>
      </c>
      <c r="X77" s="148" t="s">
        <v>392</v>
      </c>
      <c r="Y77" s="148" t="s">
        <v>392</v>
      </c>
      <c r="Z77" s="148" t="s">
        <v>392</v>
      </c>
      <c r="AA77" s="148" t="s">
        <v>392</v>
      </c>
      <c r="AB77" s="148" t="s">
        <v>392</v>
      </c>
      <c r="AC77" s="148" t="s">
        <v>392</v>
      </c>
      <c r="AD77" s="148" t="s">
        <v>392</v>
      </c>
      <c r="AE77" s="967" t="s">
        <v>410</v>
      </c>
      <c r="AF77" s="191" t="s">
        <v>87</v>
      </c>
      <c r="AG77" s="27"/>
      <c r="AH77" s="27"/>
      <c r="AI77" s="27"/>
      <c r="AJ77" s="27">
        <v>11600000</v>
      </c>
      <c r="AK77" s="27">
        <v>11600000</v>
      </c>
      <c r="AL77" s="27">
        <v>11600000</v>
      </c>
      <c r="AM77" s="27">
        <v>11600000</v>
      </c>
      <c r="AN77" s="27">
        <v>11600000</v>
      </c>
      <c r="AO77" s="27">
        <v>11600000</v>
      </c>
      <c r="AP77" s="27">
        <v>11600000</v>
      </c>
      <c r="AQ77" s="27">
        <v>11600000</v>
      </c>
      <c r="AR77" s="27">
        <v>11600000</v>
      </c>
      <c r="AS77" s="27">
        <v>11600000</v>
      </c>
      <c r="AT77" s="27">
        <v>11600000</v>
      </c>
      <c r="AU77" s="27">
        <v>11600000</v>
      </c>
      <c r="AV77" s="27">
        <v>11600000</v>
      </c>
      <c r="AW77" s="27">
        <v>11600000</v>
      </c>
      <c r="AX77" s="27">
        <v>21960000</v>
      </c>
      <c r="AY77" s="27">
        <v>21960000</v>
      </c>
      <c r="AZ77" s="27">
        <v>21960000</v>
      </c>
    </row>
    <row r="78" spans="1:52" ht="32.4" customHeight="1" x14ac:dyDescent="0.25">
      <c r="A78" s="186" t="s">
        <v>1325</v>
      </c>
      <c r="B78" s="186" t="s">
        <v>387</v>
      </c>
      <c r="C78" s="255">
        <v>22</v>
      </c>
      <c r="D78" s="157" t="s">
        <v>1123</v>
      </c>
      <c r="E78" s="186" t="s">
        <v>1373</v>
      </c>
      <c r="F78" s="186"/>
      <c r="G78" s="186"/>
      <c r="H78" s="960">
        <v>45536</v>
      </c>
      <c r="I78" s="26" t="s">
        <v>1379</v>
      </c>
      <c r="J78" s="26" t="s">
        <v>1397</v>
      </c>
      <c r="K78" s="148"/>
      <c r="L78" s="148"/>
      <c r="M78" s="148"/>
      <c r="N78" s="148" t="s">
        <v>392</v>
      </c>
      <c r="O78" s="148" t="s">
        <v>392</v>
      </c>
      <c r="P78" s="148" t="s">
        <v>392</v>
      </c>
      <c r="Q78" s="148" t="s">
        <v>392</v>
      </c>
      <c r="R78" s="148" t="s">
        <v>392</v>
      </c>
      <c r="S78" s="148" t="s">
        <v>392</v>
      </c>
      <c r="T78" s="148" t="s">
        <v>392</v>
      </c>
      <c r="U78" s="148" t="s">
        <v>392</v>
      </c>
      <c r="V78" s="148" t="s">
        <v>392</v>
      </c>
      <c r="W78" s="148" t="s">
        <v>392</v>
      </c>
      <c r="X78" s="148" t="s">
        <v>392</v>
      </c>
      <c r="Y78" s="148" t="s">
        <v>392</v>
      </c>
      <c r="Z78" s="148" t="s">
        <v>392</v>
      </c>
      <c r="AA78" s="148" t="s">
        <v>392</v>
      </c>
      <c r="AB78" s="148" t="s">
        <v>392</v>
      </c>
      <c r="AC78" s="148" t="s">
        <v>406</v>
      </c>
      <c r="AD78" s="148" t="s">
        <v>406</v>
      </c>
      <c r="AE78" s="972">
        <v>42732</v>
      </c>
      <c r="AF78" s="457">
        <v>44662</v>
      </c>
      <c r="AG78" s="27"/>
      <c r="AH78" s="27"/>
      <c r="AI78" s="27"/>
      <c r="AJ78" s="27">
        <v>128200000</v>
      </c>
      <c r="AK78" s="27">
        <v>128200000</v>
      </c>
      <c r="AL78" s="27">
        <v>128200000</v>
      </c>
      <c r="AM78" s="27">
        <v>128200000</v>
      </c>
      <c r="AN78" s="27">
        <v>128200000</v>
      </c>
      <c r="AO78" s="27">
        <v>128200000</v>
      </c>
      <c r="AP78" s="27">
        <v>128200000</v>
      </c>
      <c r="AQ78" s="27">
        <v>128200000</v>
      </c>
      <c r="AR78" s="27">
        <v>128200000</v>
      </c>
      <c r="AS78" s="27">
        <v>128200000</v>
      </c>
      <c r="AT78" s="27">
        <v>128200000</v>
      </c>
      <c r="AU78" s="27">
        <v>128200000</v>
      </c>
      <c r="AV78" s="27">
        <v>128200000</v>
      </c>
      <c r="AW78" s="27">
        <v>128200000</v>
      </c>
      <c r="AX78" s="27">
        <v>128200000</v>
      </c>
      <c r="AY78" s="27">
        <v>106100000</v>
      </c>
      <c r="AZ78" s="1015">
        <v>106106899</v>
      </c>
    </row>
    <row r="79" spans="1:52" ht="30.6" x14ac:dyDescent="0.25">
      <c r="A79" s="186" t="s">
        <v>1325</v>
      </c>
      <c r="B79" s="186" t="s">
        <v>387</v>
      </c>
      <c r="C79" s="255">
        <v>91</v>
      </c>
      <c r="D79" s="157" t="s">
        <v>1123</v>
      </c>
      <c r="E79" s="186" t="s">
        <v>468</v>
      </c>
      <c r="F79" s="186"/>
      <c r="G79" s="186"/>
      <c r="H79" s="960">
        <v>45658</v>
      </c>
      <c r="I79" s="26" t="s">
        <v>1461</v>
      </c>
      <c r="J79" s="26" t="s">
        <v>1462</v>
      </c>
      <c r="K79" s="148"/>
      <c r="L79" s="148"/>
      <c r="M79" s="148"/>
      <c r="N79" s="148"/>
      <c r="O79" s="148"/>
      <c r="P79" s="148"/>
      <c r="Q79" s="148"/>
      <c r="R79" s="148"/>
      <c r="S79" s="148" t="s">
        <v>396</v>
      </c>
      <c r="T79" s="148" t="s">
        <v>510</v>
      </c>
      <c r="U79" s="148" t="s">
        <v>392</v>
      </c>
      <c r="V79" s="148" t="s">
        <v>392</v>
      </c>
      <c r="W79" s="148" t="s">
        <v>392</v>
      </c>
      <c r="X79" s="148" t="s">
        <v>392</v>
      </c>
      <c r="Y79" s="148" t="s">
        <v>392</v>
      </c>
      <c r="Z79" s="148" t="s">
        <v>392</v>
      </c>
      <c r="AA79" s="148" t="s">
        <v>392</v>
      </c>
      <c r="AB79" s="148" t="s">
        <v>392</v>
      </c>
      <c r="AC79" s="148" t="s">
        <v>392</v>
      </c>
      <c r="AD79" s="148" t="s">
        <v>392</v>
      </c>
      <c r="AE79" s="967">
        <v>43493</v>
      </c>
      <c r="AF79" s="967" t="s">
        <v>87</v>
      </c>
      <c r="AG79" s="27"/>
      <c r="AH79" s="27"/>
      <c r="AI79" s="27"/>
      <c r="AJ79" s="27"/>
      <c r="AK79" s="27"/>
      <c r="AL79" s="27"/>
      <c r="AM79" s="27"/>
      <c r="AN79" s="27"/>
      <c r="AO79" s="27">
        <v>376300000</v>
      </c>
      <c r="AP79" s="27"/>
      <c r="AQ79" s="27">
        <v>17422320</v>
      </c>
      <c r="AR79" s="27">
        <v>17422320</v>
      </c>
      <c r="AS79" s="27">
        <v>17422320</v>
      </c>
      <c r="AT79" s="27">
        <v>17422320</v>
      </c>
      <c r="AU79" s="27">
        <v>17422320</v>
      </c>
      <c r="AV79" s="27">
        <v>17422320</v>
      </c>
      <c r="AW79" s="27">
        <v>17422320</v>
      </c>
      <c r="AX79" s="27">
        <v>17422320</v>
      </c>
      <c r="AY79" s="27">
        <v>17422320</v>
      </c>
      <c r="AZ79" s="27">
        <v>17422320</v>
      </c>
    </row>
    <row r="80" spans="1:52" ht="30.6" x14ac:dyDescent="0.25">
      <c r="A80" s="186" t="s">
        <v>1325</v>
      </c>
      <c r="B80" s="186" t="s">
        <v>387</v>
      </c>
      <c r="C80" s="255">
        <v>151</v>
      </c>
      <c r="D80" s="157" t="s">
        <v>1123</v>
      </c>
      <c r="E80" s="186" t="s">
        <v>468</v>
      </c>
      <c r="F80" s="186"/>
      <c r="G80" s="186"/>
      <c r="H80" s="960">
        <v>45658</v>
      </c>
      <c r="I80" s="26" t="s">
        <v>1461</v>
      </c>
      <c r="J80" s="26" t="s">
        <v>1470</v>
      </c>
      <c r="K80" s="148"/>
      <c r="L80" s="148"/>
      <c r="M80" s="148"/>
      <c r="N80" s="148"/>
      <c r="O80" s="148"/>
      <c r="P80" s="148"/>
      <c r="Q80" s="148"/>
      <c r="R80" s="148"/>
      <c r="S80" s="148"/>
      <c r="T80" s="148" t="s">
        <v>510</v>
      </c>
      <c r="U80" s="148" t="s">
        <v>392</v>
      </c>
      <c r="V80" s="148" t="s">
        <v>392</v>
      </c>
      <c r="W80" s="148" t="s">
        <v>392</v>
      </c>
      <c r="X80" s="148" t="s">
        <v>392</v>
      </c>
      <c r="Y80" s="148" t="s">
        <v>392</v>
      </c>
      <c r="Z80" s="148" t="s">
        <v>392</v>
      </c>
      <c r="AA80" s="148" t="s">
        <v>392</v>
      </c>
      <c r="AB80" s="148" t="s">
        <v>392</v>
      </c>
      <c r="AC80" s="148" t="s">
        <v>392</v>
      </c>
      <c r="AD80" s="148" t="s">
        <v>392</v>
      </c>
      <c r="AE80" s="967">
        <v>43493</v>
      </c>
      <c r="AF80" s="967" t="s">
        <v>87</v>
      </c>
      <c r="AG80" s="27"/>
      <c r="AH80" s="27"/>
      <c r="AI80" s="27"/>
      <c r="AJ80" s="27"/>
      <c r="AK80" s="27"/>
      <c r="AL80" s="27"/>
      <c r="AM80" s="27"/>
      <c r="AN80" s="27"/>
      <c r="AO80" s="27"/>
      <c r="AP80" s="27"/>
      <c r="AQ80" s="27">
        <v>17422320</v>
      </c>
      <c r="AR80" s="27">
        <v>17422320</v>
      </c>
      <c r="AS80" s="27">
        <v>17422320</v>
      </c>
      <c r="AT80" s="27">
        <v>17422320</v>
      </c>
      <c r="AU80" s="27">
        <v>17422320</v>
      </c>
      <c r="AV80" s="27">
        <v>17422320</v>
      </c>
      <c r="AW80" s="27">
        <v>17422320</v>
      </c>
      <c r="AX80" s="27">
        <v>17422320</v>
      </c>
      <c r="AY80" s="27">
        <v>17422320</v>
      </c>
      <c r="AZ80" s="27">
        <v>17422320</v>
      </c>
    </row>
    <row r="81" spans="1:52" ht="30.6" x14ac:dyDescent="0.25">
      <c r="A81" s="186" t="s">
        <v>1325</v>
      </c>
      <c r="B81" s="186" t="s">
        <v>387</v>
      </c>
      <c r="C81" s="255">
        <v>152</v>
      </c>
      <c r="D81" s="157" t="s">
        <v>1123</v>
      </c>
      <c r="E81" s="186" t="s">
        <v>468</v>
      </c>
      <c r="F81" s="186"/>
      <c r="G81" s="186"/>
      <c r="H81" s="960">
        <v>46844</v>
      </c>
      <c r="I81" s="26" t="s">
        <v>1461</v>
      </c>
      <c r="J81" s="26" t="s">
        <v>1469</v>
      </c>
      <c r="K81" s="148"/>
      <c r="L81" s="148"/>
      <c r="M81" s="148"/>
      <c r="N81" s="148"/>
      <c r="O81" s="148"/>
      <c r="P81" s="148"/>
      <c r="Q81" s="148"/>
      <c r="R81" s="148"/>
      <c r="S81" s="148"/>
      <c r="T81" s="148" t="s">
        <v>510</v>
      </c>
      <c r="U81" s="148" t="s">
        <v>392</v>
      </c>
      <c r="V81" s="148" t="s">
        <v>392</v>
      </c>
      <c r="W81" s="148" t="s">
        <v>392</v>
      </c>
      <c r="X81" s="148" t="s">
        <v>392</v>
      </c>
      <c r="Y81" s="148" t="s">
        <v>392</v>
      </c>
      <c r="Z81" s="148" t="s">
        <v>392</v>
      </c>
      <c r="AA81" s="148" t="s">
        <v>392</v>
      </c>
      <c r="AB81" s="148" t="s">
        <v>392</v>
      </c>
      <c r="AC81" s="148" t="s">
        <v>392</v>
      </c>
      <c r="AD81" s="148" t="s">
        <v>392</v>
      </c>
      <c r="AE81" s="967">
        <v>43493</v>
      </c>
      <c r="AF81" s="967" t="s">
        <v>87</v>
      </c>
      <c r="AG81" s="27"/>
      <c r="AH81" s="27"/>
      <c r="AI81" s="27"/>
      <c r="AJ81" s="27"/>
      <c r="AK81" s="27"/>
      <c r="AL81" s="27"/>
      <c r="AM81" s="27"/>
      <c r="AN81" s="27"/>
      <c r="AO81" s="27"/>
      <c r="AP81" s="27"/>
      <c r="AQ81" s="27">
        <v>21493614</v>
      </c>
      <c r="AR81" s="27">
        <v>21493614</v>
      </c>
      <c r="AS81" s="27">
        <v>21493614</v>
      </c>
      <c r="AT81" s="27">
        <v>21493614</v>
      </c>
      <c r="AU81" s="27">
        <v>21493614</v>
      </c>
      <c r="AV81" s="27">
        <v>21493614</v>
      </c>
      <c r="AW81" s="27">
        <v>21493614</v>
      </c>
      <c r="AX81" s="27">
        <v>21493614</v>
      </c>
      <c r="AY81" s="27">
        <v>21493614</v>
      </c>
      <c r="AZ81" s="27">
        <v>21493614</v>
      </c>
    </row>
    <row r="82" spans="1:52" ht="30.6" x14ac:dyDescent="0.25">
      <c r="A82" s="186" t="s">
        <v>1325</v>
      </c>
      <c r="B82" s="186" t="s">
        <v>387</v>
      </c>
      <c r="C82" s="255">
        <v>153</v>
      </c>
      <c r="D82" s="157" t="s">
        <v>1123</v>
      </c>
      <c r="E82" s="186" t="s">
        <v>468</v>
      </c>
      <c r="F82" s="186"/>
      <c r="G82" s="186"/>
      <c r="H82" s="960">
        <v>46844</v>
      </c>
      <c r="I82" s="26" t="s">
        <v>1461</v>
      </c>
      <c r="J82" s="26" t="s">
        <v>1463</v>
      </c>
      <c r="K82" s="148"/>
      <c r="L82" s="148"/>
      <c r="M82" s="148"/>
      <c r="N82" s="148"/>
      <c r="O82" s="148"/>
      <c r="P82" s="148"/>
      <c r="Q82" s="148"/>
      <c r="R82" s="148"/>
      <c r="S82" s="148"/>
      <c r="T82" s="148" t="s">
        <v>510</v>
      </c>
      <c r="U82" s="148" t="s">
        <v>392</v>
      </c>
      <c r="V82" s="148" t="s">
        <v>392</v>
      </c>
      <c r="W82" s="148" t="s">
        <v>392</v>
      </c>
      <c r="X82" s="148" t="s">
        <v>392</v>
      </c>
      <c r="Y82" s="148" t="s">
        <v>392</v>
      </c>
      <c r="Z82" s="148" t="s">
        <v>392</v>
      </c>
      <c r="AA82" s="148" t="s">
        <v>392</v>
      </c>
      <c r="AB82" s="148" t="s">
        <v>392</v>
      </c>
      <c r="AC82" s="148" t="s">
        <v>392</v>
      </c>
      <c r="AD82" s="148" t="s">
        <v>392</v>
      </c>
      <c r="AE82" s="967">
        <v>43493</v>
      </c>
      <c r="AF82" s="967" t="s">
        <v>87</v>
      </c>
      <c r="AG82" s="27"/>
      <c r="AH82" s="27"/>
      <c r="AI82" s="27"/>
      <c r="AJ82" s="27"/>
      <c r="AK82" s="27"/>
      <c r="AL82" s="27"/>
      <c r="AM82" s="27"/>
      <c r="AN82" s="27"/>
      <c r="AO82" s="27"/>
      <c r="AP82" s="27"/>
      <c r="AQ82" s="27">
        <v>71391220</v>
      </c>
      <c r="AR82" s="27">
        <v>71391220</v>
      </c>
      <c r="AS82" s="27">
        <v>71391220</v>
      </c>
      <c r="AT82" s="27">
        <v>71391220</v>
      </c>
      <c r="AU82" s="27">
        <v>71391220</v>
      </c>
      <c r="AV82" s="27">
        <v>71391220</v>
      </c>
      <c r="AW82" s="27">
        <v>71391220</v>
      </c>
      <c r="AX82" s="27">
        <v>71391220</v>
      </c>
      <c r="AY82" s="27">
        <v>71391220</v>
      </c>
      <c r="AZ82" s="27">
        <v>71391220</v>
      </c>
    </row>
    <row r="83" spans="1:52" ht="30.6" x14ac:dyDescent="0.25">
      <c r="A83" s="186" t="s">
        <v>1325</v>
      </c>
      <c r="B83" s="186" t="s">
        <v>387</v>
      </c>
      <c r="C83" s="255">
        <v>154</v>
      </c>
      <c r="D83" s="157" t="s">
        <v>1123</v>
      </c>
      <c r="E83" s="186" t="s">
        <v>468</v>
      </c>
      <c r="F83" s="186"/>
      <c r="G83" s="186"/>
      <c r="H83" s="960">
        <v>46242</v>
      </c>
      <c r="I83" s="26" t="s">
        <v>1461</v>
      </c>
      <c r="J83" s="26" t="s">
        <v>1464</v>
      </c>
      <c r="K83" s="148"/>
      <c r="L83" s="148"/>
      <c r="M83" s="148"/>
      <c r="N83" s="148"/>
      <c r="O83" s="148"/>
      <c r="P83" s="148"/>
      <c r="Q83" s="148"/>
      <c r="R83" s="148"/>
      <c r="S83" s="148"/>
      <c r="T83" s="148" t="s">
        <v>510</v>
      </c>
      <c r="U83" s="148" t="s">
        <v>392</v>
      </c>
      <c r="V83" s="148" t="s">
        <v>392</v>
      </c>
      <c r="W83" s="148" t="s">
        <v>392</v>
      </c>
      <c r="X83" s="148" t="s">
        <v>392</v>
      </c>
      <c r="Y83" s="148" t="s">
        <v>392</v>
      </c>
      <c r="Z83" s="148" t="s">
        <v>392</v>
      </c>
      <c r="AA83" s="148" t="s">
        <v>392</v>
      </c>
      <c r="AB83" s="148" t="s">
        <v>392</v>
      </c>
      <c r="AC83" s="148" t="s">
        <v>392</v>
      </c>
      <c r="AD83" s="148" t="s">
        <v>392</v>
      </c>
      <c r="AE83" s="967">
        <v>43493</v>
      </c>
      <c r="AF83" s="967" t="s">
        <v>87</v>
      </c>
      <c r="AG83" s="27"/>
      <c r="AH83" s="27"/>
      <c r="AI83" s="27"/>
      <c r="AJ83" s="27"/>
      <c r="AK83" s="27"/>
      <c r="AL83" s="27"/>
      <c r="AM83" s="27"/>
      <c r="AN83" s="27"/>
      <c r="AO83" s="27"/>
      <c r="AP83" s="27"/>
      <c r="AQ83" s="27">
        <v>51963324</v>
      </c>
      <c r="AR83" s="27">
        <v>51963324</v>
      </c>
      <c r="AS83" s="27">
        <v>51963324</v>
      </c>
      <c r="AT83" s="27">
        <v>51963324</v>
      </c>
      <c r="AU83" s="27">
        <v>51963324</v>
      </c>
      <c r="AV83" s="27">
        <v>51963324</v>
      </c>
      <c r="AW83" s="27">
        <v>51963324</v>
      </c>
      <c r="AX83" s="27">
        <v>51963324</v>
      </c>
      <c r="AY83" s="27">
        <v>51963324</v>
      </c>
      <c r="AZ83" s="27">
        <v>51963324</v>
      </c>
    </row>
    <row r="84" spans="1:52" ht="30.6" x14ac:dyDescent="0.25">
      <c r="A84" s="186" t="s">
        <v>1325</v>
      </c>
      <c r="B84" s="186" t="s">
        <v>387</v>
      </c>
      <c r="C84" s="255">
        <v>155</v>
      </c>
      <c r="D84" s="157" t="s">
        <v>1123</v>
      </c>
      <c r="E84" s="186" t="s">
        <v>468</v>
      </c>
      <c r="F84" s="186"/>
      <c r="G84" s="186"/>
      <c r="H84" s="960">
        <v>46874</v>
      </c>
      <c r="I84" s="26" t="s">
        <v>1461</v>
      </c>
      <c r="J84" s="26" t="s">
        <v>1468</v>
      </c>
      <c r="K84" s="148"/>
      <c r="L84" s="148"/>
      <c r="M84" s="148"/>
      <c r="N84" s="148"/>
      <c r="O84" s="148"/>
      <c r="P84" s="148"/>
      <c r="Q84" s="148"/>
      <c r="R84" s="148"/>
      <c r="S84" s="148"/>
      <c r="T84" s="148" t="s">
        <v>510</v>
      </c>
      <c r="U84" s="148" t="s">
        <v>392</v>
      </c>
      <c r="V84" s="148" t="s">
        <v>392</v>
      </c>
      <c r="W84" s="148" t="s">
        <v>392</v>
      </c>
      <c r="X84" s="148" t="s">
        <v>392</v>
      </c>
      <c r="Y84" s="148" t="s">
        <v>392</v>
      </c>
      <c r="Z84" s="148" t="s">
        <v>392</v>
      </c>
      <c r="AA84" s="148" t="s">
        <v>392</v>
      </c>
      <c r="AB84" s="148" t="s">
        <v>392</v>
      </c>
      <c r="AC84" s="148" t="s">
        <v>392</v>
      </c>
      <c r="AD84" s="148" t="s">
        <v>392</v>
      </c>
      <c r="AE84" s="967">
        <v>43493</v>
      </c>
      <c r="AF84" s="967" t="s">
        <v>87</v>
      </c>
      <c r="AG84" s="27"/>
      <c r="AH84" s="27"/>
      <c r="AI84" s="27"/>
      <c r="AJ84" s="27"/>
      <c r="AK84" s="27"/>
      <c r="AL84" s="27"/>
      <c r="AM84" s="27"/>
      <c r="AN84" s="27"/>
      <c r="AO84" s="27"/>
      <c r="AP84" s="27"/>
      <c r="AQ84" s="27">
        <v>40124764</v>
      </c>
      <c r="AR84" s="27">
        <v>40124764</v>
      </c>
      <c r="AS84" s="27">
        <v>40124764</v>
      </c>
      <c r="AT84" s="27">
        <v>40124764</v>
      </c>
      <c r="AU84" s="27">
        <v>40124764</v>
      </c>
      <c r="AV84" s="27">
        <v>40124764</v>
      </c>
      <c r="AW84" s="27">
        <v>40124764</v>
      </c>
      <c r="AX84" s="27">
        <v>40124764</v>
      </c>
      <c r="AY84" s="27">
        <v>40124764</v>
      </c>
      <c r="AZ84" s="27">
        <v>40124764</v>
      </c>
    </row>
    <row r="85" spans="1:52" ht="30.6" x14ac:dyDescent="0.25">
      <c r="A85" s="186" t="s">
        <v>1325</v>
      </c>
      <c r="B85" s="186" t="s">
        <v>387</v>
      </c>
      <c r="C85" s="255">
        <v>156</v>
      </c>
      <c r="D85" s="157" t="s">
        <v>1123</v>
      </c>
      <c r="E85" s="186" t="s">
        <v>468</v>
      </c>
      <c r="F85" s="186"/>
      <c r="G85" s="186"/>
      <c r="H85" s="960">
        <v>46874</v>
      </c>
      <c r="I85" s="26" t="s">
        <v>1461</v>
      </c>
      <c r="J85" s="26" t="s">
        <v>1467</v>
      </c>
      <c r="K85" s="148"/>
      <c r="L85" s="148"/>
      <c r="M85" s="148"/>
      <c r="N85" s="148"/>
      <c r="O85" s="148"/>
      <c r="P85" s="148"/>
      <c r="Q85" s="148"/>
      <c r="R85" s="148"/>
      <c r="S85" s="148"/>
      <c r="T85" s="148" t="s">
        <v>510</v>
      </c>
      <c r="U85" s="148" t="s">
        <v>392</v>
      </c>
      <c r="V85" s="148" t="s">
        <v>392</v>
      </c>
      <c r="W85" s="148" t="s">
        <v>392</v>
      </c>
      <c r="X85" s="148" t="s">
        <v>392</v>
      </c>
      <c r="Y85" s="148" t="s">
        <v>392</v>
      </c>
      <c r="Z85" s="148" t="s">
        <v>392</v>
      </c>
      <c r="AA85" s="148" t="s">
        <v>392</v>
      </c>
      <c r="AB85" s="148" t="s">
        <v>392</v>
      </c>
      <c r="AC85" s="148" t="s">
        <v>392</v>
      </c>
      <c r="AD85" s="148" t="s">
        <v>392</v>
      </c>
      <c r="AE85" s="967">
        <v>43493</v>
      </c>
      <c r="AF85" s="967" t="s">
        <v>87</v>
      </c>
      <c r="AG85" s="27"/>
      <c r="AH85" s="27"/>
      <c r="AI85" s="27"/>
      <c r="AJ85" s="27"/>
      <c r="AK85" s="27"/>
      <c r="AL85" s="27"/>
      <c r="AM85" s="27"/>
      <c r="AN85" s="27"/>
      <c r="AO85" s="27"/>
      <c r="AP85" s="27"/>
      <c r="AQ85" s="27">
        <v>40124764</v>
      </c>
      <c r="AR85" s="27">
        <v>40124764</v>
      </c>
      <c r="AS85" s="27">
        <v>40124764</v>
      </c>
      <c r="AT85" s="27">
        <v>40124764</v>
      </c>
      <c r="AU85" s="27">
        <v>40124764</v>
      </c>
      <c r="AV85" s="27">
        <v>40124764</v>
      </c>
      <c r="AW85" s="27">
        <v>40124764</v>
      </c>
      <c r="AX85" s="27">
        <v>40124764</v>
      </c>
      <c r="AY85" s="27">
        <v>40124764</v>
      </c>
      <c r="AZ85" s="27">
        <v>40124764</v>
      </c>
    </row>
    <row r="86" spans="1:52" ht="30.6" x14ac:dyDescent="0.25">
      <c r="A86" s="186" t="s">
        <v>1325</v>
      </c>
      <c r="B86" s="186" t="s">
        <v>387</v>
      </c>
      <c r="C86" s="255">
        <v>157</v>
      </c>
      <c r="D86" s="157" t="s">
        <v>1123</v>
      </c>
      <c r="E86" s="186" t="s">
        <v>468</v>
      </c>
      <c r="F86" s="186"/>
      <c r="G86" s="186"/>
      <c r="H86" s="960">
        <v>46113</v>
      </c>
      <c r="I86" s="26" t="s">
        <v>1461</v>
      </c>
      <c r="J86" s="26" t="s">
        <v>1465</v>
      </c>
      <c r="K86" s="148"/>
      <c r="L86" s="148"/>
      <c r="M86" s="148"/>
      <c r="N86" s="148"/>
      <c r="O86" s="148"/>
      <c r="P86" s="148"/>
      <c r="Q86" s="148"/>
      <c r="R86" s="148"/>
      <c r="S86" s="148"/>
      <c r="T86" s="148" t="s">
        <v>510</v>
      </c>
      <c r="U86" s="148" t="s">
        <v>392</v>
      </c>
      <c r="V86" s="148" t="s">
        <v>392</v>
      </c>
      <c r="W86" s="148" t="s">
        <v>392</v>
      </c>
      <c r="X86" s="148" t="s">
        <v>392</v>
      </c>
      <c r="Y86" s="148" t="s">
        <v>392</v>
      </c>
      <c r="Z86" s="148" t="s">
        <v>392</v>
      </c>
      <c r="AA86" s="148" t="s">
        <v>392</v>
      </c>
      <c r="AB86" s="148" t="s">
        <v>392</v>
      </c>
      <c r="AC86" s="148" t="s">
        <v>392</v>
      </c>
      <c r="AD86" s="148" t="s">
        <v>392</v>
      </c>
      <c r="AE86" s="967">
        <v>43493</v>
      </c>
      <c r="AF86" s="967" t="s">
        <v>87</v>
      </c>
      <c r="AG86" s="27"/>
      <c r="AH86" s="27"/>
      <c r="AI86" s="27"/>
      <c r="AJ86" s="27"/>
      <c r="AK86" s="27"/>
      <c r="AL86" s="27"/>
      <c r="AM86" s="27"/>
      <c r="AN86" s="27"/>
      <c r="AO86" s="27"/>
      <c r="AP86" s="27"/>
      <c r="AQ86" s="27">
        <v>28940339</v>
      </c>
      <c r="AR86" s="27">
        <v>28940339</v>
      </c>
      <c r="AS86" s="27">
        <v>28940339</v>
      </c>
      <c r="AT86" s="27">
        <v>28940339</v>
      </c>
      <c r="AU86" s="27">
        <v>28940339</v>
      </c>
      <c r="AV86" s="27">
        <v>28940339</v>
      </c>
      <c r="AW86" s="27">
        <v>28940339</v>
      </c>
      <c r="AX86" s="27">
        <v>28940339</v>
      </c>
      <c r="AY86" s="27">
        <v>28940339</v>
      </c>
      <c r="AZ86" s="27">
        <v>28940339</v>
      </c>
    </row>
    <row r="87" spans="1:52" ht="30.6" x14ac:dyDescent="0.25">
      <c r="A87" s="186" t="s">
        <v>1325</v>
      </c>
      <c r="B87" s="186" t="s">
        <v>387</v>
      </c>
      <c r="C87" s="255">
        <v>158</v>
      </c>
      <c r="D87" s="157" t="s">
        <v>1123</v>
      </c>
      <c r="E87" s="186" t="s">
        <v>468</v>
      </c>
      <c r="F87" s="186"/>
      <c r="G87" s="186"/>
      <c r="H87" s="960">
        <v>46113</v>
      </c>
      <c r="I87" s="26" t="s">
        <v>1461</v>
      </c>
      <c r="J87" s="26" t="s">
        <v>1466</v>
      </c>
      <c r="K87" s="148"/>
      <c r="L87" s="148"/>
      <c r="M87" s="148"/>
      <c r="N87" s="148"/>
      <c r="O87" s="148"/>
      <c r="P87" s="148"/>
      <c r="Q87" s="148"/>
      <c r="R87" s="148"/>
      <c r="S87" s="148"/>
      <c r="T87" s="148" t="s">
        <v>510</v>
      </c>
      <c r="U87" s="148" t="s">
        <v>392</v>
      </c>
      <c r="V87" s="148" t="s">
        <v>392</v>
      </c>
      <c r="W87" s="148" t="s">
        <v>392</v>
      </c>
      <c r="X87" s="148" t="s">
        <v>392</v>
      </c>
      <c r="Y87" s="148" t="s">
        <v>392</v>
      </c>
      <c r="Z87" s="148" t="s">
        <v>392</v>
      </c>
      <c r="AA87" s="148" t="s">
        <v>392</v>
      </c>
      <c r="AB87" s="148" t="s">
        <v>392</v>
      </c>
      <c r="AC87" s="148" t="s">
        <v>392</v>
      </c>
      <c r="AD87" s="148" t="s">
        <v>392</v>
      </c>
      <c r="AE87" s="967">
        <v>43493</v>
      </c>
      <c r="AF87" s="967" t="s">
        <v>87</v>
      </c>
      <c r="AG87" s="27"/>
      <c r="AH87" s="27"/>
      <c r="AI87" s="27"/>
      <c r="AJ87" s="27"/>
      <c r="AK87" s="27"/>
      <c r="AL87" s="27"/>
      <c r="AM87" s="27"/>
      <c r="AN87" s="27"/>
      <c r="AO87" s="27"/>
      <c r="AP87" s="27"/>
      <c r="AQ87" s="27">
        <v>28940339</v>
      </c>
      <c r="AR87" s="27">
        <v>28940339</v>
      </c>
      <c r="AS87" s="27">
        <v>28940339</v>
      </c>
      <c r="AT87" s="27">
        <v>28940339</v>
      </c>
      <c r="AU87" s="27">
        <v>28940339</v>
      </c>
      <c r="AV87" s="27">
        <v>28940339</v>
      </c>
      <c r="AW87" s="27">
        <v>28940339</v>
      </c>
      <c r="AX87" s="27">
        <v>28940339</v>
      </c>
      <c r="AY87" s="27">
        <v>28940339</v>
      </c>
      <c r="AZ87" s="27">
        <v>28940339</v>
      </c>
    </row>
    <row r="88" spans="1:52" ht="30.6" x14ac:dyDescent="0.25">
      <c r="A88" s="186" t="s">
        <v>1325</v>
      </c>
      <c r="B88" s="186" t="s">
        <v>387</v>
      </c>
      <c r="C88" s="255">
        <v>159</v>
      </c>
      <c r="D88" s="157" t="s">
        <v>1123</v>
      </c>
      <c r="E88" s="186" t="s">
        <v>468</v>
      </c>
      <c r="F88" s="186"/>
      <c r="G88" s="186"/>
      <c r="H88" s="960">
        <v>45292</v>
      </c>
      <c r="I88" s="26" t="s">
        <v>1461</v>
      </c>
      <c r="J88" s="26" t="s">
        <v>1471</v>
      </c>
      <c r="K88" s="148"/>
      <c r="L88" s="148"/>
      <c r="M88" s="148"/>
      <c r="N88" s="148"/>
      <c r="O88" s="148"/>
      <c r="P88" s="148"/>
      <c r="Q88" s="148"/>
      <c r="R88" s="148"/>
      <c r="S88" s="148"/>
      <c r="T88" s="148" t="s">
        <v>510</v>
      </c>
      <c r="U88" s="148" t="s">
        <v>392</v>
      </c>
      <c r="V88" s="148" t="s">
        <v>392</v>
      </c>
      <c r="W88" s="148" t="s">
        <v>392</v>
      </c>
      <c r="X88" s="148" t="s">
        <v>392</v>
      </c>
      <c r="Y88" s="148" t="s">
        <v>392</v>
      </c>
      <c r="Z88" s="148" t="s">
        <v>392</v>
      </c>
      <c r="AA88" s="148" t="s">
        <v>392</v>
      </c>
      <c r="AB88" s="148" t="s">
        <v>392</v>
      </c>
      <c r="AC88" s="148" t="s">
        <v>392</v>
      </c>
      <c r="AD88" s="148" t="s">
        <v>392</v>
      </c>
      <c r="AE88" s="967">
        <v>43493</v>
      </c>
      <c r="AF88" s="967" t="s">
        <v>87</v>
      </c>
      <c r="AG88" s="27"/>
      <c r="AH88" s="27"/>
      <c r="AI88" s="27"/>
      <c r="AJ88" s="27"/>
      <c r="AK88" s="27"/>
      <c r="AL88" s="27"/>
      <c r="AM88" s="27"/>
      <c r="AN88" s="27"/>
      <c r="AO88" s="27"/>
      <c r="AP88" s="27"/>
      <c r="AQ88" s="27">
        <v>14700532</v>
      </c>
      <c r="AR88" s="27">
        <v>14700532</v>
      </c>
      <c r="AS88" s="27">
        <v>14700532</v>
      </c>
      <c r="AT88" s="27">
        <v>14700532</v>
      </c>
      <c r="AU88" s="27">
        <v>14700532</v>
      </c>
      <c r="AV88" s="27">
        <v>14700532</v>
      </c>
      <c r="AW88" s="27">
        <v>14700532</v>
      </c>
      <c r="AX88" s="27">
        <v>14700532</v>
      </c>
      <c r="AY88" s="27">
        <v>14700532</v>
      </c>
      <c r="AZ88" s="27">
        <v>14700532</v>
      </c>
    </row>
    <row r="89" spans="1:52" ht="30.6" x14ac:dyDescent="0.25">
      <c r="A89" s="186" t="s">
        <v>1325</v>
      </c>
      <c r="B89" s="186" t="s">
        <v>387</v>
      </c>
      <c r="C89" s="255">
        <v>160</v>
      </c>
      <c r="D89" s="157" t="s">
        <v>1123</v>
      </c>
      <c r="E89" s="186" t="s">
        <v>468</v>
      </c>
      <c r="F89" s="186"/>
      <c r="G89" s="186"/>
      <c r="H89" s="960">
        <v>45292</v>
      </c>
      <c r="I89" s="26" t="s">
        <v>1461</v>
      </c>
      <c r="J89" s="26" t="s">
        <v>1472</v>
      </c>
      <c r="K89" s="148"/>
      <c r="L89" s="148"/>
      <c r="M89" s="148"/>
      <c r="N89" s="148"/>
      <c r="O89" s="148"/>
      <c r="P89" s="148"/>
      <c r="Q89" s="148"/>
      <c r="R89" s="148"/>
      <c r="S89" s="148"/>
      <c r="T89" s="148" t="s">
        <v>510</v>
      </c>
      <c r="U89" s="148" t="s">
        <v>392</v>
      </c>
      <c r="V89" s="148" t="s">
        <v>392</v>
      </c>
      <c r="W89" s="148" t="s">
        <v>392</v>
      </c>
      <c r="X89" s="148" t="s">
        <v>392</v>
      </c>
      <c r="Y89" s="148" t="s">
        <v>392</v>
      </c>
      <c r="Z89" s="148" t="s">
        <v>392</v>
      </c>
      <c r="AA89" s="148" t="s">
        <v>392</v>
      </c>
      <c r="AB89" s="148" t="s">
        <v>392</v>
      </c>
      <c r="AC89" s="148" t="s">
        <v>392</v>
      </c>
      <c r="AD89" s="148" t="s">
        <v>392</v>
      </c>
      <c r="AE89" s="967">
        <v>43493</v>
      </c>
      <c r="AF89" s="967" t="s">
        <v>87</v>
      </c>
      <c r="AG89" s="27"/>
      <c r="AH89" s="27"/>
      <c r="AI89" s="27"/>
      <c r="AJ89" s="27"/>
      <c r="AK89" s="27"/>
      <c r="AL89" s="27"/>
      <c r="AM89" s="27"/>
      <c r="AN89" s="27"/>
      <c r="AO89" s="27"/>
      <c r="AP89" s="27"/>
      <c r="AQ89" s="27">
        <v>14700532</v>
      </c>
      <c r="AR89" s="27">
        <v>14700532</v>
      </c>
      <c r="AS89" s="27">
        <v>14700532</v>
      </c>
      <c r="AT89" s="27">
        <v>14700532</v>
      </c>
      <c r="AU89" s="27">
        <v>14700532</v>
      </c>
      <c r="AV89" s="27">
        <v>14700532</v>
      </c>
      <c r="AW89" s="27">
        <v>14700532</v>
      </c>
      <c r="AX89" s="27">
        <v>14700532</v>
      </c>
      <c r="AY89" s="27">
        <v>14700532</v>
      </c>
      <c r="AZ89" s="27">
        <v>14700532</v>
      </c>
    </row>
    <row r="90" spans="1:52" ht="30.6" x14ac:dyDescent="0.25">
      <c r="A90" s="186" t="s">
        <v>1325</v>
      </c>
      <c r="B90" s="186" t="s">
        <v>387</v>
      </c>
      <c r="C90" s="255">
        <v>161</v>
      </c>
      <c r="D90" s="157" t="s">
        <v>1123</v>
      </c>
      <c r="E90" s="186" t="s">
        <v>468</v>
      </c>
      <c r="F90" s="186"/>
      <c r="G90" s="186"/>
      <c r="H90" s="960">
        <v>45566</v>
      </c>
      <c r="I90" s="26" t="s">
        <v>1461</v>
      </c>
      <c r="J90" s="26" t="s">
        <v>1473</v>
      </c>
      <c r="K90" s="148"/>
      <c r="L90" s="148"/>
      <c r="M90" s="148"/>
      <c r="N90" s="148"/>
      <c r="O90" s="148"/>
      <c r="P90" s="148"/>
      <c r="Q90" s="148"/>
      <c r="R90" s="148"/>
      <c r="S90" s="148"/>
      <c r="T90" s="148" t="s">
        <v>510</v>
      </c>
      <c r="U90" s="148" t="s">
        <v>392</v>
      </c>
      <c r="V90" s="148" t="s">
        <v>392</v>
      </c>
      <c r="W90" s="148" t="s">
        <v>392</v>
      </c>
      <c r="X90" s="148" t="s">
        <v>392</v>
      </c>
      <c r="Y90" s="148" t="s">
        <v>392</v>
      </c>
      <c r="Z90" s="148" t="s">
        <v>392</v>
      </c>
      <c r="AA90" s="148" t="s">
        <v>392</v>
      </c>
      <c r="AB90" s="148" t="s">
        <v>392</v>
      </c>
      <c r="AC90" s="148" t="s">
        <v>392</v>
      </c>
      <c r="AD90" s="148" t="s">
        <v>392</v>
      </c>
      <c r="AE90" s="967">
        <v>43493</v>
      </c>
      <c r="AF90" s="967" t="s">
        <v>87</v>
      </c>
      <c r="AG90" s="27"/>
      <c r="AH90" s="27"/>
      <c r="AI90" s="27"/>
      <c r="AJ90" s="27"/>
      <c r="AK90" s="27"/>
      <c r="AL90" s="27"/>
      <c r="AM90" s="27"/>
      <c r="AN90" s="27"/>
      <c r="AO90" s="27"/>
      <c r="AP90" s="27"/>
      <c r="AQ90" s="27">
        <v>14544175</v>
      </c>
      <c r="AR90" s="27">
        <v>14544175</v>
      </c>
      <c r="AS90" s="27">
        <v>14544175</v>
      </c>
      <c r="AT90" s="27">
        <v>14544175</v>
      </c>
      <c r="AU90" s="27">
        <v>14544175</v>
      </c>
      <c r="AV90" s="27">
        <v>14544175</v>
      </c>
      <c r="AW90" s="27">
        <v>14544175</v>
      </c>
      <c r="AX90" s="27">
        <v>14544175</v>
      </c>
      <c r="AY90" s="27">
        <v>14544175</v>
      </c>
      <c r="AZ90" s="27">
        <v>14544175</v>
      </c>
    </row>
    <row r="91" spans="1:52" ht="30.6" x14ac:dyDescent="0.25">
      <c r="A91" s="186" t="s">
        <v>1325</v>
      </c>
      <c r="B91" s="186" t="s">
        <v>387</v>
      </c>
      <c r="C91" s="255">
        <v>162</v>
      </c>
      <c r="D91" s="157" t="s">
        <v>1123</v>
      </c>
      <c r="E91" s="186" t="s">
        <v>468</v>
      </c>
      <c r="F91" s="186"/>
      <c r="G91" s="186"/>
      <c r="H91" s="960">
        <v>45566</v>
      </c>
      <c r="I91" s="26" t="s">
        <v>1461</v>
      </c>
      <c r="J91" s="26" t="s">
        <v>1474</v>
      </c>
      <c r="K91" s="148"/>
      <c r="L91" s="148"/>
      <c r="M91" s="148"/>
      <c r="N91" s="148"/>
      <c r="O91" s="148"/>
      <c r="P91" s="148"/>
      <c r="Q91" s="148"/>
      <c r="R91" s="148"/>
      <c r="S91" s="148"/>
      <c r="T91" s="148" t="s">
        <v>510</v>
      </c>
      <c r="U91" s="148" t="s">
        <v>392</v>
      </c>
      <c r="V91" s="148" t="s">
        <v>392</v>
      </c>
      <c r="W91" s="148" t="s">
        <v>392</v>
      </c>
      <c r="X91" s="148" t="s">
        <v>392</v>
      </c>
      <c r="Y91" s="148" t="s">
        <v>392</v>
      </c>
      <c r="Z91" s="148" t="s">
        <v>392</v>
      </c>
      <c r="AA91" s="148" t="s">
        <v>392</v>
      </c>
      <c r="AB91" s="148" t="s">
        <v>392</v>
      </c>
      <c r="AC91" s="148" t="s">
        <v>392</v>
      </c>
      <c r="AD91" s="148" t="s">
        <v>392</v>
      </c>
      <c r="AE91" s="967">
        <v>43493</v>
      </c>
      <c r="AF91" s="967" t="s">
        <v>87</v>
      </c>
      <c r="AG91" s="27"/>
      <c r="AH91" s="27"/>
      <c r="AI91" s="27"/>
      <c r="AJ91" s="27"/>
      <c r="AK91" s="27"/>
      <c r="AL91" s="27"/>
      <c r="AM91" s="27"/>
      <c r="AN91" s="27"/>
      <c r="AO91" s="27"/>
      <c r="AP91" s="27"/>
      <c r="AQ91" s="27">
        <v>14544175</v>
      </c>
      <c r="AR91" s="27">
        <v>14544175</v>
      </c>
      <c r="AS91" s="27">
        <v>14544175</v>
      </c>
      <c r="AT91" s="27">
        <v>14544175</v>
      </c>
      <c r="AU91" s="27">
        <v>14544175</v>
      </c>
      <c r="AV91" s="27">
        <v>14544175</v>
      </c>
      <c r="AW91" s="27">
        <v>14544175</v>
      </c>
      <c r="AX91" s="27">
        <v>14544175</v>
      </c>
      <c r="AY91" s="27">
        <v>14544175</v>
      </c>
      <c r="AZ91" s="27">
        <v>14544175</v>
      </c>
    </row>
    <row r="92" spans="1:52" ht="26.25" customHeight="1" x14ac:dyDescent="0.25">
      <c r="A92" s="148" t="s">
        <v>1325</v>
      </c>
      <c r="B92" s="958" t="s">
        <v>387</v>
      </c>
      <c r="C92" s="148">
        <v>314</v>
      </c>
      <c r="D92" s="157" t="s">
        <v>1123</v>
      </c>
      <c r="E92" s="186" t="s">
        <v>1324</v>
      </c>
      <c r="F92" s="186"/>
      <c r="G92" s="186"/>
      <c r="H92" s="1031">
        <v>44713</v>
      </c>
      <c r="I92" s="26"/>
      <c r="J92" s="26" t="s">
        <v>1733</v>
      </c>
      <c r="K92" s="148"/>
      <c r="L92" s="148"/>
      <c r="M92" s="148"/>
      <c r="N92" s="148"/>
      <c r="O92" s="148"/>
      <c r="P92" s="148"/>
      <c r="Q92" s="148"/>
      <c r="R92" s="148"/>
      <c r="S92" s="148"/>
      <c r="T92" s="148"/>
      <c r="U92" s="148"/>
      <c r="V92" s="148"/>
      <c r="W92" s="148"/>
      <c r="X92" s="148"/>
      <c r="Y92" s="148"/>
      <c r="Z92" s="148"/>
      <c r="AA92" s="148"/>
      <c r="AB92" s="148"/>
      <c r="AC92" s="148" t="s">
        <v>396</v>
      </c>
      <c r="AD92" s="958" t="s">
        <v>406</v>
      </c>
      <c r="AE92" s="148" t="s">
        <v>410</v>
      </c>
      <c r="AF92" s="148" t="s">
        <v>87</v>
      </c>
      <c r="AG92" s="27"/>
      <c r="AH92" s="27"/>
      <c r="AI92" s="27"/>
      <c r="AJ92" s="27"/>
      <c r="AK92" s="27"/>
      <c r="AL92" s="27"/>
      <c r="AM92" s="27"/>
      <c r="AN92" s="27"/>
      <c r="AO92" s="27"/>
      <c r="AP92" s="27"/>
      <c r="AQ92" s="27"/>
      <c r="AR92" s="27"/>
      <c r="AS92" s="27"/>
      <c r="AT92" s="27"/>
      <c r="AU92" s="27"/>
      <c r="AV92" s="27"/>
      <c r="AW92" s="27"/>
      <c r="AX92" s="27"/>
      <c r="AY92" s="27">
        <v>5800000</v>
      </c>
      <c r="AZ92" s="1015">
        <v>5782000</v>
      </c>
    </row>
    <row r="93" spans="1:52" ht="20.399999999999999" x14ac:dyDescent="0.25">
      <c r="A93" s="186" t="s">
        <v>1325</v>
      </c>
      <c r="B93" s="958" t="s">
        <v>387</v>
      </c>
      <c r="C93" s="255">
        <v>302</v>
      </c>
      <c r="D93" s="157" t="s">
        <v>1123</v>
      </c>
      <c r="E93" s="186" t="s">
        <v>1324</v>
      </c>
      <c r="F93" s="186"/>
      <c r="G93" s="186"/>
      <c r="H93" s="1021">
        <v>45809</v>
      </c>
      <c r="I93" s="26"/>
      <c r="J93" s="26" t="s">
        <v>1716</v>
      </c>
      <c r="K93" s="148"/>
      <c r="L93" s="148"/>
      <c r="M93" s="148"/>
      <c r="N93" s="148"/>
      <c r="O93" s="148"/>
      <c r="P93" s="148"/>
      <c r="Q93" s="148"/>
      <c r="R93" s="148"/>
      <c r="S93" s="148"/>
      <c r="T93" s="148"/>
      <c r="U93" s="148"/>
      <c r="V93" s="148"/>
      <c r="W93" s="148"/>
      <c r="X93" s="148"/>
      <c r="Y93" s="148"/>
      <c r="Z93" s="148"/>
      <c r="AA93" s="148"/>
      <c r="AB93" s="148" t="s">
        <v>396</v>
      </c>
      <c r="AC93" s="148" t="s">
        <v>396</v>
      </c>
      <c r="AD93" s="958" t="s">
        <v>406</v>
      </c>
      <c r="AE93" s="967">
        <v>44392</v>
      </c>
      <c r="AF93" s="148" t="s">
        <v>87</v>
      </c>
      <c r="AG93" s="27"/>
      <c r="AH93" s="27"/>
      <c r="AI93" s="27"/>
      <c r="AJ93" s="27"/>
      <c r="AK93" s="27"/>
      <c r="AL93" s="27"/>
      <c r="AM93" s="27"/>
      <c r="AN93" s="27"/>
      <c r="AO93" s="27"/>
      <c r="AP93" s="27"/>
      <c r="AQ93" s="27"/>
      <c r="AR93" s="27"/>
      <c r="AS93" s="27"/>
      <c r="AT93" s="27"/>
      <c r="AU93" s="27"/>
      <c r="AV93" s="27"/>
      <c r="AW93" s="27"/>
      <c r="AX93" s="27">
        <v>11000000</v>
      </c>
      <c r="AY93" s="27">
        <v>11000000</v>
      </c>
      <c r="AZ93" s="1015">
        <v>11045000</v>
      </c>
    </row>
    <row r="94" spans="1:52" ht="20.399999999999999" x14ac:dyDescent="0.25">
      <c r="A94" s="186" t="s">
        <v>1325</v>
      </c>
      <c r="B94" s="958" t="s">
        <v>387</v>
      </c>
      <c r="C94" s="255">
        <v>220</v>
      </c>
      <c r="D94" s="157" t="s">
        <v>1123</v>
      </c>
      <c r="E94" s="186" t="s">
        <v>1324</v>
      </c>
      <c r="F94" s="186"/>
      <c r="G94" s="186"/>
      <c r="H94" s="1019">
        <v>45078</v>
      </c>
      <c r="I94" s="26"/>
      <c r="J94" s="26" t="s">
        <v>1565</v>
      </c>
      <c r="K94" s="148"/>
      <c r="L94" s="148"/>
      <c r="M94" s="148"/>
      <c r="N94" s="148"/>
      <c r="O94" s="148"/>
      <c r="P94" s="148"/>
      <c r="Q94" s="148"/>
      <c r="R94" s="148"/>
      <c r="S94" s="148"/>
      <c r="T94" s="148"/>
      <c r="U94" s="148"/>
      <c r="V94" s="148"/>
      <c r="W94" s="148" t="s">
        <v>396</v>
      </c>
      <c r="X94" s="148" t="s">
        <v>396</v>
      </c>
      <c r="Y94" s="148" t="s">
        <v>396</v>
      </c>
      <c r="Z94" s="148" t="s">
        <v>396</v>
      </c>
      <c r="AA94" s="148" t="s">
        <v>396</v>
      </c>
      <c r="AB94" s="148" t="s">
        <v>396</v>
      </c>
      <c r="AC94" s="148" t="s">
        <v>396</v>
      </c>
      <c r="AD94" s="958" t="s">
        <v>406</v>
      </c>
      <c r="AE94" s="967" t="s">
        <v>410</v>
      </c>
      <c r="AF94" s="967" t="s">
        <v>87</v>
      </c>
      <c r="AG94" s="27"/>
      <c r="AH94" s="27"/>
      <c r="AI94" s="27"/>
      <c r="AJ94" s="27"/>
      <c r="AK94" s="27"/>
      <c r="AL94" s="27"/>
      <c r="AM94" s="27"/>
      <c r="AN94" s="27"/>
      <c r="AO94" s="27"/>
      <c r="AP94" s="27"/>
      <c r="AQ94" s="27"/>
      <c r="AR94" s="27"/>
      <c r="AS94" s="27">
        <v>12000000</v>
      </c>
      <c r="AT94" s="27">
        <v>12000000</v>
      </c>
      <c r="AU94" s="27">
        <v>12000000</v>
      </c>
      <c r="AV94" s="27">
        <v>12000000</v>
      </c>
      <c r="AW94" s="27">
        <v>12000000</v>
      </c>
      <c r="AX94" s="27">
        <v>12000000</v>
      </c>
      <c r="AY94" s="27">
        <v>12000000</v>
      </c>
      <c r="AZ94" s="27">
        <v>12000000</v>
      </c>
    </row>
    <row r="95" spans="1:52" ht="26.25" customHeight="1" x14ac:dyDescent="0.4">
      <c r="A95" s="1258" t="s">
        <v>1369</v>
      </c>
      <c r="B95" s="1259"/>
      <c r="C95" s="1259"/>
      <c r="D95" s="1259"/>
      <c r="E95" s="1259"/>
      <c r="F95" s="1259"/>
      <c r="G95" s="1259"/>
      <c r="H95" s="1259"/>
      <c r="I95" s="1259"/>
      <c r="J95" s="1259"/>
      <c r="K95" s="1259"/>
      <c r="L95" s="1259"/>
      <c r="M95" s="1259"/>
      <c r="N95" s="1259"/>
      <c r="O95" s="1259"/>
      <c r="P95" s="1259"/>
      <c r="Q95" s="1259"/>
      <c r="R95" s="1259"/>
      <c r="S95" s="1259"/>
      <c r="T95" s="1259"/>
      <c r="U95" s="1259"/>
      <c r="V95" s="1259"/>
      <c r="W95" s="1259"/>
      <c r="X95" s="1259"/>
      <c r="Y95" s="1259"/>
      <c r="Z95" s="1259"/>
      <c r="AA95" s="1259"/>
      <c r="AB95" s="1259"/>
      <c r="AC95" s="1259"/>
      <c r="AD95" s="1259"/>
      <c r="AE95" s="1259"/>
      <c r="AF95" s="1259"/>
      <c r="AG95" s="1259"/>
      <c r="AH95" s="1259"/>
      <c r="AI95" s="1259"/>
      <c r="AJ95" s="1259"/>
      <c r="AK95" s="1259"/>
      <c r="AL95" s="1259"/>
      <c r="AM95" s="1259"/>
      <c r="AN95" s="1259"/>
      <c r="AO95" s="1259"/>
      <c r="AP95" s="1259"/>
      <c r="AQ95" s="1259"/>
      <c r="AR95" s="1259"/>
      <c r="AS95" s="1259"/>
      <c r="AT95" s="1142"/>
      <c r="AU95" s="1142"/>
      <c r="AV95" s="1142"/>
      <c r="AW95" s="1142"/>
      <c r="AX95" s="1142"/>
      <c r="AY95" s="1142"/>
      <c r="AZ95" s="1142"/>
    </row>
    <row r="96" spans="1:52" x14ac:dyDescent="0.25">
      <c r="A96" s="186" t="s">
        <v>1325</v>
      </c>
      <c r="B96" s="186" t="s">
        <v>387</v>
      </c>
      <c r="C96" s="255">
        <v>150</v>
      </c>
      <c r="D96" s="157" t="s">
        <v>1122</v>
      </c>
      <c r="E96" s="186" t="s">
        <v>1351</v>
      </c>
      <c r="F96" s="186"/>
      <c r="G96" s="186"/>
      <c r="H96" s="1021">
        <v>45809</v>
      </c>
      <c r="I96" s="26"/>
      <c r="J96" s="26" t="s">
        <v>1460</v>
      </c>
      <c r="K96" s="148"/>
      <c r="L96" s="148"/>
      <c r="M96" s="148"/>
      <c r="N96" s="148"/>
      <c r="O96" s="148"/>
      <c r="P96" s="148"/>
      <c r="Q96" s="148"/>
      <c r="R96" s="148"/>
      <c r="S96" s="148"/>
      <c r="T96" s="148" t="s">
        <v>392</v>
      </c>
      <c r="U96" s="148" t="s">
        <v>392</v>
      </c>
      <c r="V96" s="148" t="s">
        <v>392</v>
      </c>
      <c r="W96" s="148" t="s">
        <v>392</v>
      </c>
      <c r="X96" s="148" t="s">
        <v>392</v>
      </c>
      <c r="Y96" s="148" t="s">
        <v>392</v>
      </c>
      <c r="Z96" s="148" t="s">
        <v>392</v>
      </c>
      <c r="AA96" s="148" t="s">
        <v>392</v>
      </c>
      <c r="AB96" s="148" t="s">
        <v>392</v>
      </c>
      <c r="AC96" s="148" t="s">
        <v>392</v>
      </c>
      <c r="AD96" s="148" t="s">
        <v>392</v>
      </c>
      <c r="AE96" s="148" t="s">
        <v>410</v>
      </c>
      <c r="AF96" s="191">
        <v>44225</v>
      </c>
      <c r="AG96" s="27"/>
      <c r="AH96" s="27"/>
      <c r="AI96" s="27"/>
      <c r="AJ96" s="27"/>
      <c r="AK96" s="27"/>
      <c r="AL96" s="27"/>
      <c r="AM96" s="27"/>
      <c r="AN96" s="27"/>
      <c r="AO96" s="27"/>
      <c r="AP96" s="27">
        <v>16500000</v>
      </c>
      <c r="AQ96" s="27">
        <v>16500000</v>
      </c>
      <c r="AR96" s="27">
        <v>16500000</v>
      </c>
      <c r="AS96" s="27">
        <v>16500000</v>
      </c>
      <c r="AT96" s="27">
        <v>16500000</v>
      </c>
      <c r="AU96" s="969">
        <v>25107000</v>
      </c>
      <c r="AV96" s="969">
        <v>25107000</v>
      </c>
      <c r="AW96" s="969">
        <v>25107000</v>
      </c>
      <c r="AX96" s="969">
        <v>25107000</v>
      </c>
      <c r="AY96" s="969">
        <v>25107000</v>
      </c>
      <c r="AZ96" s="969">
        <v>25107000</v>
      </c>
    </row>
    <row r="97" spans="1:52" s="975" customFormat="1" ht="26.25" customHeight="1" x14ac:dyDescent="0.4">
      <c r="A97" s="186" t="s">
        <v>1325</v>
      </c>
      <c r="B97" s="959" t="s">
        <v>387</v>
      </c>
      <c r="C97" s="255">
        <v>272</v>
      </c>
      <c r="D97" s="157" t="s">
        <v>1122</v>
      </c>
      <c r="E97" s="186" t="s">
        <v>1351</v>
      </c>
      <c r="F97" s="142"/>
      <c r="G97" s="142"/>
      <c r="H97" s="1048">
        <v>45047</v>
      </c>
      <c r="I97" s="142"/>
      <c r="J97" s="1002" t="s">
        <v>1612</v>
      </c>
      <c r="K97" s="990"/>
      <c r="L97" s="990"/>
      <c r="M97" s="990"/>
      <c r="N97" s="990"/>
      <c r="O97" s="990"/>
      <c r="P97" s="990"/>
      <c r="Q97" s="990"/>
      <c r="R97" s="990"/>
      <c r="S97" s="990"/>
      <c r="T97" s="990"/>
      <c r="U97" s="990"/>
      <c r="V97" s="990"/>
      <c r="W97" s="990"/>
      <c r="X97" s="990"/>
      <c r="Y97" s="990"/>
      <c r="Z97" s="148" t="s">
        <v>396</v>
      </c>
      <c r="AA97" s="148" t="s">
        <v>396</v>
      </c>
      <c r="AB97" s="148" t="s">
        <v>396</v>
      </c>
      <c r="AC97" s="148" t="s">
        <v>396</v>
      </c>
      <c r="AD97" s="958" t="s">
        <v>392</v>
      </c>
      <c r="AE97" s="1016">
        <v>44637</v>
      </c>
      <c r="AF97" s="191" t="s">
        <v>87</v>
      </c>
      <c r="AG97" s="990"/>
      <c r="AH97" s="990"/>
      <c r="AI97" s="990"/>
      <c r="AJ97" s="990"/>
      <c r="AK97" s="990"/>
      <c r="AL97" s="990"/>
      <c r="AM97" s="990"/>
      <c r="AN97" s="990"/>
      <c r="AO97" s="990"/>
      <c r="AP97" s="990"/>
      <c r="AQ97" s="990"/>
      <c r="AR97" s="990"/>
      <c r="AS97" s="990"/>
      <c r="AT97" s="990"/>
      <c r="AU97" s="990"/>
      <c r="AV97" s="969">
        <v>14322000</v>
      </c>
      <c r="AW97" s="969">
        <v>14322000</v>
      </c>
      <c r="AX97" s="969">
        <v>14322000</v>
      </c>
      <c r="AY97" s="969">
        <v>14322000</v>
      </c>
      <c r="AZ97" s="969">
        <v>14322000</v>
      </c>
    </row>
    <row r="98" spans="1:52" ht="26.25" customHeight="1" x14ac:dyDescent="0.4">
      <c r="A98" s="1258" t="s">
        <v>1376</v>
      </c>
      <c r="B98" s="1259"/>
      <c r="C98" s="1259"/>
      <c r="D98" s="1259"/>
      <c r="E98" s="1259"/>
      <c r="F98" s="1259"/>
      <c r="G98" s="1259"/>
      <c r="H98" s="1259"/>
      <c r="I98" s="1259"/>
      <c r="J98" s="1259"/>
      <c r="K98" s="1259"/>
      <c r="L98" s="1259"/>
      <c r="M98" s="1259"/>
      <c r="N98" s="1259"/>
      <c r="O98" s="1259"/>
      <c r="P98" s="1259"/>
      <c r="Q98" s="1259"/>
      <c r="R98" s="1259"/>
      <c r="S98" s="1259"/>
      <c r="T98" s="1259"/>
      <c r="U98" s="1259"/>
      <c r="V98" s="1259"/>
      <c r="W98" s="1259"/>
      <c r="X98" s="1259"/>
      <c r="Y98" s="1259"/>
      <c r="Z98" s="1259"/>
      <c r="AA98" s="1259"/>
      <c r="AB98" s="1259"/>
      <c r="AC98" s="1259"/>
      <c r="AD98" s="1259"/>
      <c r="AE98" s="1259"/>
      <c r="AF98" s="1259"/>
      <c r="AG98" s="1259"/>
      <c r="AH98" s="1259"/>
      <c r="AI98" s="1259"/>
      <c r="AJ98" s="1259"/>
      <c r="AK98" s="1259"/>
      <c r="AL98" s="1259"/>
      <c r="AM98" s="1259"/>
      <c r="AN98" s="1259"/>
      <c r="AO98" s="1259"/>
      <c r="AP98" s="1259"/>
      <c r="AQ98" s="1259"/>
      <c r="AR98" s="1259"/>
      <c r="AS98" s="1259"/>
      <c r="AT98" s="1142"/>
      <c r="AU98" s="1142"/>
      <c r="AV98" s="1142"/>
      <c r="AW98" s="1142"/>
      <c r="AX98" s="1142"/>
      <c r="AY98" s="1142"/>
      <c r="AZ98" s="1142"/>
    </row>
    <row r="99" spans="1:52" ht="26.25" customHeight="1" x14ac:dyDescent="0.4">
      <c r="A99" s="1258" t="s">
        <v>1368</v>
      </c>
      <c r="B99" s="1259"/>
      <c r="C99" s="1259"/>
      <c r="D99" s="1259"/>
      <c r="E99" s="1259"/>
      <c r="F99" s="1259"/>
      <c r="G99" s="1259"/>
      <c r="H99" s="1259"/>
      <c r="I99" s="1259"/>
      <c r="J99" s="1259"/>
      <c r="K99" s="1259"/>
      <c r="L99" s="1259"/>
      <c r="M99" s="1259"/>
      <c r="N99" s="1259"/>
      <c r="O99" s="1259"/>
      <c r="P99" s="1259"/>
      <c r="Q99" s="1259"/>
      <c r="R99" s="1259"/>
      <c r="S99" s="1259"/>
      <c r="T99" s="1259"/>
      <c r="U99" s="1259"/>
      <c r="V99" s="1259"/>
      <c r="W99" s="1259"/>
      <c r="X99" s="1259"/>
      <c r="Y99" s="1259"/>
      <c r="Z99" s="1259"/>
      <c r="AA99" s="1259"/>
      <c r="AB99" s="1259"/>
      <c r="AC99" s="1259"/>
      <c r="AD99" s="1259"/>
      <c r="AE99" s="1259"/>
      <c r="AF99" s="1259"/>
      <c r="AG99" s="1259"/>
      <c r="AH99" s="1259"/>
      <c r="AI99" s="1259"/>
      <c r="AJ99" s="1259"/>
      <c r="AK99" s="1259"/>
      <c r="AL99" s="1259"/>
      <c r="AM99" s="1259"/>
      <c r="AN99" s="1259"/>
      <c r="AO99" s="1259"/>
      <c r="AP99" s="1259"/>
      <c r="AQ99" s="1259"/>
      <c r="AR99" s="1259"/>
      <c r="AS99" s="1259"/>
      <c r="AT99" s="1142"/>
      <c r="AU99" s="1142"/>
      <c r="AV99" s="1142"/>
      <c r="AW99" s="1142"/>
      <c r="AX99" s="1142"/>
      <c r="AY99" s="1142"/>
      <c r="AZ99" s="1142"/>
    </row>
    <row r="100" spans="1:52" ht="26.25" customHeight="1" x14ac:dyDescent="0.4">
      <c r="A100" s="1258" t="s">
        <v>1362</v>
      </c>
      <c r="B100" s="1259"/>
      <c r="C100" s="1259"/>
      <c r="D100" s="1259"/>
      <c r="E100" s="1259"/>
      <c r="F100" s="1259"/>
      <c r="G100" s="1259"/>
      <c r="H100" s="1259"/>
      <c r="I100" s="1259"/>
      <c r="J100" s="1259"/>
      <c r="K100" s="1259"/>
      <c r="L100" s="1259"/>
      <c r="M100" s="1259"/>
      <c r="N100" s="1259"/>
      <c r="O100" s="1259"/>
      <c r="P100" s="1259"/>
      <c r="Q100" s="1259"/>
      <c r="R100" s="1259"/>
      <c r="S100" s="1259"/>
      <c r="T100" s="1259"/>
      <c r="U100" s="1259"/>
      <c r="V100" s="1259"/>
      <c r="W100" s="1259"/>
      <c r="X100" s="1259"/>
      <c r="Y100" s="1259"/>
      <c r="Z100" s="1259"/>
      <c r="AA100" s="1259"/>
      <c r="AB100" s="1259"/>
      <c r="AC100" s="1259"/>
      <c r="AD100" s="1259"/>
      <c r="AE100" s="1259"/>
      <c r="AF100" s="1259"/>
      <c r="AG100" s="1259"/>
      <c r="AH100" s="1259"/>
      <c r="AI100" s="1259"/>
      <c r="AJ100" s="1259"/>
      <c r="AK100" s="1259"/>
      <c r="AL100" s="1259"/>
      <c r="AM100" s="1259"/>
      <c r="AN100" s="1259"/>
      <c r="AO100" s="1259"/>
      <c r="AP100" s="1259"/>
      <c r="AQ100" s="1259"/>
      <c r="AR100" s="1259"/>
      <c r="AS100" s="1259"/>
      <c r="AT100" s="1142"/>
      <c r="AU100" s="1142"/>
      <c r="AV100" s="1142"/>
      <c r="AW100" s="1142"/>
      <c r="AX100" s="1142"/>
      <c r="AY100" s="1142"/>
      <c r="AZ100" s="1142"/>
    </row>
    <row r="101" spans="1:52" ht="26.25" customHeight="1" x14ac:dyDescent="0.4">
      <c r="A101" s="148" t="s">
        <v>1325</v>
      </c>
      <c r="B101" s="148" t="s">
        <v>509</v>
      </c>
      <c r="C101" s="148">
        <v>324</v>
      </c>
      <c r="D101" s="157" t="s">
        <v>1119</v>
      </c>
      <c r="E101" s="186" t="s">
        <v>1324</v>
      </c>
      <c r="F101" s="186"/>
      <c r="G101" s="186"/>
      <c r="H101" s="1021">
        <v>45352</v>
      </c>
      <c r="I101" s="1010"/>
      <c r="J101" s="1022" t="s">
        <v>1743</v>
      </c>
      <c r="K101" s="990"/>
      <c r="L101" s="990"/>
      <c r="M101" s="990"/>
      <c r="N101" s="990"/>
      <c r="O101" s="990"/>
      <c r="P101" s="990"/>
      <c r="Q101" s="990"/>
      <c r="R101" s="990"/>
      <c r="S101" s="990"/>
      <c r="T101" s="990"/>
      <c r="U101" s="990"/>
      <c r="V101" s="990"/>
      <c r="W101" s="990"/>
      <c r="X101" s="990"/>
      <c r="Y101" s="990"/>
      <c r="Z101" s="148"/>
      <c r="AA101" s="148"/>
      <c r="AB101" s="148"/>
      <c r="AC101" s="148" t="s">
        <v>396</v>
      </c>
      <c r="AD101" s="148" t="s">
        <v>396</v>
      </c>
      <c r="AE101" s="958" t="s">
        <v>87</v>
      </c>
      <c r="AF101" s="148" t="s">
        <v>87</v>
      </c>
      <c r="AG101" s="990"/>
      <c r="AH101" s="990"/>
      <c r="AI101" s="990"/>
      <c r="AJ101" s="990"/>
      <c r="AK101" s="990"/>
      <c r="AL101" s="990"/>
      <c r="AM101" s="990"/>
      <c r="AN101" s="990"/>
      <c r="AO101" s="990"/>
      <c r="AP101" s="990"/>
      <c r="AQ101" s="990"/>
      <c r="AR101" s="990"/>
      <c r="AS101" s="990"/>
      <c r="AT101" s="990"/>
      <c r="AU101" s="990"/>
      <c r="AV101" s="27"/>
      <c r="AW101" s="27"/>
      <c r="AX101" s="27"/>
      <c r="AY101" s="27">
        <v>52000000</v>
      </c>
      <c r="AZ101" s="27">
        <v>52000000</v>
      </c>
    </row>
    <row r="102" spans="1:52" ht="26.25" customHeight="1" x14ac:dyDescent="0.4">
      <c r="A102" s="148" t="s">
        <v>1325</v>
      </c>
      <c r="B102" s="148" t="s">
        <v>509</v>
      </c>
      <c r="C102" s="148">
        <v>325</v>
      </c>
      <c r="D102" s="157" t="s">
        <v>1119</v>
      </c>
      <c r="E102" s="186" t="s">
        <v>1324</v>
      </c>
      <c r="F102" s="186"/>
      <c r="G102" s="186"/>
      <c r="H102" s="1021">
        <v>44896</v>
      </c>
      <c r="I102" s="1010"/>
      <c r="J102" s="26" t="s">
        <v>1744</v>
      </c>
      <c r="K102" s="990"/>
      <c r="L102" s="990"/>
      <c r="M102" s="990"/>
      <c r="N102" s="990"/>
      <c r="O102" s="990"/>
      <c r="P102" s="990"/>
      <c r="Q102" s="990"/>
      <c r="R102" s="990"/>
      <c r="S102" s="990"/>
      <c r="T102" s="990"/>
      <c r="U102" s="990"/>
      <c r="V102" s="990"/>
      <c r="W102" s="990"/>
      <c r="X102" s="990"/>
      <c r="Y102" s="990"/>
      <c r="Z102" s="148"/>
      <c r="AA102" s="148"/>
      <c r="AB102" s="148"/>
      <c r="AC102" s="148" t="s">
        <v>396</v>
      </c>
      <c r="AD102" s="148" t="s">
        <v>396</v>
      </c>
      <c r="AE102" s="148" t="s">
        <v>410</v>
      </c>
      <c r="AF102" s="148" t="s">
        <v>87</v>
      </c>
      <c r="AG102" s="990"/>
      <c r="AH102" s="990"/>
      <c r="AI102" s="990"/>
      <c r="AJ102" s="990"/>
      <c r="AK102" s="990"/>
      <c r="AL102" s="990"/>
      <c r="AM102" s="990"/>
      <c r="AN102" s="990"/>
      <c r="AO102" s="990"/>
      <c r="AP102" s="990"/>
      <c r="AQ102" s="990"/>
      <c r="AR102" s="990"/>
      <c r="AS102" s="990"/>
      <c r="AT102" s="990"/>
      <c r="AU102" s="990"/>
      <c r="AV102" s="27"/>
      <c r="AW102" s="27"/>
      <c r="AX102" s="27"/>
      <c r="AY102" s="27">
        <v>7541000</v>
      </c>
      <c r="AZ102" s="27">
        <v>7541000</v>
      </c>
    </row>
    <row r="103" spans="1:52" ht="26.25" customHeight="1" x14ac:dyDescent="0.4">
      <c r="A103" s="186" t="s">
        <v>1325</v>
      </c>
      <c r="B103" s="186" t="s">
        <v>509</v>
      </c>
      <c r="C103" s="255">
        <v>308</v>
      </c>
      <c r="D103" s="157" t="s">
        <v>1119</v>
      </c>
      <c r="E103" s="186" t="s">
        <v>1351</v>
      </c>
      <c r="F103" s="142"/>
      <c r="G103" s="142"/>
      <c r="H103" s="960">
        <v>46631</v>
      </c>
      <c r="I103" s="1052"/>
      <c r="J103" s="1053" t="s">
        <v>1724</v>
      </c>
      <c r="K103" s="1052"/>
      <c r="L103" s="1052"/>
      <c r="M103" s="1052"/>
      <c r="N103" s="1052"/>
      <c r="O103" s="1052"/>
      <c r="P103" s="1052"/>
      <c r="Q103" s="1052"/>
      <c r="R103" s="1052"/>
      <c r="S103" s="1052"/>
      <c r="T103" s="1052"/>
      <c r="U103" s="1052"/>
      <c r="V103" s="1052"/>
      <c r="W103" s="1052"/>
      <c r="X103" s="1052"/>
      <c r="Y103" s="1052"/>
      <c r="Z103" s="1052"/>
      <c r="AA103" s="1054"/>
      <c r="AB103" s="1054"/>
      <c r="AC103" s="1054" t="s">
        <v>396</v>
      </c>
      <c r="AD103" s="1054" t="s">
        <v>396</v>
      </c>
      <c r="AE103" s="1054" t="s">
        <v>87</v>
      </c>
      <c r="AF103" s="1055" t="s">
        <v>87</v>
      </c>
      <c r="AG103" s="1052"/>
      <c r="AH103" s="1052"/>
      <c r="AI103" s="1052"/>
      <c r="AJ103" s="1052"/>
      <c r="AK103" s="1052"/>
      <c r="AL103" s="1052"/>
      <c r="AM103" s="1052"/>
      <c r="AN103" s="1052"/>
      <c r="AO103" s="1052"/>
      <c r="AP103" s="1052"/>
      <c r="AQ103" s="1052"/>
      <c r="AR103" s="1052"/>
      <c r="AS103" s="1052"/>
      <c r="AT103" s="1052"/>
      <c r="AU103" s="1052"/>
      <c r="AV103" s="1052"/>
      <c r="AW103" s="1056"/>
      <c r="AX103" s="1056"/>
      <c r="AY103" s="1057">
        <v>49307000</v>
      </c>
      <c r="AZ103" s="1056">
        <v>49307000</v>
      </c>
    </row>
    <row r="104" spans="1:52" ht="20.399999999999999" x14ac:dyDescent="0.25">
      <c r="A104" s="1058" t="s">
        <v>1325</v>
      </c>
      <c r="B104" s="1058" t="s">
        <v>509</v>
      </c>
      <c r="C104" s="1059">
        <v>97</v>
      </c>
      <c r="D104" s="1060" t="s">
        <v>1119</v>
      </c>
      <c r="E104" s="1058" t="s">
        <v>1351</v>
      </c>
      <c r="F104" s="1058"/>
      <c r="G104" s="1058"/>
      <c r="H104" s="960">
        <v>45901</v>
      </c>
      <c r="I104" s="26" t="s">
        <v>1421</v>
      </c>
      <c r="J104" s="26" t="s">
        <v>1444</v>
      </c>
      <c r="K104" s="148"/>
      <c r="L104" s="148"/>
      <c r="M104" s="148"/>
      <c r="N104" s="148"/>
      <c r="O104" s="148"/>
      <c r="P104" s="148"/>
      <c r="Q104" s="148"/>
      <c r="R104" s="148"/>
      <c r="S104" s="148" t="s">
        <v>510</v>
      </c>
      <c r="T104" s="148" t="s">
        <v>510</v>
      </c>
      <c r="U104" s="148" t="s">
        <v>510</v>
      </c>
      <c r="V104" s="148" t="s">
        <v>510</v>
      </c>
      <c r="W104" s="148" t="s">
        <v>510</v>
      </c>
      <c r="X104" s="148" t="s">
        <v>510</v>
      </c>
      <c r="Y104" s="148" t="s">
        <v>510</v>
      </c>
      <c r="Z104" s="148" t="s">
        <v>510</v>
      </c>
      <c r="AA104" s="148" t="s">
        <v>510</v>
      </c>
      <c r="AB104" s="148" t="s">
        <v>510</v>
      </c>
      <c r="AC104" s="148" t="s">
        <v>510</v>
      </c>
      <c r="AD104" s="148" t="s">
        <v>510</v>
      </c>
      <c r="AE104" s="148" t="s">
        <v>410</v>
      </c>
      <c r="AF104" s="191" t="s">
        <v>87</v>
      </c>
      <c r="AG104" s="27"/>
      <c r="AH104" s="27"/>
      <c r="AI104" s="27"/>
      <c r="AJ104" s="27"/>
      <c r="AK104" s="27"/>
      <c r="AL104" s="27"/>
      <c r="AM104" s="27"/>
      <c r="AN104" s="27"/>
      <c r="AO104" s="27"/>
      <c r="AP104" s="27"/>
      <c r="AQ104" s="27"/>
      <c r="AR104" s="27"/>
      <c r="AS104" s="27"/>
      <c r="AT104" s="27"/>
      <c r="AU104" s="27"/>
      <c r="AV104" s="27"/>
      <c r="AW104" s="27"/>
      <c r="AX104" s="27"/>
      <c r="AY104" s="27"/>
      <c r="AZ104" s="27"/>
    </row>
    <row r="105" spans="1:52" ht="26.25" customHeight="1" x14ac:dyDescent="0.4">
      <c r="A105" s="1258" t="s">
        <v>1361</v>
      </c>
      <c r="B105" s="1259"/>
      <c r="C105" s="1259"/>
      <c r="D105" s="1259"/>
      <c r="E105" s="1259"/>
      <c r="F105" s="1259"/>
      <c r="G105" s="1259"/>
      <c r="H105" s="1259"/>
      <c r="I105" s="1259"/>
      <c r="J105" s="1259"/>
      <c r="K105" s="1259"/>
      <c r="L105" s="1259"/>
      <c r="M105" s="1259"/>
      <c r="N105" s="1259"/>
      <c r="O105" s="1259"/>
      <c r="P105" s="1259"/>
      <c r="Q105" s="1259"/>
      <c r="R105" s="1259"/>
      <c r="S105" s="1259"/>
      <c r="T105" s="1259"/>
      <c r="U105" s="1259"/>
      <c r="V105" s="1259"/>
      <c r="W105" s="1259"/>
      <c r="X105" s="1259"/>
      <c r="Y105" s="1259"/>
      <c r="Z105" s="1259"/>
      <c r="AA105" s="1259"/>
      <c r="AB105" s="1259"/>
      <c r="AC105" s="1259"/>
      <c r="AD105" s="1259"/>
      <c r="AE105" s="1259"/>
      <c r="AF105" s="1259"/>
      <c r="AG105" s="1259"/>
      <c r="AH105" s="1259"/>
      <c r="AI105" s="1259"/>
      <c r="AJ105" s="1259"/>
      <c r="AK105" s="1259"/>
      <c r="AL105" s="1259"/>
      <c r="AM105" s="1259"/>
      <c r="AN105" s="1259"/>
      <c r="AO105" s="1259"/>
      <c r="AP105" s="1259"/>
      <c r="AQ105" s="1259"/>
      <c r="AR105" s="1259"/>
      <c r="AS105" s="1259"/>
      <c r="AT105" s="1142"/>
      <c r="AU105" s="1142"/>
      <c r="AV105" s="1142"/>
      <c r="AW105" s="1142"/>
      <c r="AX105" s="1142"/>
      <c r="AY105" s="1142"/>
      <c r="AZ105" s="1142"/>
    </row>
    <row r="106" spans="1:52" s="975" customFormat="1" ht="18" customHeight="1" x14ac:dyDescent="0.25">
      <c r="A106" s="186" t="s">
        <v>1325</v>
      </c>
      <c r="B106" s="186" t="s">
        <v>509</v>
      </c>
      <c r="C106" s="255">
        <v>235</v>
      </c>
      <c r="D106" s="157" t="s">
        <v>1120</v>
      </c>
      <c r="E106" s="186" t="s">
        <v>1351</v>
      </c>
      <c r="F106" s="186"/>
      <c r="G106" s="186"/>
      <c r="H106" s="1049">
        <v>45839</v>
      </c>
      <c r="I106" s="26"/>
      <c r="J106" s="26" t="s">
        <v>1525</v>
      </c>
      <c r="K106" s="148"/>
      <c r="L106" s="148"/>
      <c r="M106" s="148"/>
      <c r="N106" s="148"/>
      <c r="O106" s="148"/>
      <c r="P106" s="148"/>
      <c r="Q106" s="148"/>
      <c r="R106" s="148"/>
      <c r="S106" s="148"/>
      <c r="T106" s="148"/>
      <c r="U106" s="148"/>
      <c r="V106" s="148"/>
      <c r="W106" s="148"/>
      <c r="X106" s="148" t="s">
        <v>510</v>
      </c>
      <c r="Y106" s="148" t="s">
        <v>510</v>
      </c>
      <c r="Z106" s="148" t="s">
        <v>510</v>
      </c>
      <c r="AA106" s="148" t="s">
        <v>510</v>
      </c>
      <c r="AB106" s="148" t="s">
        <v>510</v>
      </c>
      <c r="AC106" s="148" t="s">
        <v>510</v>
      </c>
      <c r="AD106" s="958" t="s">
        <v>396</v>
      </c>
      <c r="AE106" s="148" t="s">
        <v>87</v>
      </c>
      <c r="AF106" s="191" t="s">
        <v>87</v>
      </c>
      <c r="AG106" s="27"/>
      <c r="AH106" s="27"/>
      <c r="AI106" s="27"/>
      <c r="AJ106" s="27"/>
      <c r="AK106" s="27"/>
      <c r="AL106" s="27"/>
      <c r="AM106" s="27"/>
      <c r="AN106" s="27"/>
      <c r="AO106" s="27"/>
      <c r="AP106" s="27"/>
      <c r="AQ106" s="27"/>
      <c r="AR106" s="27"/>
      <c r="AS106" s="27"/>
      <c r="AT106" s="27"/>
      <c r="AU106" s="27"/>
      <c r="AV106" s="27"/>
      <c r="AW106" s="27"/>
      <c r="AX106" s="27"/>
      <c r="AY106" s="27"/>
      <c r="AZ106" s="1024">
        <v>39690000</v>
      </c>
    </row>
    <row r="107" spans="1:52" ht="26.25" customHeight="1" x14ac:dyDescent="0.4">
      <c r="A107" s="1260" t="s">
        <v>1363</v>
      </c>
      <c r="B107" s="1261"/>
      <c r="C107" s="1261"/>
      <c r="D107" s="1261"/>
      <c r="E107" s="1261"/>
      <c r="F107" s="1261"/>
      <c r="G107" s="1261"/>
      <c r="H107" s="1261"/>
      <c r="I107" s="1261"/>
      <c r="J107" s="1261"/>
      <c r="K107" s="1261"/>
      <c r="L107" s="1261"/>
      <c r="M107" s="1261"/>
      <c r="N107" s="1261"/>
      <c r="O107" s="1261"/>
      <c r="P107" s="1261"/>
      <c r="Q107" s="1261"/>
      <c r="R107" s="1261"/>
      <c r="S107" s="1261"/>
      <c r="T107" s="1261"/>
      <c r="U107" s="1261"/>
      <c r="V107" s="1261"/>
      <c r="W107" s="1261"/>
      <c r="X107" s="1261"/>
      <c r="Y107" s="1261"/>
      <c r="Z107" s="1261"/>
      <c r="AA107" s="1261"/>
      <c r="AB107" s="1261"/>
      <c r="AC107" s="1261"/>
      <c r="AD107" s="1261"/>
      <c r="AE107" s="1261"/>
      <c r="AF107" s="1261"/>
      <c r="AG107" s="1261"/>
      <c r="AH107" s="1261"/>
      <c r="AI107" s="1261"/>
      <c r="AJ107" s="1261"/>
      <c r="AK107" s="1261"/>
      <c r="AL107" s="1261"/>
      <c r="AM107" s="1261"/>
      <c r="AN107" s="1261"/>
      <c r="AO107" s="1261"/>
      <c r="AP107" s="1261"/>
      <c r="AQ107" s="1261"/>
      <c r="AR107" s="1261"/>
      <c r="AS107" s="1261"/>
      <c r="AT107" s="1262"/>
      <c r="AU107" s="1262"/>
      <c r="AV107" s="1262"/>
      <c r="AW107" s="1262"/>
      <c r="AX107" s="1262"/>
      <c r="AY107" s="1262"/>
      <c r="AZ107" s="1262"/>
    </row>
    <row r="108" spans="1:52" s="975" customFormat="1" x14ac:dyDescent="0.25">
      <c r="A108" s="959" t="s">
        <v>1325</v>
      </c>
      <c r="B108" s="959" t="s">
        <v>509</v>
      </c>
      <c r="C108" s="1033">
        <v>329</v>
      </c>
      <c r="D108" s="1034" t="s">
        <v>1121</v>
      </c>
      <c r="E108" s="959" t="s">
        <v>1324</v>
      </c>
      <c r="F108" s="186"/>
      <c r="G108" s="186"/>
      <c r="H108" s="1035">
        <v>44896</v>
      </c>
      <c r="I108" s="26"/>
      <c r="J108" s="1106" t="s">
        <v>1750</v>
      </c>
      <c r="K108" s="148"/>
      <c r="L108" s="148"/>
      <c r="M108" s="148"/>
      <c r="N108" s="148"/>
      <c r="O108" s="148"/>
      <c r="P108" s="148"/>
      <c r="Q108" s="148"/>
      <c r="R108" s="148"/>
      <c r="S108" s="148"/>
      <c r="T108" s="148"/>
      <c r="U108" s="148"/>
      <c r="V108" s="148"/>
      <c r="W108" s="148"/>
      <c r="X108" s="148"/>
      <c r="Y108" s="148"/>
      <c r="Z108" s="148"/>
      <c r="AA108" s="148"/>
      <c r="AB108" s="148"/>
      <c r="AC108" s="148"/>
      <c r="AD108" s="958" t="s">
        <v>396</v>
      </c>
      <c r="AE108" s="958" t="s">
        <v>410</v>
      </c>
      <c r="AF108" s="958" t="s">
        <v>87</v>
      </c>
      <c r="AG108" s="27"/>
      <c r="AH108" s="27"/>
      <c r="AI108" s="27"/>
      <c r="AJ108" s="27"/>
      <c r="AK108" s="27"/>
      <c r="AL108" s="27"/>
      <c r="AM108" s="27"/>
      <c r="AN108" s="27"/>
      <c r="AO108" s="27"/>
      <c r="AP108" s="27"/>
      <c r="AQ108" s="27"/>
      <c r="AR108" s="27"/>
      <c r="AS108" s="27"/>
      <c r="AT108" s="27"/>
      <c r="AU108" s="27"/>
      <c r="AV108" s="27"/>
      <c r="AW108" s="27"/>
      <c r="AX108" s="27"/>
      <c r="AY108" s="27"/>
      <c r="AZ108" s="1015">
        <v>7994000</v>
      </c>
    </row>
    <row r="109" spans="1:52" ht="26.25" customHeight="1" x14ac:dyDescent="0.4">
      <c r="A109" s="1066" t="s">
        <v>1325</v>
      </c>
      <c r="B109" s="1066" t="s">
        <v>509</v>
      </c>
      <c r="C109" s="1067">
        <v>328</v>
      </c>
      <c r="D109" s="1068" t="s">
        <v>1121</v>
      </c>
      <c r="E109" s="1066" t="s">
        <v>1351</v>
      </c>
      <c r="F109" s="1061"/>
      <c r="G109" s="1061"/>
      <c r="H109" s="1031">
        <v>46357</v>
      </c>
      <c r="I109" s="1025"/>
      <c r="J109" s="1069" t="s">
        <v>1751</v>
      </c>
      <c r="K109" s="1026"/>
      <c r="L109" s="1026"/>
      <c r="M109" s="1026"/>
      <c r="N109" s="1026"/>
      <c r="O109" s="1026"/>
      <c r="P109" s="1026"/>
      <c r="Q109" s="1026"/>
      <c r="R109" s="1026"/>
      <c r="S109" s="1026"/>
      <c r="T109" s="1026"/>
      <c r="U109" s="1026"/>
      <c r="V109" s="1026"/>
      <c r="W109" s="1026"/>
      <c r="X109" s="1026"/>
      <c r="Y109" s="1026"/>
      <c r="Z109" s="1027"/>
      <c r="AA109" s="1027"/>
      <c r="AB109" s="1027"/>
      <c r="AC109" s="1027"/>
      <c r="AD109" s="958" t="s">
        <v>396</v>
      </c>
      <c r="AE109" s="1027" t="s">
        <v>87</v>
      </c>
      <c r="AF109" s="1037" t="s">
        <v>87</v>
      </c>
      <c r="AG109" s="1026"/>
      <c r="AH109" s="1026"/>
      <c r="AI109" s="1026"/>
      <c r="AJ109" s="1026"/>
      <c r="AK109" s="1026"/>
      <c r="AL109" s="1026"/>
      <c r="AM109" s="1026"/>
      <c r="AN109" s="1026"/>
      <c r="AO109" s="1026"/>
      <c r="AP109" s="1026"/>
      <c r="AQ109" s="1026"/>
      <c r="AR109" s="1026"/>
      <c r="AS109" s="1026"/>
      <c r="AT109" s="1026"/>
      <c r="AU109" s="1026"/>
      <c r="AV109" s="1028"/>
      <c r="AW109" s="1028"/>
      <c r="AX109" s="1028"/>
      <c r="AY109" s="1028"/>
      <c r="AZ109" s="1070">
        <v>25950000</v>
      </c>
    </row>
    <row r="110" spans="1:52" s="975" customFormat="1" x14ac:dyDescent="0.25">
      <c r="A110" s="148" t="s">
        <v>1325</v>
      </c>
      <c r="B110" s="148" t="s">
        <v>509</v>
      </c>
      <c r="C110" s="148">
        <v>315</v>
      </c>
      <c r="D110" s="157" t="s">
        <v>1121</v>
      </c>
      <c r="E110" s="157" t="s">
        <v>1324</v>
      </c>
      <c r="F110" s="186"/>
      <c r="G110" s="186"/>
      <c r="H110" s="960">
        <v>44986</v>
      </c>
      <c r="I110" s="26"/>
      <c r="J110" s="1002" t="s">
        <v>1734</v>
      </c>
      <c r="K110" s="148"/>
      <c r="L110" s="148"/>
      <c r="M110" s="148"/>
      <c r="N110" s="148"/>
      <c r="O110" s="148"/>
      <c r="P110" s="148"/>
      <c r="Q110" s="148"/>
      <c r="R110" s="148"/>
      <c r="S110" s="148"/>
      <c r="T110" s="148"/>
      <c r="U110" s="148"/>
      <c r="V110" s="148"/>
      <c r="W110" s="148"/>
      <c r="X110" s="148"/>
      <c r="Y110" s="148"/>
      <c r="Z110" s="148"/>
      <c r="AA110" s="148"/>
      <c r="AB110" s="148"/>
      <c r="AC110" s="148" t="s">
        <v>396</v>
      </c>
      <c r="AD110" s="148" t="s">
        <v>396</v>
      </c>
      <c r="AE110" s="148" t="s">
        <v>410</v>
      </c>
      <c r="AF110" s="191" t="s">
        <v>87</v>
      </c>
      <c r="AG110" s="27"/>
      <c r="AH110" s="27"/>
      <c r="AI110" s="27"/>
      <c r="AJ110" s="27"/>
      <c r="AK110" s="27"/>
      <c r="AL110" s="27"/>
      <c r="AM110" s="27"/>
      <c r="AN110" s="27"/>
      <c r="AO110" s="27"/>
      <c r="AP110" s="27"/>
      <c r="AQ110" s="27"/>
      <c r="AR110" s="27"/>
      <c r="AS110" s="27"/>
      <c r="AT110" s="27"/>
      <c r="AU110" s="27"/>
      <c r="AV110" s="27"/>
      <c r="AW110" s="27"/>
      <c r="AX110" s="27"/>
      <c r="AY110" s="1057">
        <v>19200000</v>
      </c>
      <c r="AZ110" s="1057">
        <v>19200000</v>
      </c>
    </row>
    <row r="111" spans="1:52" s="975" customFormat="1" x14ac:dyDescent="0.25">
      <c r="A111" s="148" t="s">
        <v>1325</v>
      </c>
      <c r="B111" s="148" t="s">
        <v>509</v>
      </c>
      <c r="C111" s="148">
        <v>316</v>
      </c>
      <c r="D111" s="157" t="s">
        <v>1121</v>
      </c>
      <c r="E111" s="157" t="s">
        <v>1324</v>
      </c>
      <c r="F111" s="186"/>
      <c r="G111" s="186"/>
      <c r="H111" s="1021">
        <v>44896</v>
      </c>
      <c r="I111" s="26"/>
      <c r="J111" s="1002" t="s">
        <v>1735</v>
      </c>
      <c r="K111" s="148"/>
      <c r="L111" s="148"/>
      <c r="M111" s="148"/>
      <c r="N111" s="148"/>
      <c r="O111" s="148"/>
      <c r="P111" s="148"/>
      <c r="Q111" s="148"/>
      <c r="R111" s="148"/>
      <c r="S111" s="148"/>
      <c r="T111" s="148"/>
      <c r="U111" s="148"/>
      <c r="V111" s="148"/>
      <c r="W111" s="148"/>
      <c r="X111" s="148"/>
      <c r="Y111" s="148"/>
      <c r="Z111" s="148"/>
      <c r="AA111" s="148"/>
      <c r="AB111" s="148"/>
      <c r="AC111" s="148" t="s">
        <v>396</v>
      </c>
      <c r="AD111" s="148" t="s">
        <v>396</v>
      </c>
      <c r="AE111" s="148" t="s">
        <v>410</v>
      </c>
      <c r="AF111" s="191" t="s">
        <v>87</v>
      </c>
      <c r="AG111" s="27"/>
      <c r="AH111" s="27"/>
      <c r="AI111" s="27"/>
      <c r="AJ111" s="27"/>
      <c r="AK111" s="27"/>
      <c r="AL111" s="27"/>
      <c r="AM111" s="27"/>
      <c r="AN111" s="27"/>
      <c r="AO111" s="27"/>
      <c r="AP111" s="27"/>
      <c r="AQ111" s="27"/>
      <c r="AR111" s="27"/>
      <c r="AS111" s="27"/>
      <c r="AT111" s="27"/>
      <c r="AU111" s="27"/>
      <c r="AV111" s="27"/>
      <c r="AW111" s="27"/>
      <c r="AX111" s="27"/>
      <c r="AY111" s="1057">
        <v>5900000</v>
      </c>
      <c r="AZ111" s="1015">
        <v>5880000</v>
      </c>
    </row>
    <row r="112" spans="1:52" s="975" customFormat="1" ht="20.399999999999999" x14ac:dyDescent="0.25">
      <c r="A112" s="148" t="s">
        <v>1325</v>
      </c>
      <c r="B112" s="148" t="s">
        <v>509</v>
      </c>
      <c r="C112" s="148">
        <v>317</v>
      </c>
      <c r="D112" s="157" t="s">
        <v>1121</v>
      </c>
      <c r="E112" s="157" t="s">
        <v>1324</v>
      </c>
      <c r="F112" s="186"/>
      <c r="G112" s="186"/>
      <c r="H112" s="1079">
        <v>45271</v>
      </c>
      <c r="I112" s="26"/>
      <c r="J112" s="1002" t="s">
        <v>1736</v>
      </c>
      <c r="K112" s="148"/>
      <c r="L112" s="148"/>
      <c r="M112" s="148"/>
      <c r="N112" s="148"/>
      <c r="O112" s="148"/>
      <c r="P112" s="148"/>
      <c r="Q112" s="148"/>
      <c r="R112" s="148"/>
      <c r="S112" s="148"/>
      <c r="T112" s="148"/>
      <c r="U112" s="148"/>
      <c r="V112" s="148"/>
      <c r="W112" s="148"/>
      <c r="X112" s="148"/>
      <c r="Y112" s="148"/>
      <c r="Z112" s="148"/>
      <c r="AA112" s="148"/>
      <c r="AB112" s="148"/>
      <c r="AC112" s="148" t="s">
        <v>396</v>
      </c>
      <c r="AD112" s="148" t="s">
        <v>396</v>
      </c>
      <c r="AE112" s="148" t="s">
        <v>410</v>
      </c>
      <c r="AF112" s="191" t="s">
        <v>87</v>
      </c>
      <c r="AG112" s="27"/>
      <c r="AH112" s="27"/>
      <c r="AI112" s="27"/>
      <c r="AJ112" s="27"/>
      <c r="AK112" s="27"/>
      <c r="AL112" s="27"/>
      <c r="AM112" s="27"/>
      <c r="AN112" s="27"/>
      <c r="AO112" s="27"/>
      <c r="AP112" s="27"/>
      <c r="AQ112" s="27"/>
      <c r="AR112" s="27"/>
      <c r="AS112" s="27"/>
      <c r="AT112" s="27"/>
      <c r="AU112" s="27"/>
      <c r="AV112" s="27"/>
      <c r="AW112" s="27"/>
      <c r="AX112" s="27"/>
      <c r="AY112" s="1057">
        <v>6500000</v>
      </c>
      <c r="AZ112" s="27">
        <v>6500000</v>
      </c>
    </row>
    <row r="113" spans="1:52" s="975" customFormat="1" x14ac:dyDescent="0.25">
      <c r="A113" s="148" t="s">
        <v>1325</v>
      </c>
      <c r="B113" s="148" t="s">
        <v>509</v>
      </c>
      <c r="C113" s="148">
        <v>318</v>
      </c>
      <c r="D113" s="157" t="s">
        <v>1121</v>
      </c>
      <c r="E113" s="157" t="s">
        <v>1324</v>
      </c>
      <c r="F113" s="186"/>
      <c r="G113" s="186"/>
      <c r="H113" s="983">
        <v>44713</v>
      </c>
      <c r="I113" s="26"/>
      <c r="J113" s="1002" t="s">
        <v>1737</v>
      </c>
      <c r="K113" s="148"/>
      <c r="L113" s="148"/>
      <c r="M113" s="148"/>
      <c r="N113" s="148"/>
      <c r="O113" s="148"/>
      <c r="P113" s="148"/>
      <c r="Q113" s="148"/>
      <c r="R113" s="148"/>
      <c r="S113" s="148"/>
      <c r="T113" s="148"/>
      <c r="U113" s="148"/>
      <c r="V113" s="148"/>
      <c r="W113" s="148"/>
      <c r="X113" s="148"/>
      <c r="Y113" s="148"/>
      <c r="Z113" s="148"/>
      <c r="AA113" s="148"/>
      <c r="AB113" s="148"/>
      <c r="AC113" s="148" t="s">
        <v>396</v>
      </c>
      <c r="AD113" s="148" t="s">
        <v>396</v>
      </c>
      <c r="AE113" s="148" t="s">
        <v>410</v>
      </c>
      <c r="AF113" s="191" t="s">
        <v>87</v>
      </c>
      <c r="AG113" s="27"/>
      <c r="AH113" s="27"/>
      <c r="AI113" s="27"/>
      <c r="AJ113" s="27"/>
      <c r="AK113" s="27"/>
      <c r="AL113" s="27"/>
      <c r="AM113" s="27"/>
      <c r="AN113" s="27"/>
      <c r="AO113" s="27"/>
      <c r="AP113" s="27"/>
      <c r="AQ113" s="27"/>
      <c r="AR113" s="27"/>
      <c r="AS113" s="27"/>
      <c r="AT113" s="27"/>
      <c r="AU113" s="27"/>
      <c r="AV113" s="27"/>
      <c r="AW113" s="27"/>
      <c r="AX113" s="27"/>
      <c r="AY113" s="1057">
        <v>5800000</v>
      </c>
      <c r="AZ113" s="27">
        <v>5800000</v>
      </c>
    </row>
    <row r="114" spans="1:52" s="975" customFormat="1" x14ac:dyDescent="0.25">
      <c r="A114" s="148" t="s">
        <v>1325</v>
      </c>
      <c r="B114" s="148" t="s">
        <v>509</v>
      </c>
      <c r="C114" s="148">
        <v>319</v>
      </c>
      <c r="D114" s="157" t="s">
        <v>1121</v>
      </c>
      <c r="E114" s="157" t="s">
        <v>1324</v>
      </c>
      <c r="F114" s="186"/>
      <c r="G114" s="186"/>
      <c r="H114" s="1080">
        <v>44743</v>
      </c>
      <c r="I114" s="26"/>
      <c r="J114" s="1002" t="s">
        <v>1738</v>
      </c>
      <c r="K114" s="148"/>
      <c r="L114" s="148"/>
      <c r="M114" s="148"/>
      <c r="N114" s="148"/>
      <c r="O114" s="148"/>
      <c r="P114" s="148"/>
      <c r="Q114" s="148"/>
      <c r="R114" s="148"/>
      <c r="S114" s="148"/>
      <c r="T114" s="148"/>
      <c r="U114" s="148"/>
      <c r="V114" s="148"/>
      <c r="W114" s="148"/>
      <c r="X114" s="148"/>
      <c r="Y114" s="148"/>
      <c r="Z114" s="148"/>
      <c r="AA114" s="148"/>
      <c r="AB114" s="148"/>
      <c r="AC114" s="148" t="s">
        <v>396</v>
      </c>
      <c r="AD114" s="148" t="s">
        <v>396</v>
      </c>
      <c r="AE114" s="148" t="s">
        <v>410</v>
      </c>
      <c r="AF114" s="191" t="s">
        <v>87</v>
      </c>
      <c r="AG114" s="27"/>
      <c r="AH114" s="27"/>
      <c r="AI114" s="27"/>
      <c r="AJ114" s="27"/>
      <c r="AK114" s="27"/>
      <c r="AL114" s="27"/>
      <c r="AM114" s="27"/>
      <c r="AN114" s="27"/>
      <c r="AO114" s="27"/>
      <c r="AP114" s="27"/>
      <c r="AQ114" s="27"/>
      <c r="AR114" s="27"/>
      <c r="AS114" s="27"/>
      <c r="AT114" s="27"/>
      <c r="AU114" s="27"/>
      <c r="AV114" s="27"/>
      <c r="AW114" s="27"/>
      <c r="AX114" s="27"/>
      <c r="AY114" s="1057">
        <v>5000000</v>
      </c>
      <c r="AZ114" s="27">
        <v>5000000</v>
      </c>
    </row>
    <row r="115" spans="1:52" s="975" customFormat="1" x14ac:dyDescent="0.25">
      <c r="A115" s="148" t="s">
        <v>1325</v>
      </c>
      <c r="B115" s="148" t="s">
        <v>509</v>
      </c>
      <c r="C115" s="148">
        <v>320</v>
      </c>
      <c r="D115" s="157" t="s">
        <v>1121</v>
      </c>
      <c r="E115" s="157" t="s">
        <v>1324</v>
      </c>
      <c r="F115" s="186"/>
      <c r="G115" s="186"/>
      <c r="H115" s="983">
        <v>44805</v>
      </c>
      <c r="I115" s="26"/>
      <c r="J115" s="1002" t="s">
        <v>1739</v>
      </c>
      <c r="K115" s="148"/>
      <c r="L115" s="148"/>
      <c r="M115" s="148"/>
      <c r="N115" s="148"/>
      <c r="O115" s="148"/>
      <c r="P115" s="148"/>
      <c r="Q115" s="148"/>
      <c r="R115" s="148"/>
      <c r="S115" s="148"/>
      <c r="T115" s="148"/>
      <c r="U115" s="148"/>
      <c r="V115" s="148"/>
      <c r="W115" s="148"/>
      <c r="X115" s="148"/>
      <c r="Y115" s="148"/>
      <c r="Z115" s="148"/>
      <c r="AA115" s="148"/>
      <c r="AB115" s="148"/>
      <c r="AC115" s="148" t="s">
        <v>396</v>
      </c>
      <c r="AD115" s="148" t="s">
        <v>396</v>
      </c>
      <c r="AE115" s="148" t="s">
        <v>410</v>
      </c>
      <c r="AF115" s="191" t="s">
        <v>87</v>
      </c>
      <c r="AG115" s="27"/>
      <c r="AH115" s="27"/>
      <c r="AI115" s="27"/>
      <c r="AJ115" s="27"/>
      <c r="AK115" s="27"/>
      <c r="AL115" s="27"/>
      <c r="AM115" s="27"/>
      <c r="AN115" s="27"/>
      <c r="AO115" s="27"/>
      <c r="AP115" s="27"/>
      <c r="AQ115" s="27"/>
      <c r="AR115" s="27"/>
      <c r="AS115" s="27"/>
      <c r="AT115" s="27"/>
      <c r="AU115" s="27"/>
      <c r="AV115" s="27"/>
      <c r="AW115" s="27"/>
      <c r="AX115" s="27"/>
      <c r="AY115" s="1057">
        <v>5000000</v>
      </c>
      <c r="AZ115" s="27">
        <v>5000000</v>
      </c>
    </row>
    <row r="116" spans="1:52" ht="26.25" customHeight="1" x14ac:dyDescent="0.4">
      <c r="A116" s="186" t="s">
        <v>1325</v>
      </c>
      <c r="B116" s="148" t="s">
        <v>509</v>
      </c>
      <c r="C116" s="148">
        <v>293</v>
      </c>
      <c r="D116" s="157" t="s">
        <v>1121</v>
      </c>
      <c r="E116" s="186" t="s">
        <v>1324</v>
      </c>
      <c r="F116" s="142"/>
      <c r="G116" s="142"/>
      <c r="H116" s="983">
        <v>45444</v>
      </c>
      <c r="I116" s="990"/>
      <c r="J116" s="26" t="s">
        <v>1704</v>
      </c>
      <c r="K116" s="990"/>
      <c r="L116" s="990"/>
      <c r="M116" s="990"/>
      <c r="N116" s="990"/>
      <c r="O116" s="990"/>
      <c r="P116" s="990"/>
      <c r="Q116" s="990"/>
      <c r="R116" s="990"/>
      <c r="S116" s="990"/>
      <c r="T116" s="990"/>
      <c r="U116" s="990"/>
      <c r="V116" s="990"/>
      <c r="W116" s="990"/>
      <c r="X116" s="990"/>
      <c r="Y116" s="990"/>
      <c r="Z116" s="990"/>
      <c r="AA116" s="148" t="s">
        <v>396</v>
      </c>
      <c r="AB116" s="148" t="s">
        <v>396</v>
      </c>
      <c r="AC116" s="148" t="s">
        <v>396</v>
      </c>
      <c r="AD116" s="148" t="s">
        <v>396</v>
      </c>
      <c r="AE116" s="148" t="s">
        <v>410</v>
      </c>
      <c r="AF116" s="148" t="s">
        <v>87</v>
      </c>
      <c r="AG116" s="990"/>
      <c r="AH116" s="990"/>
      <c r="AI116" s="990"/>
      <c r="AJ116" s="990"/>
      <c r="AK116" s="990"/>
      <c r="AL116" s="990"/>
      <c r="AM116" s="990"/>
      <c r="AN116" s="990"/>
      <c r="AO116" s="990"/>
      <c r="AP116" s="990"/>
      <c r="AQ116" s="990"/>
      <c r="AR116" s="990"/>
      <c r="AS116" s="990"/>
      <c r="AT116" s="990"/>
      <c r="AU116" s="990"/>
      <c r="AV116" s="990"/>
      <c r="AW116" s="27">
        <v>42900000</v>
      </c>
      <c r="AX116" s="27">
        <v>42900000</v>
      </c>
      <c r="AY116" s="27">
        <v>42900000</v>
      </c>
      <c r="AZ116" s="27">
        <v>42900000</v>
      </c>
    </row>
    <row r="117" spans="1:52" ht="26.25" customHeight="1" x14ac:dyDescent="0.4">
      <c r="A117" s="186" t="s">
        <v>1325</v>
      </c>
      <c r="B117" s="186" t="s">
        <v>509</v>
      </c>
      <c r="C117" s="255">
        <v>250</v>
      </c>
      <c r="D117" s="157" t="s">
        <v>1121</v>
      </c>
      <c r="E117" s="186" t="s">
        <v>1324</v>
      </c>
      <c r="F117" s="186"/>
      <c r="G117" s="186"/>
      <c r="H117" s="1079">
        <v>45271</v>
      </c>
      <c r="I117" s="26"/>
      <c r="J117" s="26" t="s">
        <v>1591</v>
      </c>
      <c r="K117" s="990"/>
      <c r="L117" s="990"/>
      <c r="M117" s="990"/>
      <c r="N117" s="990"/>
      <c r="O117" s="990"/>
      <c r="P117" s="990"/>
      <c r="Q117" s="990"/>
      <c r="R117" s="990"/>
      <c r="S117" s="990"/>
      <c r="T117" s="990"/>
      <c r="U117" s="990"/>
      <c r="V117" s="990"/>
      <c r="W117" s="990"/>
      <c r="X117" s="990"/>
      <c r="Y117" s="990"/>
      <c r="Z117" s="148" t="s">
        <v>396</v>
      </c>
      <c r="AA117" s="148" t="s">
        <v>396</v>
      </c>
      <c r="AB117" s="148" t="s">
        <v>396</v>
      </c>
      <c r="AC117" s="148" t="s">
        <v>396</v>
      </c>
      <c r="AD117" s="148" t="s">
        <v>396</v>
      </c>
      <c r="AE117" s="148" t="s">
        <v>87</v>
      </c>
      <c r="AF117" s="148" t="s">
        <v>87</v>
      </c>
      <c r="AG117" s="990"/>
      <c r="AH117" s="990"/>
      <c r="AI117" s="990"/>
      <c r="AJ117" s="990"/>
      <c r="AK117" s="990"/>
      <c r="AL117" s="990"/>
      <c r="AM117" s="990"/>
      <c r="AN117" s="990"/>
      <c r="AO117" s="990"/>
      <c r="AP117" s="990"/>
      <c r="AQ117" s="990"/>
      <c r="AR117" s="990"/>
      <c r="AS117" s="990"/>
      <c r="AT117" s="990"/>
      <c r="AU117" s="990"/>
      <c r="AV117" s="27">
        <v>97000000</v>
      </c>
      <c r="AW117" s="27">
        <v>97000000</v>
      </c>
      <c r="AX117" s="27">
        <v>97000000</v>
      </c>
      <c r="AY117" s="27">
        <v>97000000</v>
      </c>
      <c r="AZ117" s="27">
        <v>97000000</v>
      </c>
    </row>
    <row r="118" spans="1:52" s="975" customFormat="1" x14ac:dyDescent="0.25">
      <c r="A118" s="186" t="s">
        <v>1325</v>
      </c>
      <c r="B118" s="186" t="s">
        <v>509</v>
      </c>
      <c r="C118" s="255">
        <v>234</v>
      </c>
      <c r="D118" s="157" t="s">
        <v>1121</v>
      </c>
      <c r="E118" s="186" t="s">
        <v>1351</v>
      </c>
      <c r="F118" s="186"/>
      <c r="G118" s="186"/>
      <c r="H118" s="983">
        <v>46296</v>
      </c>
      <c r="I118" s="881"/>
      <c r="J118" s="881" t="s">
        <v>1524</v>
      </c>
      <c r="K118" s="871"/>
      <c r="L118" s="871"/>
      <c r="M118" s="871"/>
      <c r="N118" s="871"/>
      <c r="O118" s="871"/>
      <c r="P118" s="871"/>
      <c r="Q118" s="871"/>
      <c r="R118" s="871"/>
      <c r="S118" s="871"/>
      <c r="T118" s="871"/>
      <c r="U118" s="871"/>
      <c r="V118" s="871"/>
      <c r="W118" s="871"/>
      <c r="X118" s="871" t="s">
        <v>510</v>
      </c>
      <c r="Y118" s="871" t="s">
        <v>510</v>
      </c>
      <c r="Z118" s="871" t="s">
        <v>510</v>
      </c>
      <c r="AA118" s="871" t="s">
        <v>510</v>
      </c>
      <c r="AB118" s="871" t="s">
        <v>510</v>
      </c>
      <c r="AC118" s="871" t="s">
        <v>510</v>
      </c>
      <c r="AD118" s="871" t="s">
        <v>510</v>
      </c>
      <c r="AE118" s="871" t="s">
        <v>87</v>
      </c>
      <c r="AF118" s="985" t="s">
        <v>87</v>
      </c>
      <c r="AG118" s="986"/>
      <c r="AH118" s="986"/>
      <c r="AI118" s="986"/>
      <c r="AJ118" s="986"/>
      <c r="AK118" s="986"/>
      <c r="AL118" s="986"/>
      <c r="AM118" s="986"/>
      <c r="AN118" s="986"/>
      <c r="AO118" s="986"/>
      <c r="AP118" s="986"/>
      <c r="AQ118" s="986"/>
      <c r="AR118" s="986"/>
      <c r="AS118" s="986"/>
      <c r="AT118" s="986"/>
      <c r="AU118" s="987"/>
      <c r="AV118" s="987"/>
      <c r="AW118" s="987"/>
      <c r="AX118" s="987"/>
      <c r="AY118" s="987"/>
      <c r="AZ118" s="987"/>
    </row>
    <row r="119" spans="1:52" s="975" customFormat="1" x14ac:dyDescent="0.25">
      <c r="A119" s="186" t="s">
        <v>1325</v>
      </c>
      <c r="B119" s="186" t="s">
        <v>509</v>
      </c>
      <c r="C119" s="255">
        <v>236</v>
      </c>
      <c r="D119" s="157" t="s">
        <v>1121</v>
      </c>
      <c r="E119" s="186" t="s">
        <v>1351</v>
      </c>
      <c r="F119" s="186"/>
      <c r="G119" s="186"/>
      <c r="H119" s="1079">
        <v>46327</v>
      </c>
      <c r="I119" s="26"/>
      <c r="J119" s="26" t="s">
        <v>1526</v>
      </c>
      <c r="K119" s="148"/>
      <c r="L119" s="148"/>
      <c r="M119" s="148"/>
      <c r="N119" s="148"/>
      <c r="O119" s="148"/>
      <c r="P119" s="148"/>
      <c r="Q119" s="148"/>
      <c r="R119" s="148"/>
      <c r="S119" s="148"/>
      <c r="T119" s="148"/>
      <c r="U119" s="148"/>
      <c r="V119" s="148"/>
      <c r="W119" s="148"/>
      <c r="X119" s="148" t="s">
        <v>510</v>
      </c>
      <c r="Y119" s="148" t="s">
        <v>510</v>
      </c>
      <c r="Z119" s="148" t="s">
        <v>510</v>
      </c>
      <c r="AA119" s="148" t="s">
        <v>510</v>
      </c>
      <c r="AB119" s="148" t="s">
        <v>510</v>
      </c>
      <c r="AC119" s="148" t="s">
        <v>510</v>
      </c>
      <c r="AD119" s="148" t="s">
        <v>510</v>
      </c>
      <c r="AE119" s="148" t="s">
        <v>87</v>
      </c>
      <c r="AF119" s="191" t="s">
        <v>87</v>
      </c>
      <c r="AG119" s="27"/>
      <c r="AH119" s="27"/>
      <c r="AI119" s="27"/>
      <c r="AJ119" s="27"/>
      <c r="AK119" s="27"/>
      <c r="AL119" s="27"/>
      <c r="AM119" s="27"/>
      <c r="AN119" s="27"/>
      <c r="AO119" s="27"/>
      <c r="AP119" s="27"/>
      <c r="AQ119" s="27"/>
      <c r="AR119" s="27"/>
      <c r="AS119" s="27"/>
      <c r="AT119" s="27"/>
      <c r="AU119" s="27"/>
      <c r="AV119" s="27"/>
      <c r="AW119" s="27"/>
      <c r="AX119" s="27"/>
      <c r="AY119" s="27"/>
      <c r="AZ119" s="27"/>
    </row>
    <row r="120" spans="1:52" ht="20.399999999999999" x14ac:dyDescent="0.25">
      <c r="A120" s="186" t="s">
        <v>1325</v>
      </c>
      <c r="B120" s="186" t="s">
        <v>509</v>
      </c>
      <c r="C120" s="255">
        <v>94</v>
      </c>
      <c r="D120" s="157" t="s">
        <v>1121</v>
      </c>
      <c r="E120" s="186" t="s">
        <v>1351</v>
      </c>
      <c r="F120" s="186"/>
      <c r="G120" s="186"/>
      <c r="H120" s="1079">
        <v>45901</v>
      </c>
      <c r="I120" s="26" t="s">
        <v>1421</v>
      </c>
      <c r="J120" s="26" t="s">
        <v>1446</v>
      </c>
      <c r="K120" s="148"/>
      <c r="L120" s="148"/>
      <c r="M120" s="148"/>
      <c r="N120" s="148"/>
      <c r="O120" s="148"/>
      <c r="P120" s="148"/>
      <c r="Q120" s="148"/>
      <c r="R120" s="148"/>
      <c r="S120" s="148" t="s">
        <v>510</v>
      </c>
      <c r="T120" s="148" t="s">
        <v>510</v>
      </c>
      <c r="U120" s="148" t="s">
        <v>510</v>
      </c>
      <c r="V120" s="148" t="s">
        <v>510</v>
      </c>
      <c r="W120" s="148" t="s">
        <v>510</v>
      </c>
      <c r="X120" s="148" t="s">
        <v>510</v>
      </c>
      <c r="Y120" s="148" t="s">
        <v>510</v>
      </c>
      <c r="Z120" s="148" t="s">
        <v>510</v>
      </c>
      <c r="AA120" s="148" t="s">
        <v>510</v>
      </c>
      <c r="AB120" s="148" t="s">
        <v>510</v>
      </c>
      <c r="AC120" s="148" t="s">
        <v>510</v>
      </c>
      <c r="AD120" s="148" t="s">
        <v>510</v>
      </c>
      <c r="AE120" s="967" t="s">
        <v>410</v>
      </c>
      <c r="AF120" s="967" t="s">
        <v>87</v>
      </c>
      <c r="AG120" s="27"/>
      <c r="AH120" s="27"/>
      <c r="AI120" s="27"/>
      <c r="AJ120" s="27"/>
      <c r="AK120" s="27"/>
      <c r="AL120" s="27"/>
      <c r="AM120" s="27"/>
      <c r="AN120" s="27"/>
      <c r="AO120" s="27"/>
      <c r="AP120" s="27"/>
      <c r="AQ120" s="27"/>
      <c r="AR120" s="27"/>
      <c r="AS120" s="27"/>
      <c r="AT120" s="27"/>
      <c r="AU120" s="27"/>
      <c r="AV120" s="27"/>
      <c r="AW120" s="27"/>
      <c r="AX120" s="27"/>
      <c r="AY120" s="27"/>
      <c r="AZ120" s="27"/>
    </row>
    <row r="121" spans="1:52" ht="20.399999999999999" x14ac:dyDescent="0.25">
      <c r="A121" s="186" t="s">
        <v>1325</v>
      </c>
      <c r="B121" s="186" t="s">
        <v>509</v>
      </c>
      <c r="C121" s="255">
        <v>95</v>
      </c>
      <c r="D121" s="157" t="s">
        <v>1121</v>
      </c>
      <c r="E121" s="186" t="s">
        <v>1351</v>
      </c>
      <c r="F121" s="186"/>
      <c r="G121" s="186"/>
      <c r="H121" s="1079">
        <v>45901</v>
      </c>
      <c r="I121" s="26" t="s">
        <v>1421</v>
      </c>
      <c r="J121" s="26" t="s">
        <v>1445</v>
      </c>
      <c r="K121" s="148"/>
      <c r="L121" s="148"/>
      <c r="M121" s="148"/>
      <c r="N121" s="148"/>
      <c r="O121" s="148"/>
      <c r="P121" s="148"/>
      <c r="Q121" s="148"/>
      <c r="R121" s="148"/>
      <c r="S121" s="148" t="s">
        <v>510</v>
      </c>
      <c r="T121" s="148" t="s">
        <v>510</v>
      </c>
      <c r="U121" s="148" t="s">
        <v>510</v>
      </c>
      <c r="V121" s="148" t="s">
        <v>510</v>
      </c>
      <c r="W121" s="148" t="s">
        <v>510</v>
      </c>
      <c r="X121" s="148" t="s">
        <v>510</v>
      </c>
      <c r="Y121" s="148" t="s">
        <v>510</v>
      </c>
      <c r="Z121" s="148" t="s">
        <v>510</v>
      </c>
      <c r="AA121" s="148" t="s">
        <v>510</v>
      </c>
      <c r="AB121" s="148" t="s">
        <v>510</v>
      </c>
      <c r="AC121" s="148" t="s">
        <v>510</v>
      </c>
      <c r="AD121" s="148" t="s">
        <v>510</v>
      </c>
      <c r="AE121" s="967" t="s">
        <v>410</v>
      </c>
      <c r="AF121" s="967" t="s">
        <v>87</v>
      </c>
      <c r="AG121" s="27"/>
      <c r="AH121" s="27"/>
      <c r="AI121" s="27"/>
      <c r="AJ121" s="27"/>
      <c r="AK121" s="27"/>
      <c r="AL121" s="27"/>
      <c r="AM121" s="27"/>
      <c r="AN121" s="27"/>
      <c r="AO121" s="27"/>
      <c r="AP121" s="27"/>
      <c r="AQ121" s="27"/>
      <c r="AR121" s="27"/>
      <c r="AS121" s="27"/>
      <c r="AT121" s="27"/>
      <c r="AU121" s="27"/>
      <c r="AV121" s="27"/>
      <c r="AW121" s="27"/>
      <c r="AX121" s="27"/>
      <c r="AY121" s="27"/>
      <c r="AZ121" s="27"/>
    </row>
    <row r="122" spans="1:52" ht="20.399999999999999" x14ac:dyDescent="0.25">
      <c r="A122" s="186" t="s">
        <v>1325</v>
      </c>
      <c r="B122" s="186" t="s">
        <v>509</v>
      </c>
      <c r="C122" s="255">
        <v>96</v>
      </c>
      <c r="D122" s="157" t="s">
        <v>1121</v>
      </c>
      <c r="E122" s="186" t="s">
        <v>1351</v>
      </c>
      <c r="F122" s="186"/>
      <c r="G122" s="186"/>
      <c r="H122" s="1079">
        <v>45901</v>
      </c>
      <c r="I122" s="26" t="s">
        <v>1421</v>
      </c>
      <c r="J122" s="26" t="s">
        <v>1444</v>
      </c>
      <c r="K122" s="148"/>
      <c r="L122" s="148"/>
      <c r="M122" s="148"/>
      <c r="N122" s="148"/>
      <c r="O122" s="148"/>
      <c r="P122" s="148"/>
      <c r="Q122" s="148"/>
      <c r="R122" s="148"/>
      <c r="S122" s="148" t="s">
        <v>510</v>
      </c>
      <c r="T122" s="148" t="s">
        <v>510</v>
      </c>
      <c r="U122" s="148" t="s">
        <v>510</v>
      </c>
      <c r="V122" s="148" t="s">
        <v>510</v>
      </c>
      <c r="W122" s="148" t="s">
        <v>510</v>
      </c>
      <c r="X122" s="148" t="s">
        <v>510</v>
      </c>
      <c r="Y122" s="148" t="s">
        <v>510</v>
      </c>
      <c r="Z122" s="148" t="s">
        <v>510</v>
      </c>
      <c r="AA122" s="148" t="s">
        <v>510</v>
      </c>
      <c r="AB122" s="148" t="s">
        <v>510</v>
      </c>
      <c r="AC122" s="148" t="s">
        <v>510</v>
      </c>
      <c r="AD122" s="148" t="s">
        <v>510</v>
      </c>
      <c r="AE122" s="967" t="s">
        <v>410</v>
      </c>
      <c r="AF122" s="967" t="s">
        <v>87</v>
      </c>
      <c r="AG122" s="27"/>
      <c r="AH122" s="27"/>
      <c r="AI122" s="27"/>
      <c r="AJ122" s="27"/>
      <c r="AK122" s="27"/>
      <c r="AL122" s="27"/>
      <c r="AM122" s="27"/>
      <c r="AN122" s="27"/>
      <c r="AO122" s="27"/>
      <c r="AP122" s="27"/>
      <c r="AQ122" s="27"/>
      <c r="AR122" s="27"/>
      <c r="AS122" s="27"/>
      <c r="AT122" s="27"/>
      <c r="AU122" s="27"/>
      <c r="AV122" s="27"/>
      <c r="AW122" s="27"/>
      <c r="AX122" s="27"/>
      <c r="AY122" s="27"/>
      <c r="AZ122" s="27"/>
    </row>
    <row r="123" spans="1:52" ht="26.25" customHeight="1" x14ac:dyDescent="0.4">
      <c r="A123" s="1258" t="s">
        <v>1364</v>
      </c>
      <c r="B123" s="1259"/>
      <c r="C123" s="1259"/>
      <c r="D123" s="1259"/>
      <c r="E123" s="1259"/>
      <c r="F123" s="1259"/>
      <c r="G123" s="1259"/>
      <c r="H123" s="1259"/>
      <c r="I123" s="1259"/>
      <c r="J123" s="1259"/>
      <c r="K123" s="1259"/>
      <c r="L123" s="1259"/>
      <c r="M123" s="1259"/>
      <c r="N123" s="1259"/>
      <c r="O123" s="1259"/>
      <c r="P123" s="1259"/>
      <c r="Q123" s="1259"/>
      <c r="R123" s="1259"/>
      <c r="S123" s="1259"/>
      <c r="T123" s="1259"/>
      <c r="U123" s="1259"/>
      <c r="V123" s="1259"/>
      <c r="W123" s="1259"/>
      <c r="X123" s="1259"/>
      <c r="Y123" s="1259"/>
      <c r="Z123" s="1259"/>
      <c r="AA123" s="1259"/>
      <c r="AB123" s="1259"/>
      <c r="AC123" s="1259"/>
      <c r="AD123" s="1259"/>
      <c r="AE123" s="1259"/>
      <c r="AF123" s="1259"/>
      <c r="AG123" s="1259"/>
      <c r="AH123" s="1259"/>
      <c r="AI123" s="1259"/>
      <c r="AJ123" s="1259"/>
      <c r="AK123" s="1259"/>
      <c r="AL123" s="1259"/>
      <c r="AM123" s="1259"/>
      <c r="AN123" s="1259"/>
      <c r="AO123" s="1259"/>
      <c r="AP123" s="1259"/>
      <c r="AQ123" s="1259"/>
      <c r="AR123" s="1259"/>
      <c r="AS123" s="1259"/>
      <c r="AT123" s="1142"/>
      <c r="AU123" s="1142"/>
      <c r="AV123" s="1142"/>
      <c r="AW123" s="1142"/>
      <c r="AX123" s="1142"/>
      <c r="AY123" s="1142"/>
      <c r="AZ123" s="1142"/>
    </row>
    <row r="124" spans="1:52" ht="26.25" customHeight="1" x14ac:dyDescent="0.25">
      <c r="A124" s="148" t="s">
        <v>1325</v>
      </c>
      <c r="B124" s="148" t="s">
        <v>509</v>
      </c>
      <c r="C124" s="148">
        <v>312</v>
      </c>
      <c r="D124" s="157" t="s">
        <v>1123</v>
      </c>
      <c r="E124" s="186" t="s">
        <v>1324</v>
      </c>
      <c r="F124" s="186"/>
      <c r="G124" s="186"/>
      <c r="H124" s="1021">
        <v>44896</v>
      </c>
      <c r="I124" s="26"/>
      <c r="J124" s="26" t="s">
        <v>1731</v>
      </c>
      <c r="K124" s="148"/>
      <c r="L124" s="148"/>
      <c r="M124" s="148"/>
      <c r="N124" s="148"/>
      <c r="O124" s="148"/>
      <c r="P124" s="148"/>
      <c r="Q124" s="148"/>
      <c r="R124" s="148"/>
      <c r="S124" s="148"/>
      <c r="T124" s="148"/>
      <c r="U124" s="148"/>
      <c r="V124" s="148"/>
      <c r="W124" s="148"/>
      <c r="X124" s="148"/>
      <c r="Y124" s="148"/>
      <c r="Z124" s="148"/>
      <c r="AA124" s="148"/>
      <c r="AB124" s="148"/>
      <c r="AC124" s="148" t="s">
        <v>396</v>
      </c>
      <c r="AD124" s="148" t="s">
        <v>396</v>
      </c>
      <c r="AE124" s="148" t="s">
        <v>410</v>
      </c>
      <c r="AF124" s="148" t="s">
        <v>87</v>
      </c>
      <c r="AG124" s="27"/>
      <c r="AH124" s="27"/>
      <c r="AI124" s="27"/>
      <c r="AJ124" s="27"/>
      <c r="AK124" s="27"/>
      <c r="AL124" s="27"/>
      <c r="AM124" s="27"/>
      <c r="AN124" s="27"/>
      <c r="AO124" s="27"/>
      <c r="AP124" s="27"/>
      <c r="AQ124" s="27"/>
      <c r="AR124" s="27"/>
      <c r="AS124" s="27"/>
      <c r="AT124" s="27"/>
      <c r="AU124" s="27"/>
      <c r="AV124" s="27"/>
      <c r="AW124" s="27"/>
      <c r="AX124" s="27"/>
      <c r="AY124" s="27">
        <v>8422000</v>
      </c>
      <c r="AZ124" s="27">
        <v>8422000</v>
      </c>
    </row>
    <row r="125" spans="1:52" s="975" customFormat="1" ht="26.25" customHeight="1" x14ac:dyDescent="0.4">
      <c r="A125" s="186" t="s">
        <v>1325</v>
      </c>
      <c r="B125" s="186" t="s">
        <v>509</v>
      </c>
      <c r="C125" s="255">
        <v>255</v>
      </c>
      <c r="D125" s="157" t="s">
        <v>1123</v>
      </c>
      <c r="E125" s="186" t="s">
        <v>1324</v>
      </c>
      <c r="F125" s="186"/>
      <c r="G125" s="186"/>
      <c r="H125" s="1079">
        <v>46357</v>
      </c>
      <c r="I125" s="26"/>
      <c r="J125" s="26" t="s">
        <v>1596</v>
      </c>
      <c r="K125" s="990"/>
      <c r="L125" s="990"/>
      <c r="M125" s="990"/>
      <c r="N125" s="990"/>
      <c r="O125" s="990"/>
      <c r="P125" s="990"/>
      <c r="Q125" s="990"/>
      <c r="R125" s="990"/>
      <c r="S125" s="990"/>
      <c r="T125" s="990"/>
      <c r="U125" s="990"/>
      <c r="V125" s="990"/>
      <c r="W125" s="990"/>
      <c r="X125" s="990"/>
      <c r="Y125" s="148"/>
      <c r="Z125" s="148" t="s">
        <v>396</v>
      </c>
      <c r="AA125" s="148" t="s">
        <v>396</v>
      </c>
      <c r="AB125" s="148" t="s">
        <v>396</v>
      </c>
      <c r="AC125" s="148" t="s">
        <v>396</v>
      </c>
      <c r="AD125" s="148" t="s">
        <v>396</v>
      </c>
      <c r="AE125" s="148" t="s">
        <v>410</v>
      </c>
      <c r="AF125" s="148" t="s">
        <v>87</v>
      </c>
      <c r="AG125" s="990"/>
      <c r="AH125" s="990"/>
      <c r="AI125" s="990"/>
      <c r="AJ125" s="990"/>
      <c r="AK125" s="990"/>
      <c r="AL125" s="990"/>
      <c r="AM125" s="990"/>
      <c r="AN125" s="990"/>
      <c r="AO125" s="990"/>
      <c r="AP125" s="990"/>
      <c r="AQ125" s="990"/>
      <c r="AR125" s="990"/>
      <c r="AS125" s="990"/>
      <c r="AT125" s="990"/>
      <c r="AU125" s="27"/>
      <c r="AV125" s="27">
        <v>19700000</v>
      </c>
      <c r="AW125" s="27">
        <v>19700000</v>
      </c>
      <c r="AX125" s="27">
        <v>19700000</v>
      </c>
      <c r="AY125" s="27">
        <v>19700000</v>
      </c>
      <c r="AZ125" s="27">
        <v>19700000</v>
      </c>
    </row>
    <row r="126" spans="1:52" s="975" customFormat="1" ht="26.25" customHeight="1" x14ac:dyDescent="0.4">
      <c r="A126" s="186" t="s">
        <v>1325</v>
      </c>
      <c r="B126" s="186" t="s">
        <v>509</v>
      </c>
      <c r="C126" s="255">
        <v>256</v>
      </c>
      <c r="D126" s="157" t="s">
        <v>1123</v>
      </c>
      <c r="E126" s="186" t="s">
        <v>1324</v>
      </c>
      <c r="F126" s="186"/>
      <c r="G126" s="186"/>
      <c r="H126" s="1079">
        <v>46357</v>
      </c>
      <c r="I126" s="26"/>
      <c r="J126" s="26" t="s">
        <v>1597</v>
      </c>
      <c r="K126" s="990"/>
      <c r="L126" s="990"/>
      <c r="M126" s="990"/>
      <c r="N126" s="990"/>
      <c r="O126" s="990"/>
      <c r="P126" s="990"/>
      <c r="Q126" s="990"/>
      <c r="R126" s="990"/>
      <c r="S126" s="990"/>
      <c r="T126" s="990"/>
      <c r="U126" s="990"/>
      <c r="V126" s="990"/>
      <c r="W126" s="990"/>
      <c r="X126" s="990"/>
      <c r="Y126" s="148"/>
      <c r="Z126" s="148" t="s">
        <v>396</v>
      </c>
      <c r="AA126" s="148" t="s">
        <v>396</v>
      </c>
      <c r="AB126" s="148" t="s">
        <v>396</v>
      </c>
      <c r="AC126" s="148" t="s">
        <v>396</v>
      </c>
      <c r="AD126" s="148" t="s">
        <v>396</v>
      </c>
      <c r="AE126" s="148" t="s">
        <v>87</v>
      </c>
      <c r="AF126" s="148" t="s">
        <v>87</v>
      </c>
      <c r="AG126" s="990"/>
      <c r="AH126" s="990"/>
      <c r="AI126" s="990"/>
      <c r="AJ126" s="990"/>
      <c r="AK126" s="990"/>
      <c r="AL126" s="990"/>
      <c r="AM126" s="990"/>
      <c r="AN126" s="990"/>
      <c r="AO126" s="990"/>
      <c r="AP126" s="990"/>
      <c r="AQ126" s="990"/>
      <c r="AR126" s="990"/>
      <c r="AS126" s="990"/>
      <c r="AT126" s="990"/>
      <c r="AU126" s="27"/>
      <c r="AV126" s="27">
        <v>68100000</v>
      </c>
      <c r="AW126" s="27">
        <v>68100000</v>
      </c>
      <c r="AX126" s="27">
        <v>68100000</v>
      </c>
      <c r="AY126" s="27">
        <v>68100000</v>
      </c>
      <c r="AZ126" s="27">
        <v>68100000</v>
      </c>
    </row>
    <row r="127" spans="1:52" s="975" customFormat="1" ht="26.25" customHeight="1" x14ac:dyDescent="0.4">
      <c r="A127" s="186" t="s">
        <v>1325</v>
      </c>
      <c r="B127" s="186" t="s">
        <v>509</v>
      </c>
      <c r="C127" s="255">
        <v>258</v>
      </c>
      <c r="D127" s="157" t="s">
        <v>1123</v>
      </c>
      <c r="E127" s="186" t="s">
        <v>1324</v>
      </c>
      <c r="F127" s="186"/>
      <c r="G127" s="186"/>
      <c r="H127" s="1079">
        <v>46357</v>
      </c>
      <c r="I127" s="26"/>
      <c r="J127" s="26" t="s">
        <v>1599</v>
      </c>
      <c r="K127" s="990"/>
      <c r="L127" s="990"/>
      <c r="M127" s="990"/>
      <c r="N127" s="990"/>
      <c r="O127" s="990"/>
      <c r="P127" s="990"/>
      <c r="Q127" s="990"/>
      <c r="R127" s="990"/>
      <c r="S127" s="990"/>
      <c r="T127" s="990"/>
      <c r="U127" s="990"/>
      <c r="V127" s="990"/>
      <c r="W127" s="990"/>
      <c r="X127" s="990"/>
      <c r="Y127" s="148"/>
      <c r="Z127" s="148" t="s">
        <v>396</v>
      </c>
      <c r="AA127" s="148" t="s">
        <v>396</v>
      </c>
      <c r="AB127" s="148" t="s">
        <v>396</v>
      </c>
      <c r="AC127" s="148" t="s">
        <v>396</v>
      </c>
      <c r="AD127" s="148" t="s">
        <v>396</v>
      </c>
      <c r="AE127" s="148" t="s">
        <v>87</v>
      </c>
      <c r="AF127" s="148" t="s">
        <v>87</v>
      </c>
      <c r="AG127" s="990"/>
      <c r="AH127" s="990"/>
      <c r="AI127" s="990"/>
      <c r="AJ127" s="990"/>
      <c r="AK127" s="990"/>
      <c r="AL127" s="990"/>
      <c r="AM127" s="990"/>
      <c r="AN127" s="990"/>
      <c r="AO127" s="990"/>
      <c r="AP127" s="990"/>
      <c r="AQ127" s="990"/>
      <c r="AR127" s="990"/>
      <c r="AS127" s="990"/>
      <c r="AT127" s="990"/>
      <c r="AU127" s="27"/>
      <c r="AV127" s="27">
        <v>29600000</v>
      </c>
      <c r="AW127" s="27">
        <v>29600000</v>
      </c>
      <c r="AX127" s="27">
        <v>29600000</v>
      </c>
      <c r="AY127" s="27">
        <v>29600000</v>
      </c>
      <c r="AZ127" s="27">
        <v>29600000</v>
      </c>
    </row>
    <row r="128" spans="1:52" s="975" customFormat="1" ht="26.25" customHeight="1" x14ac:dyDescent="0.4">
      <c r="A128" s="186" t="s">
        <v>1325</v>
      </c>
      <c r="B128" s="186" t="s">
        <v>509</v>
      </c>
      <c r="C128" s="255">
        <v>259</v>
      </c>
      <c r="D128" s="157" t="s">
        <v>1123</v>
      </c>
      <c r="E128" s="186" t="s">
        <v>1324</v>
      </c>
      <c r="F128" s="186"/>
      <c r="G128" s="186"/>
      <c r="H128" s="1080">
        <v>45444</v>
      </c>
      <c r="I128" s="26"/>
      <c r="J128" s="26" t="s">
        <v>1600</v>
      </c>
      <c r="K128" s="990"/>
      <c r="L128" s="990"/>
      <c r="M128" s="990"/>
      <c r="N128" s="990"/>
      <c r="O128" s="990"/>
      <c r="P128" s="990"/>
      <c r="Q128" s="990"/>
      <c r="R128" s="990"/>
      <c r="S128" s="990"/>
      <c r="T128" s="990"/>
      <c r="U128" s="990"/>
      <c r="V128" s="990"/>
      <c r="W128" s="990"/>
      <c r="X128" s="990"/>
      <c r="Y128" s="148"/>
      <c r="Z128" s="148" t="s">
        <v>396</v>
      </c>
      <c r="AA128" s="148" t="s">
        <v>396</v>
      </c>
      <c r="AB128" s="148" t="s">
        <v>396</v>
      </c>
      <c r="AC128" s="148" t="s">
        <v>396</v>
      </c>
      <c r="AD128" s="148" t="s">
        <v>396</v>
      </c>
      <c r="AE128" s="148" t="s">
        <v>410</v>
      </c>
      <c r="AF128" s="148" t="s">
        <v>87</v>
      </c>
      <c r="AG128" s="990"/>
      <c r="AH128" s="990"/>
      <c r="AI128" s="990"/>
      <c r="AJ128" s="990"/>
      <c r="AK128" s="990"/>
      <c r="AL128" s="990"/>
      <c r="AM128" s="990"/>
      <c r="AN128" s="990"/>
      <c r="AO128" s="990"/>
      <c r="AP128" s="990"/>
      <c r="AQ128" s="990"/>
      <c r="AR128" s="990"/>
      <c r="AS128" s="990"/>
      <c r="AT128" s="990"/>
      <c r="AU128" s="27"/>
      <c r="AV128" s="27">
        <v>16700000</v>
      </c>
      <c r="AW128" s="27">
        <v>16700000</v>
      </c>
      <c r="AX128" s="27">
        <v>16700000</v>
      </c>
      <c r="AY128" s="27">
        <v>16700000</v>
      </c>
      <c r="AZ128" s="27">
        <v>16700000</v>
      </c>
    </row>
    <row r="129" spans="1:52" s="975" customFormat="1" ht="20.399999999999999" x14ac:dyDescent="0.25">
      <c r="A129" s="186" t="s">
        <v>1325</v>
      </c>
      <c r="B129" s="186" t="s">
        <v>509</v>
      </c>
      <c r="C129" s="255">
        <v>239</v>
      </c>
      <c r="D129" s="157" t="s">
        <v>1123</v>
      </c>
      <c r="E129" s="186" t="s">
        <v>468</v>
      </c>
      <c r="F129" s="186"/>
      <c r="G129" s="186"/>
      <c r="H129" s="1079">
        <v>45597</v>
      </c>
      <c r="I129" s="26"/>
      <c r="J129" s="26" t="s">
        <v>1528</v>
      </c>
      <c r="K129" s="148"/>
      <c r="L129" s="148"/>
      <c r="M129" s="148"/>
      <c r="N129" s="148"/>
      <c r="O129" s="148"/>
      <c r="P129" s="148"/>
      <c r="Q129" s="148"/>
      <c r="R129" s="148"/>
      <c r="S129" s="148"/>
      <c r="T129" s="148"/>
      <c r="U129" s="148"/>
      <c r="V129" s="148"/>
      <c r="W129" s="148"/>
      <c r="X129" s="148" t="s">
        <v>396</v>
      </c>
      <c r="Y129" s="148" t="s">
        <v>396</v>
      </c>
      <c r="Z129" s="148" t="s">
        <v>396</v>
      </c>
      <c r="AA129" s="148" t="s">
        <v>396</v>
      </c>
      <c r="AB129" s="148" t="s">
        <v>396</v>
      </c>
      <c r="AC129" s="148" t="s">
        <v>396</v>
      </c>
      <c r="AD129" s="148" t="s">
        <v>396</v>
      </c>
      <c r="AE129" s="967" t="s">
        <v>410</v>
      </c>
      <c r="AF129" s="191" t="s">
        <v>87</v>
      </c>
      <c r="AG129" s="27"/>
      <c r="AH129" s="27"/>
      <c r="AI129" s="27"/>
      <c r="AJ129" s="27"/>
      <c r="AK129" s="27"/>
      <c r="AL129" s="27"/>
      <c r="AM129" s="27"/>
      <c r="AN129" s="27"/>
      <c r="AO129" s="27"/>
      <c r="AP129" s="27"/>
      <c r="AQ129" s="27"/>
      <c r="AR129" s="27"/>
      <c r="AS129" s="27"/>
      <c r="AT129" s="27">
        <v>22374000</v>
      </c>
      <c r="AU129" s="27">
        <v>22374000</v>
      </c>
      <c r="AV129" s="27">
        <v>22374000</v>
      </c>
      <c r="AW129" s="27">
        <v>22374000</v>
      </c>
      <c r="AX129" s="27">
        <v>36000000</v>
      </c>
      <c r="AY129" s="27">
        <v>36000000</v>
      </c>
      <c r="AZ129" s="27">
        <v>36000000</v>
      </c>
    </row>
    <row r="130" spans="1:52" x14ac:dyDescent="0.25">
      <c r="A130" s="186" t="s">
        <v>1325</v>
      </c>
      <c r="B130" s="186" t="s">
        <v>509</v>
      </c>
      <c r="C130" s="255">
        <v>213</v>
      </c>
      <c r="D130" s="157" t="s">
        <v>1123</v>
      </c>
      <c r="E130" s="186" t="s">
        <v>1324</v>
      </c>
      <c r="F130" s="186"/>
      <c r="G130" s="186"/>
      <c r="H130" s="1079">
        <v>45271</v>
      </c>
      <c r="I130" s="26"/>
      <c r="J130" s="26" t="s">
        <v>1562</v>
      </c>
      <c r="K130" s="148"/>
      <c r="L130" s="148"/>
      <c r="M130" s="148"/>
      <c r="N130" s="148"/>
      <c r="O130" s="148"/>
      <c r="P130" s="148"/>
      <c r="Q130" s="148"/>
      <c r="R130" s="148"/>
      <c r="S130" s="148"/>
      <c r="T130" s="148"/>
      <c r="U130" s="148"/>
      <c r="V130" s="148"/>
      <c r="W130" s="148" t="s">
        <v>396</v>
      </c>
      <c r="X130" s="148" t="s">
        <v>396</v>
      </c>
      <c r="Y130" s="148" t="s">
        <v>396</v>
      </c>
      <c r="Z130" s="148" t="s">
        <v>396</v>
      </c>
      <c r="AA130" s="148" t="s">
        <v>396</v>
      </c>
      <c r="AB130" s="148" t="s">
        <v>396</v>
      </c>
      <c r="AC130" s="148" t="s">
        <v>396</v>
      </c>
      <c r="AD130" s="148" t="s">
        <v>396</v>
      </c>
      <c r="AE130" s="967" t="s">
        <v>410</v>
      </c>
      <c r="AF130" s="967" t="s">
        <v>87</v>
      </c>
      <c r="AG130" s="27"/>
      <c r="AH130" s="27"/>
      <c r="AI130" s="27"/>
      <c r="AJ130" s="27"/>
      <c r="AK130" s="27"/>
      <c r="AL130" s="27"/>
      <c r="AM130" s="27"/>
      <c r="AN130" s="27"/>
      <c r="AO130" s="27"/>
      <c r="AP130" s="27"/>
      <c r="AQ130" s="27"/>
      <c r="AR130" s="27"/>
      <c r="AS130" s="27">
        <v>12400000</v>
      </c>
      <c r="AT130" s="27">
        <v>12400000</v>
      </c>
      <c r="AU130" s="27">
        <v>12400000</v>
      </c>
      <c r="AV130" s="27">
        <v>12400000</v>
      </c>
      <c r="AW130" s="27">
        <v>12400000</v>
      </c>
      <c r="AX130" s="27">
        <v>12400000</v>
      </c>
      <c r="AY130" s="27">
        <v>12400000</v>
      </c>
      <c r="AZ130" s="27">
        <v>12400000</v>
      </c>
    </row>
    <row r="131" spans="1:52" x14ac:dyDescent="0.25">
      <c r="A131" s="186" t="s">
        <v>1325</v>
      </c>
      <c r="B131" s="186" t="s">
        <v>509</v>
      </c>
      <c r="C131" s="255">
        <v>216</v>
      </c>
      <c r="D131" s="157" t="s">
        <v>1123</v>
      </c>
      <c r="E131" s="186" t="s">
        <v>1324</v>
      </c>
      <c r="F131" s="186"/>
      <c r="G131" s="186"/>
      <c r="H131" s="1079">
        <v>45271</v>
      </c>
      <c r="I131" s="26"/>
      <c r="J131" s="26" t="s">
        <v>1563</v>
      </c>
      <c r="K131" s="148"/>
      <c r="L131" s="148"/>
      <c r="M131" s="148"/>
      <c r="N131" s="148"/>
      <c r="O131" s="148"/>
      <c r="P131" s="148"/>
      <c r="Q131" s="148"/>
      <c r="R131" s="148"/>
      <c r="S131" s="148"/>
      <c r="T131" s="148"/>
      <c r="U131" s="148"/>
      <c r="V131" s="148"/>
      <c r="W131" s="148" t="s">
        <v>396</v>
      </c>
      <c r="X131" s="148" t="s">
        <v>396</v>
      </c>
      <c r="Y131" s="148" t="s">
        <v>396</v>
      </c>
      <c r="Z131" s="148" t="s">
        <v>396</v>
      </c>
      <c r="AA131" s="148" t="s">
        <v>396</v>
      </c>
      <c r="AB131" s="148" t="s">
        <v>396</v>
      </c>
      <c r="AC131" s="148" t="s">
        <v>396</v>
      </c>
      <c r="AD131" s="148" t="s">
        <v>396</v>
      </c>
      <c r="AE131" s="967" t="s">
        <v>410</v>
      </c>
      <c r="AF131" s="967" t="s">
        <v>87</v>
      </c>
      <c r="AG131" s="27"/>
      <c r="AH131" s="27"/>
      <c r="AI131" s="27"/>
      <c r="AJ131" s="27"/>
      <c r="AK131" s="27"/>
      <c r="AL131" s="27"/>
      <c r="AM131" s="27"/>
      <c r="AN131" s="27"/>
      <c r="AO131" s="27"/>
      <c r="AP131" s="27"/>
      <c r="AQ131" s="27"/>
      <c r="AR131" s="27"/>
      <c r="AS131" s="27">
        <v>24180000</v>
      </c>
      <c r="AT131" s="27">
        <v>24180000</v>
      </c>
      <c r="AU131" s="27">
        <v>24180000</v>
      </c>
      <c r="AV131" s="27">
        <v>24180000</v>
      </c>
      <c r="AW131" s="27">
        <v>24180000</v>
      </c>
      <c r="AX131" s="27">
        <v>24180000</v>
      </c>
      <c r="AY131" s="27">
        <v>24180000</v>
      </c>
      <c r="AZ131" s="27">
        <v>24180000</v>
      </c>
    </row>
    <row r="132" spans="1:52" ht="26.25" customHeight="1" x14ac:dyDescent="0.4">
      <c r="A132" s="1260" t="s">
        <v>1369</v>
      </c>
      <c r="B132" s="1261"/>
      <c r="C132" s="1261"/>
      <c r="D132" s="1261"/>
      <c r="E132" s="1261"/>
      <c r="F132" s="1261"/>
      <c r="G132" s="1261"/>
      <c r="H132" s="1261"/>
      <c r="I132" s="1261"/>
      <c r="J132" s="1261"/>
      <c r="K132" s="1261"/>
      <c r="L132" s="1261"/>
      <c r="M132" s="1261"/>
      <c r="N132" s="1261"/>
      <c r="O132" s="1261"/>
      <c r="P132" s="1261"/>
      <c r="Q132" s="1261"/>
      <c r="R132" s="1261"/>
      <c r="S132" s="1261"/>
      <c r="T132" s="1261"/>
      <c r="U132" s="1261"/>
      <c r="V132" s="1261"/>
      <c r="W132" s="1261"/>
      <c r="X132" s="1261"/>
      <c r="Y132" s="1261"/>
      <c r="Z132" s="1261"/>
      <c r="AA132" s="1261"/>
      <c r="AB132" s="1261"/>
      <c r="AC132" s="1261"/>
      <c r="AD132" s="1261"/>
      <c r="AE132" s="1261"/>
      <c r="AF132" s="1261"/>
      <c r="AG132" s="1261"/>
      <c r="AH132" s="1261"/>
      <c r="AI132" s="1261"/>
      <c r="AJ132" s="1261"/>
      <c r="AK132" s="1261"/>
      <c r="AL132" s="1261"/>
      <c r="AM132" s="1261"/>
      <c r="AN132" s="1261"/>
      <c r="AO132" s="1261"/>
      <c r="AP132" s="1261"/>
      <c r="AQ132" s="1261"/>
      <c r="AR132" s="1261"/>
      <c r="AS132" s="1261"/>
      <c r="AT132" s="1262"/>
      <c r="AU132" s="1262"/>
      <c r="AV132" s="1262"/>
      <c r="AW132" s="1262"/>
      <c r="AX132" s="1262"/>
      <c r="AY132" s="1262"/>
      <c r="AZ132" s="1262"/>
    </row>
    <row r="133" spans="1:52" ht="20.399999999999999" x14ac:dyDescent="0.25">
      <c r="A133" s="186" t="s">
        <v>1325</v>
      </c>
      <c r="B133" s="186" t="s">
        <v>509</v>
      </c>
      <c r="C133" s="255">
        <v>98</v>
      </c>
      <c r="D133" s="157" t="s">
        <v>1122</v>
      </c>
      <c r="E133" s="186" t="s">
        <v>1351</v>
      </c>
      <c r="F133" s="186"/>
      <c r="G133" s="186"/>
      <c r="H133" s="1079">
        <v>45901</v>
      </c>
      <c r="I133" s="26" t="s">
        <v>1421</v>
      </c>
      <c r="J133" s="26" t="s">
        <v>1446</v>
      </c>
      <c r="K133" s="148"/>
      <c r="L133" s="148"/>
      <c r="M133" s="148"/>
      <c r="N133" s="148"/>
      <c r="O133" s="148"/>
      <c r="P133" s="148"/>
      <c r="Q133" s="148"/>
      <c r="R133" s="148"/>
      <c r="S133" s="148" t="s">
        <v>510</v>
      </c>
      <c r="T133" s="148" t="s">
        <v>510</v>
      </c>
      <c r="U133" s="148" t="s">
        <v>510</v>
      </c>
      <c r="V133" s="148" t="s">
        <v>510</v>
      </c>
      <c r="W133" s="148" t="s">
        <v>510</v>
      </c>
      <c r="X133" s="148" t="s">
        <v>510</v>
      </c>
      <c r="Y133" s="148" t="s">
        <v>510</v>
      </c>
      <c r="Z133" s="148" t="s">
        <v>510</v>
      </c>
      <c r="AA133" s="148" t="s">
        <v>510</v>
      </c>
      <c r="AB133" s="148" t="s">
        <v>510</v>
      </c>
      <c r="AC133" s="148" t="s">
        <v>510</v>
      </c>
      <c r="AD133" s="148" t="s">
        <v>510</v>
      </c>
      <c r="AE133" s="967" t="s">
        <v>410</v>
      </c>
      <c r="AF133" s="191" t="s">
        <v>87</v>
      </c>
      <c r="AG133" s="27"/>
      <c r="AH133" s="27"/>
      <c r="AI133" s="27"/>
      <c r="AJ133" s="27"/>
      <c r="AK133" s="27"/>
      <c r="AL133" s="27"/>
      <c r="AM133" s="27"/>
      <c r="AN133" s="27"/>
      <c r="AO133" s="27"/>
      <c r="AP133" s="27"/>
      <c r="AQ133" s="27"/>
      <c r="AR133" s="27"/>
      <c r="AS133" s="27"/>
      <c r="AT133" s="27"/>
      <c r="AU133" s="27"/>
      <c r="AV133" s="27"/>
      <c r="AW133" s="27"/>
      <c r="AX133" s="27"/>
      <c r="AY133" s="27"/>
      <c r="AZ133" s="27"/>
    </row>
    <row r="134" spans="1:52" ht="20.399999999999999" x14ac:dyDescent="0.25">
      <c r="A134" s="186" t="s">
        <v>1325</v>
      </c>
      <c r="B134" s="186" t="s">
        <v>509</v>
      </c>
      <c r="C134" s="255">
        <v>99</v>
      </c>
      <c r="D134" s="157" t="s">
        <v>1122</v>
      </c>
      <c r="E134" s="186" t="s">
        <v>1351</v>
      </c>
      <c r="F134" s="186"/>
      <c r="G134" s="186"/>
      <c r="H134" s="1079">
        <v>45901</v>
      </c>
      <c r="I134" s="26" t="s">
        <v>1421</v>
      </c>
      <c r="J134" s="26" t="s">
        <v>1445</v>
      </c>
      <c r="K134" s="148"/>
      <c r="L134" s="148"/>
      <c r="M134" s="148"/>
      <c r="N134" s="148"/>
      <c r="O134" s="148"/>
      <c r="P134" s="148"/>
      <c r="Q134" s="148"/>
      <c r="R134" s="148"/>
      <c r="S134" s="148" t="s">
        <v>510</v>
      </c>
      <c r="T134" s="148" t="s">
        <v>510</v>
      </c>
      <c r="U134" s="148" t="s">
        <v>510</v>
      </c>
      <c r="V134" s="148" t="s">
        <v>510</v>
      </c>
      <c r="W134" s="148" t="s">
        <v>510</v>
      </c>
      <c r="X134" s="148" t="s">
        <v>510</v>
      </c>
      <c r="Y134" s="148" t="s">
        <v>510</v>
      </c>
      <c r="Z134" s="148" t="s">
        <v>510</v>
      </c>
      <c r="AA134" s="148" t="s">
        <v>510</v>
      </c>
      <c r="AB134" s="148" t="s">
        <v>510</v>
      </c>
      <c r="AC134" s="148" t="s">
        <v>510</v>
      </c>
      <c r="AD134" s="148" t="s">
        <v>510</v>
      </c>
      <c r="AE134" s="967" t="s">
        <v>410</v>
      </c>
      <c r="AF134" s="191" t="s">
        <v>87</v>
      </c>
      <c r="AG134" s="27"/>
      <c r="AH134" s="27"/>
      <c r="AI134" s="27"/>
      <c r="AJ134" s="27"/>
      <c r="AK134" s="27"/>
      <c r="AL134" s="27"/>
      <c r="AM134" s="27"/>
      <c r="AN134" s="27"/>
      <c r="AO134" s="27"/>
      <c r="AP134" s="27"/>
      <c r="AQ134" s="27"/>
      <c r="AR134" s="27"/>
      <c r="AS134" s="27"/>
      <c r="AT134" s="27"/>
      <c r="AU134" s="27"/>
      <c r="AV134" s="27"/>
      <c r="AW134" s="27"/>
      <c r="AX134" s="27"/>
      <c r="AY134" s="27"/>
      <c r="AZ134" s="27"/>
    </row>
    <row r="135" spans="1:52" ht="26.25" customHeight="1" x14ac:dyDescent="0.4">
      <c r="A135" s="1258" t="s">
        <v>110</v>
      </c>
      <c r="B135" s="1259"/>
      <c r="C135" s="1259"/>
      <c r="D135" s="1259"/>
      <c r="E135" s="1259"/>
      <c r="F135" s="1259"/>
      <c r="G135" s="1259"/>
      <c r="H135" s="1259"/>
      <c r="I135" s="1259"/>
      <c r="J135" s="1259"/>
      <c r="K135" s="1259"/>
      <c r="L135" s="1259"/>
      <c r="M135" s="1259"/>
      <c r="N135" s="1259"/>
      <c r="O135" s="1259"/>
      <c r="P135" s="1259"/>
      <c r="Q135" s="1259"/>
      <c r="R135" s="1259"/>
      <c r="S135" s="1259"/>
      <c r="T135" s="1259"/>
      <c r="U135" s="1259"/>
      <c r="V135" s="1259"/>
      <c r="W135" s="1259"/>
      <c r="X135" s="1259"/>
      <c r="Y135" s="1259"/>
      <c r="Z135" s="1259"/>
      <c r="AA135" s="1259"/>
      <c r="AB135" s="1259"/>
      <c r="AC135" s="1259"/>
      <c r="AD135" s="1259"/>
      <c r="AE135" s="1259"/>
      <c r="AF135" s="1259"/>
      <c r="AG135" s="1259"/>
      <c r="AH135" s="1259"/>
      <c r="AI135" s="1259"/>
      <c r="AJ135" s="1259"/>
      <c r="AK135" s="1259"/>
      <c r="AL135" s="1259"/>
      <c r="AM135" s="1259"/>
      <c r="AN135" s="1259"/>
      <c r="AO135" s="1259"/>
      <c r="AP135" s="1259"/>
      <c r="AQ135" s="1259"/>
      <c r="AR135" s="1259"/>
      <c r="AS135" s="1259"/>
      <c r="AT135" s="1142"/>
      <c r="AU135" s="1142"/>
      <c r="AV135" s="1142"/>
      <c r="AW135" s="1142"/>
      <c r="AX135" s="1142"/>
      <c r="AY135" s="1142"/>
      <c r="AZ135" s="1142"/>
    </row>
    <row r="136" spans="1:52" ht="26.25" customHeight="1" x14ac:dyDescent="0.4">
      <c r="A136" s="1258" t="s">
        <v>1368</v>
      </c>
      <c r="B136" s="1259"/>
      <c r="C136" s="1259"/>
      <c r="D136" s="1259"/>
      <c r="E136" s="1259"/>
      <c r="F136" s="1259"/>
      <c r="G136" s="1259"/>
      <c r="H136" s="1259"/>
      <c r="I136" s="1259"/>
      <c r="J136" s="1259"/>
      <c r="K136" s="1259"/>
      <c r="L136" s="1259"/>
      <c r="M136" s="1259"/>
      <c r="N136" s="1259"/>
      <c r="O136" s="1259"/>
      <c r="P136" s="1259"/>
      <c r="Q136" s="1259"/>
      <c r="R136" s="1259"/>
      <c r="S136" s="1259"/>
      <c r="T136" s="1259"/>
      <c r="U136" s="1259"/>
      <c r="V136" s="1259"/>
      <c r="W136" s="1259"/>
      <c r="X136" s="1259"/>
      <c r="Y136" s="1259"/>
      <c r="Z136" s="1259"/>
      <c r="AA136" s="1259"/>
      <c r="AB136" s="1259"/>
      <c r="AC136" s="1259"/>
      <c r="AD136" s="1259"/>
      <c r="AE136" s="1259"/>
      <c r="AF136" s="1259"/>
      <c r="AG136" s="1259"/>
      <c r="AH136" s="1259"/>
      <c r="AI136" s="1259"/>
      <c r="AJ136" s="1259"/>
      <c r="AK136" s="1259"/>
      <c r="AL136" s="1259"/>
      <c r="AM136" s="1259"/>
      <c r="AN136" s="1259"/>
      <c r="AO136" s="1259"/>
      <c r="AP136" s="1259"/>
      <c r="AQ136" s="1259"/>
      <c r="AR136" s="1259"/>
      <c r="AS136" s="1259"/>
      <c r="AT136" s="1142"/>
      <c r="AU136" s="1142"/>
      <c r="AV136" s="1142"/>
      <c r="AW136" s="1142"/>
      <c r="AX136" s="1142"/>
      <c r="AY136" s="1142"/>
      <c r="AZ136" s="1142"/>
    </row>
    <row r="137" spans="1:52" ht="20.399999999999999" x14ac:dyDescent="0.25">
      <c r="A137" s="186" t="s">
        <v>1325</v>
      </c>
      <c r="B137" s="186" t="s">
        <v>387</v>
      </c>
      <c r="C137" s="255">
        <v>24</v>
      </c>
      <c r="D137" s="157" t="s">
        <v>1118</v>
      </c>
      <c r="E137" s="186" t="s">
        <v>1384</v>
      </c>
      <c r="F137" s="186"/>
      <c r="G137" s="186"/>
      <c r="H137" s="1079">
        <v>44075</v>
      </c>
      <c r="I137" s="26"/>
      <c r="J137" s="26" t="s">
        <v>1387</v>
      </c>
      <c r="K137" s="148"/>
      <c r="L137" s="148"/>
      <c r="M137" s="148"/>
      <c r="N137" s="148" t="s">
        <v>392</v>
      </c>
      <c r="O137" s="148" t="s">
        <v>406</v>
      </c>
      <c r="P137" s="148" t="s">
        <v>406</v>
      </c>
      <c r="Q137" s="148" t="s">
        <v>406</v>
      </c>
      <c r="R137" s="148" t="s">
        <v>406</v>
      </c>
      <c r="S137" s="148" t="s">
        <v>406</v>
      </c>
      <c r="T137" s="148" t="s">
        <v>406</v>
      </c>
      <c r="U137" s="148" t="s">
        <v>406</v>
      </c>
      <c r="V137" s="148" t="s">
        <v>406</v>
      </c>
      <c r="W137" s="148" t="s">
        <v>406</v>
      </c>
      <c r="X137" s="148" t="s">
        <v>406</v>
      </c>
      <c r="Y137" s="148" t="s">
        <v>96</v>
      </c>
      <c r="Z137" s="148" t="s">
        <v>96</v>
      </c>
      <c r="AA137" s="148" t="s">
        <v>96</v>
      </c>
      <c r="AB137" s="148" t="s">
        <v>96</v>
      </c>
      <c r="AC137" s="148" t="s">
        <v>96</v>
      </c>
      <c r="AD137" s="148" t="s">
        <v>96</v>
      </c>
      <c r="AE137" s="967" t="s">
        <v>410</v>
      </c>
      <c r="AF137" s="967">
        <v>43809</v>
      </c>
      <c r="AG137" s="27"/>
      <c r="AH137" s="27"/>
      <c r="AI137" s="27"/>
      <c r="AJ137" s="27">
        <v>16900000</v>
      </c>
      <c r="AK137" s="27">
        <v>16900000</v>
      </c>
      <c r="AL137" s="27">
        <v>16900000</v>
      </c>
      <c r="AM137" s="27">
        <v>16900000</v>
      </c>
      <c r="AN137" s="27">
        <v>16000000</v>
      </c>
      <c r="AO137" s="27">
        <v>16000000</v>
      </c>
      <c r="AP137" s="27">
        <v>19900000</v>
      </c>
      <c r="AQ137" s="27">
        <v>19900000</v>
      </c>
      <c r="AR137" s="27">
        <v>19900000</v>
      </c>
      <c r="AS137" s="27">
        <v>19900000</v>
      </c>
      <c r="AT137" s="27">
        <v>19900000</v>
      </c>
      <c r="AU137" s="27">
        <v>19900000</v>
      </c>
      <c r="AV137" s="27">
        <v>19900000</v>
      </c>
      <c r="AW137" s="27">
        <v>19900000</v>
      </c>
      <c r="AX137" s="27">
        <v>19900000</v>
      </c>
      <c r="AY137" s="27">
        <v>19900000</v>
      </c>
      <c r="AZ137" s="27">
        <v>19900000</v>
      </c>
    </row>
    <row r="138" spans="1:52" ht="20.399999999999999" x14ac:dyDescent="0.25">
      <c r="A138" s="186" t="s">
        <v>1325</v>
      </c>
      <c r="B138" s="186" t="s">
        <v>387</v>
      </c>
      <c r="C138" s="255">
        <v>23</v>
      </c>
      <c r="D138" s="157" t="s">
        <v>1118</v>
      </c>
      <c r="E138" s="186" t="s">
        <v>1384</v>
      </c>
      <c r="F138" s="186"/>
      <c r="G138" s="186"/>
      <c r="H138" s="1001">
        <v>43617</v>
      </c>
      <c r="I138" s="26"/>
      <c r="J138" s="26" t="s">
        <v>1385</v>
      </c>
      <c r="K138" s="148"/>
      <c r="L138" s="148"/>
      <c r="M138" s="148"/>
      <c r="N138" s="148" t="s">
        <v>392</v>
      </c>
      <c r="O138" s="148" t="s">
        <v>392</v>
      </c>
      <c r="P138" s="148" t="s">
        <v>406</v>
      </c>
      <c r="Q138" s="148" t="s">
        <v>406</v>
      </c>
      <c r="R138" s="148" t="s">
        <v>406</v>
      </c>
      <c r="S138" s="148" t="s">
        <v>406</v>
      </c>
      <c r="T138" s="148" t="s">
        <v>406</v>
      </c>
      <c r="U138" s="148" t="s">
        <v>406</v>
      </c>
      <c r="V138" s="148" t="s">
        <v>110</v>
      </c>
      <c r="W138" s="148" t="s">
        <v>110</v>
      </c>
      <c r="X138" s="148" t="s">
        <v>110</v>
      </c>
      <c r="Y138" s="148" t="s">
        <v>110</v>
      </c>
      <c r="Z138" s="148" t="s">
        <v>110</v>
      </c>
      <c r="AA138" s="148" t="s">
        <v>110</v>
      </c>
      <c r="AB138" s="148" t="s">
        <v>110</v>
      </c>
      <c r="AC138" s="148" t="s">
        <v>110</v>
      </c>
      <c r="AD138" s="148" t="s">
        <v>110</v>
      </c>
      <c r="AE138" s="967" t="s">
        <v>410</v>
      </c>
      <c r="AF138" s="191" t="s">
        <v>87</v>
      </c>
      <c r="AG138" s="27"/>
      <c r="AH138" s="27"/>
      <c r="AI138" s="27"/>
      <c r="AJ138" s="27">
        <v>101600000</v>
      </c>
      <c r="AK138" s="27">
        <v>101600000</v>
      </c>
      <c r="AL138" s="27">
        <v>101600000</v>
      </c>
      <c r="AM138" s="27">
        <v>82400000</v>
      </c>
      <c r="AN138" s="27">
        <v>72900000</v>
      </c>
      <c r="AO138" s="27">
        <v>72900000</v>
      </c>
      <c r="AP138" s="27">
        <v>72900000</v>
      </c>
      <c r="AQ138" s="27">
        <v>72900000</v>
      </c>
      <c r="AR138" s="27">
        <v>72900000</v>
      </c>
      <c r="AS138" s="27">
        <v>72900000</v>
      </c>
      <c r="AT138" s="27">
        <v>72900000</v>
      </c>
      <c r="AU138" s="27">
        <v>72900000</v>
      </c>
      <c r="AV138" s="27">
        <v>72900000</v>
      </c>
      <c r="AW138" s="27">
        <v>72900000</v>
      </c>
      <c r="AX138" s="27">
        <v>72900000</v>
      </c>
      <c r="AY138" s="27">
        <v>72900000</v>
      </c>
      <c r="AZ138" s="27">
        <v>72900000</v>
      </c>
    </row>
    <row r="139" spans="1:52" ht="26.25" customHeight="1" x14ac:dyDescent="0.4">
      <c r="A139" s="1256" t="s">
        <v>1361</v>
      </c>
      <c r="B139" s="1257"/>
      <c r="C139" s="1257"/>
      <c r="D139" s="1257"/>
      <c r="E139" s="1257"/>
      <c r="F139" s="1257"/>
      <c r="G139" s="1257"/>
      <c r="H139" s="1257"/>
      <c r="I139" s="1257"/>
      <c r="J139" s="1257"/>
      <c r="K139" s="1257"/>
      <c r="L139" s="1257"/>
      <c r="M139" s="1257"/>
      <c r="N139" s="1257"/>
      <c r="O139" s="1257"/>
      <c r="P139" s="1257"/>
      <c r="Q139" s="1257"/>
      <c r="R139" s="1257"/>
      <c r="S139" s="1257"/>
      <c r="T139" s="1257"/>
      <c r="U139" s="1257"/>
      <c r="V139" s="1257"/>
      <c r="W139" s="1257"/>
      <c r="X139" s="1257"/>
      <c r="Y139" s="1257"/>
      <c r="Z139" s="1257"/>
      <c r="AA139" s="1257"/>
      <c r="AB139" s="1257"/>
      <c r="AC139" s="1257"/>
      <c r="AD139" s="1257"/>
      <c r="AE139" s="1257"/>
      <c r="AF139" s="1257"/>
      <c r="AG139" s="1257"/>
      <c r="AH139" s="1257"/>
      <c r="AI139" s="1257"/>
      <c r="AJ139" s="1257"/>
      <c r="AK139" s="1257"/>
      <c r="AL139" s="1257"/>
      <c r="AM139" s="1257"/>
      <c r="AN139" s="1257"/>
      <c r="AO139" s="1257"/>
      <c r="AP139" s="1257"/>
      <c r="AQ139" s="1257"/>
      <c r="AR139" s="1257"/>
      <c r="AS139" s="1257"/>
      <c r="AT139" s="1257"/>
      <c r="AU139" s="1003"/>
      <c r="AV139" s="1003"/>
      <c r="AW139" s="1003"/>
      <c r="AX139" s="1009"/>
      <c r="AY139" s="1018"/>
      <c r="AZ139" s="1003"/>
    </row>
    <row r="140" spans="1:52" ht="20.399999999999999" x14ac:dyDescent="0.25">
      <c r="A140" s="186" t="s">
        <v>1325</v>
      </c>
      <c r="B140" s="186" t="s">
        <v>387</v>
      </c>
      <c r="C140" s="255">
        <v>195</v>
      </c>
      <c r="D140" s="157" t="s">
        <v>1120</v>
      </c>
      <c r="E140" s="186" t="s">
        <v>489</v>
      </c>
      <c r="F140" s="186"/>
      <c r="G140" s="186"/>
      <c r="H140" s="1079">
        <v>44378</v>
      </c>
      <c r="I140" s="26"/>
      <c r="J140" s="26" t="s">
        <v>1481</v>
      </c>
      <c r="K140" s="148"/>
      <c r="L140" s="148"/>
      <c r="M140" s="148"/>
      <c r="N140" s="148"/>
      <c r="O140" s="148"/>
      <c r="P140" s="148"/>
      <c r="Q140" s="148"/>
      <c r="R140" s="148"/>
      <c r="S140" s="148"/>
      <c r="T140" s="148"/>
      <c r="U140" s="148"/>
      <c r="V140" s="148" t="s">
        <v>396</v>
      </c>
      <c r="W140" s="148" t="s">
        <v>396</v>
      </c>
      <c r="X140" s="148" t="s">
        <v>396</v>
      </c>
      <c r="Y140" s="148" t="s">
        <v>396</v>
      </c>
      <c r="Z140" s="148" t="s">
        <v>406</v>
      </c>
      <c r="AA140" s="148" t="s">
        <v>406</v>
      </c>
      <c r="AB140" s="148" t="s">
        <v>96</v>
      </c>
      <c r="AC140" s="148" t="s">
        <v>96</v>
      </c>
      <c r="AD140" s="148" t="s">
        <v>96</v>
      </c>
      <c r="AE140" s="148" t="s">
        <v>410</v>
      </c>
      <c r="AF140" s="191">
        <v>44246</v>
      </c>
      <c r="AG140" s="27"/>
      <c r="AH140" s="27"/>
      <c r="AI140" s="27"/>
      <c r="AJ140" s="27"/>
      <c r="AK140" s="27"/>
      <c r="AL140" s="27"/>
      <c r="AM140" s="27"/>
      <c r="AN140" s="27"/>
      <c r="AO140" s="27"/>
      <c r="AP140" s="27"/>
      <c r="AQ140" s="27"/>
      <c r="AR140" s="27">
        <v>10600000</v>
      </c>
      <c r="AS140" s="27">
        <v>10600000</v>
      </c>
      <c r="AT140" s="27">
        <v>10600000</v>
      </c>
      <c r="AU140" s="27">
        <v>10600000</v>
      </c>
      <c r="AV140" s="27">
        <v>10640000</v>
      </c>
      <c r="AW140" s="27">
        <v>10640000</v>
      </c>
      <c r="AX140" s="27">
        <v>10640000</v>
      </c>
      <c r="AY140" s="27">
        <v>10640000</v>
      </c>
      <c r="AZ140" s="27">
        <v>10640000</v>
      </c>
    </row>
    <row r="141" spans="1:52" s="975" customFormat="1" ht="20.399999999999999" x14ac:dyDescent="0.25">
      <c r="A141" s="186" t="s">
        <v>1325</v>
      </c>
      <c r="B141" s="186" t="s">
        <v>387</v>
      </c>
      <c r="C141" s="255">
        <v>233</v>
      </c>
      <c r="D141" s="157" t="s">
        <v>1120</v>
      </c>
      <c r="E141" s="186" t="s">
        <v>489</v>
      </c>
      <c r="F141" s="186"/>
      <c r="G141" s="186"/>
      <c r="H141" s="1081">
        <v>44166</v>
      </c>
      <c r="I141" s="26"/>
      <c r="J141" s="26" t="s">
        <v>1523</v>
      </c>
      <c r="K141" s="148"/>
      <c r="L141" s="148"/>
      <c r="M141" s="148"/>
      <c r="N141" s="148"/>
      <c r="O141" s="148"/>
      <c r="P141" s="148"/>
      <c r="Q141" s="148"/>
      <c r="R141" s="148"/>
      <c r="S141" s="148"/>
      <c r="T141" s="148"/>
      <c r="U141" s="148"/>
      <c r="V141" s="148"/>
      <c r="W141" s="148"/>
      <c r="X141" s="148" t="s">
        <v>396</v>
      </c>
      <c r="Y141" s="148" t="s">
        <v>406</v>
      </c>
      <c r="Z141" s="148" t="s">
        <v>96</v>
      </c>
      <c r="AA141" s="148" t="s">
        <v>96</v>
      </c>
      <c r="AB141" s="148" t="s">
        <v>96</v>
      </c>
      <c r="AC141" s="148" t="s">
        <v>96</v>
      </c>
      <c r="AD141" s="148" t="s">
        <v>96</v>
      </c>
      <c r="AE141" s="148" t="s">
        <v>410</v>
      </c>
      <c r="AF141" s="967">
        <v>44225</v>
      </c>
      <c r="AG141" s="27"/>
      <c r="AH141" s="27"/>
      <c r="AI141" s="27"/>
      <c r="AJ141" s="27"/>
      <c r="AK141" s="27"/>
      <c r="AL141" s="27"/>
      <c r="AM141" s="27"/>
      <c r="AN141" s="27"/>
      <c r="AO141" s="27"/>
      <c r="AP141" s="27"/>
      <c r="AQ141" s="27"/>
      <c r="AR141" s="27"/>
      <c r="AS141" s="27"/>
      <c r="AT141" s="27">
        <v>9300000</v>
      </c>
      <c r="AU141" s="27">
        <v>9300000</v>
      </c>
      <c r="AV141" s="27">
        <v>9300000</v>
      </c>
      <c r="AW141" s="27">
        <v>9300000</v>
      </c>
      <c r="AX141" s="27">
        <v>9300000</v>
      </c>
      <c r="AY141" s="27">
        <v>9300000</v>
      </c>
      <c r="AZ141" s="27">
        <v>9300000</v>
      </c>
    </row>
    <row r="142" spans="1:52" ht="30.6" x14ac:dyDescent="0.25">
      <c r="A142" s="186" t="s">
        <v>1325</v>
      </c>
      <c r="B142" s="186" t="s">
        <v>387</v>
      </c>
      <c r="C142" s="255">
        <v>196</v>
      </c>
      <c r="D142" s="157" t="s">
        <v>1120</v>
      </c>
      <c r="E142" s="186" t="s">
        <v>489</v>
      </c>
      <c r="F142" s="186"/>
      <c r="G142" s="186"/>
      <c r="H142" s="1081">
        <v>44166</v>
      </c>
      <c r="I142" s="26"/>
      <c r="J142" s="26" t="s">
        <v>1482</v>
      </c>
      <c r="K142" s="148"/>
      <c r="L142" s="148"/>
      <c r="M142" s="148"/>
      <c r="N142" s="148"/>
      <c r="O142" s="148"/>
      <c r="P142" s="148"/>
      <c r="Q142" s="148"/>
      <c r="R142" s="148"/>
      <c r="S142" s="148"/>
      <c r="T142" s="148"/>
      <c r="U142" s="148"/>
      <c r="V142" s="148" t="s">
        <v>396</v>
      </c>
      <c r="W142" s="148" t="s">
        <v>396</v>
      </c>
      <c r="X142" s="148" t="s">
        <v>406</v>
      </c>
      <c r="Y142" s="148" t="s">
        <v>406</v>
      </c>
      <c r="Z142" s="148" t="s">
        <v>96</v>
      </c>
      <c r="AA142" s="148" t="s">
        <v>96</v>
      </c>
      <c r="AB142" s="148" t="s">
        <v>96</v>
      </c>
      <c r="AC142" s="148" t="s">
        <v>96</v>
      </c>
      <c r="AD142" s="148" t="s">
        <v>96</v>
      </c>
      <c r="AE142" s="148" t="s">
        <v>410</v>
      </c>
      <c r="AF142" s="967">
        <v>44228</v>
      </c>
      <c r="AG142" s="27"/>
      <c r="AH142" s="27"/>
      <c r="AI142" s="27"/>
      <c r="AJ142" s="27"/>
      <c r="AK142" s="27"/>
      <c r="AL142" s="27"/>
      <c r="AM142" s="27"/>
      <c r="AN142" s="27"/>
      <c r="AO142" s="27"/>
      <c r="AP142" s="27"/>
      <c r="AQ142" s="27"/>
      <c r="AR142" s="27">
        <v>5872719</v>
      </c>
      <c r="AS142" s="27">
        <v>5550000</v>
      </c>
      <c r="AT142" s="27">
        <v>5550000</v>
      </c>
      <c r="AU142" s="27">
        <v>6600000</v>
      </c>
      <c r="AV142" s="27">
        <v>6600000</v>
      </c>
      <c r="AW142" s="27">
        <v>6600000</v>
      </c>
      <c r="AX142" s="27">
        <v>6600000</v>
      </c>
      <c r="AY142" s="27">
        <v>6600000</v>
      </c>
      <c r="AZ142" s="27">
        <v>6600000</v>
      </c>
    </row>
    <row r="143" spans="1:52" ht="51" x14ac:dyDescent="0.25">
      <c r="A143" s="186" t="s">
        <v>1325</v>
      </c>
      <c r="B143" s="186" t="s">
        <v>387</v>
      </c>
      <c r="C143" s="255">
        <v>11</v>
      </c>
      <c r="D143" s="157" t="s">
        <v>1120</v>
      </c>
      <c r="E143" s="186" t="s">
        <v>489</v>
      </c>
      <c r="F143" s="186"/>
      <c r="G143" s="186"/>
      <c r="H143" s="1079">
        <v>43435</v>
      </c>
      <c r="I143" s="26" t="s">
        <v>1359</v>
      </c>
      <c r="J143" s="26" t="s">
        <v>1420</v>
      </c>
      <c r="K143" s="148"/>
      <c r="L143" s="148" t="s">
        <v>406</v>
      </c>
      <c r="M143" s="148" t="s">
        <v>406</v>
      </c>
      <c r="N143" s="148" t="s">
        <v>406</v>
      </c>
      <c r="O143" s="148" t="s">
        <v>406</v>
      </c>
      <c r="P143" s="148" t="s">
        <v>406</v>
      </c>
      <c r="Q143" s="148" t="s">
        <v>406</v>
      </c>
      <c r="R143" s="148" t="s">
        <v>406</v>
      </c>
      <c r="S143" s="148" t="s">
        <v>406</v>
      </c>
      <c r="T143" s="148" t="s">
        <v>110</v>
      </c>
      <c r="U143" s="148" t="s">
        <v>110</v>
      </c>
      <c r="V143" s="148" t="s">
        <v>110</v>
      </c>
      <c r="W143" s="148" t="s">
        <v>110</v>
      </c>
      <c r="X143" s="148" t="s">
        <v>110</v>
      </c>
      <c r="Y143" s="148" t="s">
        <v>110</v>
      </c>
      <c r="Z143" s="148" t="s">
        <v>110</v>
      </c>
      <c r="AA143" s="148" t="s">
        <v>110</v>
      </c>
      <c r="AB143" s="148" t="s">
        <v>110</v>
      </c>
      <c r="AC143" s="148" t="s">
        <v>110</v>
      </c>
      <c r="AD143" s="148" t="s">
        <v>110</v>
      </c>
      <c r="AE143" s="1005" t="s">
        <v>410</v>
      </c>
      <c r="AF143" s="191">
        <v>43070</v>
      </c>
      <c r="AG143" s="27"/>
      <c r="AH143" s="978">
        <v>185000000</v>
      </c>
      <c r="AI143" s="978">
        <v>185000000</v>
      </c>
      <c r="AJ143" s="978">
        <v>185000000</v>
      </c>
      <c r="AK143" s="978">
        <v>160200000</v>
      </c>
      <c r="AL143" s="978">
        <v>160200000</v>
      </c>
      <c r="AM143" s="978">
        <v>160200000</v>
      </c>
      <c r="AN143" s="978">
        <v>160200000</v>
      </c>
      <c r="AO143" s="978">
        <v>158000000</v>
      </c>
      <c r="AP143" s="978">
        <v>158000000</v>
      </c>
      <c r="AQ143" s="978">
        <v>158000000</v>
      </c>
      <c r="AR143" s="978">
        <v>158000000</v>
      </c>
      <c r="AS143" s="978">
        <v>158000000</v>
      </c>
      <c r="AT143" s="978">
        <v>158000000</v>
      </c>
      <c r="AU143" s="978">
        <v>158000000</v>
      </c>
      <c r="AV143" s="978">
        <v>158000000</v>
      </c>
      <c r="AW143" s="978">
        <v>158000000</v>
      </c>
      <c r="AX143" s="978">
        <v>158000000</v>
      </c>
      <c r="AY143" s="978">
        <v>158000000</v>
      </c>
      <c r="AZ143" s="978">
        <v>158000000</v>
      </c>
    </row>
    <row r="144" spans="1:52" ht="20.399999999999999" x14ac:dyDescent="0.25">
      <c r="A144" s="186" t="s">
        <v>1325</v>
      </c>
      <c r="B144" s="186" t="s">
        <v>387</v>
      </c>
      <c r="C144" s="255">
        <v>3</v>
      </c>
      <c r="D144" s="157" t="s">
        <v>1120</v>
      </c>
      <c r="E144" s="186" t="s">
        <v>489</v>
      </c>
      <c r="F144" s="186"/>
      <c r="G144" s="186"/>
      <c r="H144" s="1079">
        <v>42856</v>
      </c>
      <c r="I144" s="26" t="s">
        <v>1327</v>
      </c>
      <c r="J144" s="26" t="s">
        <v>1328</v>
      </c>
      <c r="K144" s="148" t="s">
        <v>396</v>
      </c>
      <c r="L144" s="148" t="s">
        <v>396</v>
      </c>
      <c r="M144" s="148" t="s">
        <v>396</v>
      </c>
      <c r="N144" s="148" t="s">
        <v>396</v>
      </c>
      <c r="O144" s="148" t="s">
        <v>110</v>
      </c>
      <c r="P144" s="148" t="s">
        <v>110</v>
      </c>
      <c r="Q144" s="148" t="s">
        <v>110</v>
      </c>
      <c r="R144" s="148" t="s">
        <v>110</v>
      </c>
      <c r="S144" s="148" t="s">
        <v>110</v>
      </c>
      <c r="T144" s="148" t="s">
        <v>110</v>
      </c>
      <c r="U144" s="148" t="s">
        <v>110</v>
      </c>
      <c r="V144" s="148" t="s">
        <v>110</v>
      </c>
      <c r="W144" s="148" t="s">
        <v>110</v>
      </c>
      <c r="X144" s="148" t="s">
        <v>110</v>
      </c>
      <c r="Y144" s="148" t="s">
        <v>110</v>
      </c>
      <c r="Z144" s="148" t="s">
        <v>110</v>
      </c>
      <c r="AA144" s="148" t="s">
        <v>110</v>
      </c>
      <c r="AB144" s="148" t="s">
        <v>110</v>
      </c>
      <c r="AC144" s="148" t="s">
        <v>110</v>
      </c>
      <c r="AD144" s="148" t="s">
        <v>110</v>
      </c>
      <c r="AE144" s="1005" t="s">
        <v>87</v>
      </c>
      <c r="AF144" s="191">
        <v>42960</v>
      </c>
      <c r="AG144" s="27">
        <v>27850000</v>
      </c>
      <c r="AH144" s="27">
        <v>27850000</v>
      </c>
      <c r="AI144" s="27">
        <v>27850000</v>
      </c>
      <c r="AJ144" s="27">
        <v>27850000</v>
      </c>
      <c r="AK144" s="27">
        <v>27300000</v>
      </c>
      <c r="AL144" s="27">
        <v>27300000</v>
      </c>
      <c r="AM144" s="27">
        <v>27300000</v>
      </c>
      <c r="AN144" s="27">
        <v>27300000</v>
      </c>
      <c r="AO144" s="27">
        <v>27300000</v>
      </c>
      <c r="AP144" s="27">
        <v>27300000</v>
      </c>
      <c r="AQ144" s="27">
        <v>27300000</v>
      </c>
      <c r="AR144" s="27">
        <v>27300000</v>
      </c>
      <c r="AS144" s="27">
        <v>27300000</v>
      </c>
      <c r="AT144" s="27">
        <v>27300000</v>
      </c>
      <c r="AU144" s="27">
        <v>27300000</v>
      </c>
      <c r="AV144" s="27">
        <v>27300000</v>
      </c>
      <c r="AW144" s="27">
        <v>27300000</v>
      </c>
      <c r="AX144" s="27">
        <v>27300000</v>
      </c>
      <c r="AY144" s="27">
        <v>27300000</v>
      </c>
      <c r="AZ144" s="27">
        <v>27300000</v>
      </c>
    </row>
    <row r="145" spans="1:52" ht="26.25" customHeight="1" x14ac:dyDescent="0.4">
      <c r="A145" s="1260" t="s">
        <v>1362</v>
      </c>
      <c r="B145" s="1261"/>
      <c r="C145" s="1261"/>
      <c r="D145" s="1261"/>
      <c r="E145" s="1261"/>
      <c r="F145" s="1261"/>
      <c r="G145" s="1261"/>
      <c r="H145" s="1261"/>
      <c r="I145" s="1261"/>
      <c r="J145" s="1261"/>
      <c r="K145" s="1261"/>
      <c r="L145" s="1261"/>
      <c r="M145" s="1261"/>
      <c r="N145" s="1261"/>
      <c r="O145" s="1261"/>
      <c r="P145" s="1261"/>
      <c r="Q145" s="1261"/>
      <c r="R145" s="1261"/>
      <c r="S145" s="1261"/>
      <c r="T145" s="1261"/>
      <c r="U145" s="1261"/>
      <c r="V145" s="1261"/>
      <c r="W145" s="1261"/>
      <c r="X145" s="1261"/>
      <c r="Y145" s="1261"/>
      <c r="Z145" s="1261"/>
      <c r="AA145" s="1261"/>
      <c r="AB145" s="1261"/>
      <c r="AC145" s="1261"/>
      <c r="AD145" s="1261"/>
      <c r="AE145" s="1261"/>
      <c r="AF145" s="1261"/>
      <c r="AG145" s="1261"/>
      <c r="AH145" s="1261"/>
      <c r="AI145" s="1261"/>
      <c r="AJ145" s="1261"/>
      <c r="AK145" s="1261"/>
      <c r="AL145" s="1261"/>
      <c r="AM145" s="1261"/>
      <c r="AN145" s="1261"/>
      <c r="AO145" s="1261"/>
      <c r="AP145" s="1261"/>
      <c r="AQ145" s="1261"/>
      <c r="AR145" s="1261"/>
      <c r="AS145" s="1261"/>
      <c r="AT145" s="1262"/>
      <c r="AU145" s="1262"/>
      <c r="AV145" s="1262"/>
      <c r="AW145" s="1262"/>
      <c r="AX145" s="1262"/>
      <c r="AY145" s="1262"/>
      <c r="AZ145" s="1262"/>
    </row>
    <row r="146" spans="1:52" ht="26.25" customHeight="1" x14ac:dyDescent="0.4">
      <c r="A146" s="148" t="s">
        <v>1325</v>
      </c>
      <c r="B146" s="148" t="s">
        <v>387</v>
      </c>
      <c r="C146" s="148">
        <v>327</v>
      </c>
      <c r="D146" s="157" t="s">
        <v>1119</v>
      </c>
      <c r="E146" s="186" t="s">
        <v>1324</v>
      </c>
      <c r="F146" s="186"/>
      <c r="G146" s="186"/>
      <c r="H146" s="1021">
        <v>44593</v>
      </c>
      <c r="I146" s="1010"/>
      <c r="J146" s="26" t="s">
        <v>1746</v>
      </c>
      <c r="K146" s="990"/>
      <c r="L146" s="990"/>
      <c r="M146" s="990"/>
      <c r="N146" s="990"/>
      <c r="O146" s="990"/>
      <c r="P146" s="990"/>
      <c r="Q146" s="990"/>
      <c r="R146" s="990"/>
      <c r="S146" s="990"/>
      <c r="T146" s="990"/>
      <c r="U146" s="990"/>
      <c r="V146" s="990"/>
      <c r="W146" s="990"/>
      <c r="X146" s="990"/>
      <c r="Y146" s="990"/>
      <c r="Z146" s="148"/>
      <c r="AA146" s="148"/>
      <c r="AB146" s="148"/>
      <c r="AC146" s="148" t="s">
        <v>406</v>
      </c>
      <c r="AD146" s="958" t="s">
        <v>96</v>
      </c>
      <c r="AE146" s="148" t="s">
        <v>410</v>
      </c>
      <c r="AF146" s="148" t="s">
        <v>87</v>
      </c>
      <c r="AG146" s="990"/>
      <c r="AH146" s="990"/>
      <c r="AI146" s="990"/>
      <c r="AJ146" s="990"/>
      <c r="AK146" s="990"/>
      <c r="AL146" s="990"/>
      <c r="AM146" s="990"/>
      <c r="AN146" s="990"/>
      <c r="AO146" s="990"/>
      <c r="AP146" s="990"/>
      <c r="AQ146" s="990"/>
      <c r="AR146" s="990"/>
      <c r="AS146" s="990"/>
      <c r="AT146" s="990"/>
      <c r="AU146" s="990"/>
      <c r="AV146" s="27"/>
      <c r="AW146" s="27"/>
      <c r="AX146" s="27"/>
      <c r="AY146" s="27">
        <v>6024000</v>
      </c>
      <c r="AZ146" s="27">
        <v>6024000</v>
      </c>
    </row>
    <row r="147" spans="1:52" ht="20.399999999999999" x14ac:dyDescent="0.25">
      <c r="A147" s="186" t="s">
        <v>1325</v>
      </c>
      <c r="B147" s="186" t="s">
        <v>387</v>
      </c>
      <c r="C147" s="255">
        <v>203</v>
      </c>
      <c r="D147" s="157" t="s">
        <v>1119</v>
      </c>
      <c r="E147" s="186" t="s">
        <v>1324</v>
      </c>
      <c r="F147" s="186"/>
      <c r="G147" s="186"/>
      <c r="H147" s="1017">
        <v>44652</v>
      </c>
      <c r="I147" s="26"/>
      <c r="J147" s="26" t="s">
        <v>1558</v>
      </c>
      <c r="K147" s="148"/>
      <c r="L147" s="148"/>
      <c r="M147" s="148"/>
      <c r="N147" s="148"/>
      <c r="O147" s="148"/>
      <c r="P147" s="148"/>
      <c r="Q147" s="148"/>
      <c r="R147" s="148"/>
      <c r="S147" s="148"/>
      <c r="T147" s="148"/>
      <c r="U147" s="148"/>
      <c r="V147" s="148"/>
      <c r="W147" s="148" t="s">
        <v>396</v>
      </c>
      <c r="X147" s="148" t="s">
        <v>396</v>
      </c>
      <c r="Y147" s="148" t="s">
        <v>396</v>
      </c>
      <c r="Z147" s="148" t="s">
        <v>406</v>
      </c>
      <c r="AA147" s="148" t="s">
        <v>406</v>
      </c>
      <c r="AB147" s="148" t="s">
        <v>406</v>
      </c>
      <c r="AC147" s="148" t="s">
        <v>406</v>
      </c>
      <c r="AD147" s="958" t="s">
        <v>110</v>
      </c>
      <c r="AE147" s="148" t="s">
        <v>410</v>
      </c>
      <c r="AF147" s="191" t="s">
        <v>87</v>
      </c>
      <c r="AG147" s="27"/>
      <c r="AH147" s="27"/>
      <c r="AI147" s="27"/>
      <c r="AJ147" s="27"/>
      <c r="AK147" s="27"/>
      <c r="AL147" s="27"/>
      <c r="AM147" s="27"/>
      <c r="AN147" s="27"/>
      <c r="AO147" s="27"/>
      <c r="AP147" s="27"/>
      <c r="AQ147" s="27"/>
      <c r="AR147" s="27"/>
      <c r="AS147" s="27">
        <v>14740000</v>
      </c>
      <c r="AT147" s="27">
        <v>14740000</v>
      </c>
      <c r="AU147" s="27">
        <v>14740000</v>
      </c>
      <c r="AV147" s="27">
        <v>16240000</v>
      </c>
      <c r="AW147" s="27">
        <v>16240000</v>
      </c>
      <c r="AX147" s="27">
        <v>16240000</v>
      </c>
      <c r="AY147" s="27">
        <v>16240000</v>
      </c>
      <c r="AZ147" s="27">
        <v>16240000</v>
      </c>
    </row>
    <row r="148" spans="1:52" ht="26.25" customHeight="1" x14ac:dyDescent="0.4">
      <c r="A148" s="186" t="s">
        <v>1325</v>
      </c>
      <c r="B148" s="186" t="s">
        <v>387</v>
      </c>
      <c r="C148" s="148">
        <v>288</v>
      </c>
      <c r="D148" s="157" t="s">
        <v>1119</v>
      </c>
      <c r="E148" s="186" t="s">
        <v>1324</v>
      </c>
      <c r="F148" s="142"/>
      <c r="G148" s="142"/>
      <c r="H148" s="1079">
        <v>44440</v>
      </c>
      <c r="I148" s="1082"/>
      <c r="J148" s="1083" t="s">
        <v>1699</v>
      </c>
      <c r="K148" s="1082"/>
      <c r="L148" s="1082"/>
      <c r="M148" s="1082"/>
      <c r="N148" s="1082"/>
      <c r="O148" s="1082"/>
      <c r="P148" s="1082"/>
      <c r="Q148" s="1082"/>
      <c r="R148" s="1082"/>
      <c r="S148" s="1082"/>
      <c r="T148" s="1082"/>
      <c r="U148" s="1082"/>
      <c r="V148" s="1082"/>
      <c r="W148" s="1082"/>
      <c r="X148" s="1082"/>
      <c r="Y148" s="1082"/>
      <c r="Z148" s="1082"/>
      <c r="AA148" s="1084" t="s">
        <v>396</v>
      </c>
      <c r="AB148" s="1084" t="s">
        <v>406</v>
      </c>
      <c r="AC148" s="1084" t="s">
        <v>96</v>
      </c>
      <c r="AD148" s="1084" t="s">
        <v>96</v>
      </c>
      <c r="AE148" s="1084" t="s">
        <v>410</v>
      </c>
      <c r="AF148" s="1084" t="s">
        <v>87</v>
      </c>
      <c r="AG148" s="1082"/>
      <c r="AH148" s="1082"/>
      <c r="AI148" s="1082"/>
      <c r="AJ148" s="1082"/>
      <c r="AK148" s="1082"/>
      <c r="AL148" s="1082"/>
      <c r="AM148" s="1082"/>
      <c r="AN148" s="1082"/>
      <c r="AO148" s="1082"/>
      <c r="AP148" s="1082"/>
      <c r="AQ148" s="1082"/>
      <c r="AR148" s="1082"/>
      <c r="AS148" s="1082"/>
      <c r="AT148" s="1082"/>
      <c r="AU148" s="1082"/>
      <c r="AV148" s="1082"/>
      <c r="AW148" s="1085">
        <v>19300000</v>
      </c>
      <c r="AX148" s="1085">
        <v>19300000</v>
      </c>
      <c r="AY148" s="1085">
        <v>19300000</v>
      </c>
      <c r="AZ148" s="1085">
        <v>19300000</v>
      </c>
    </row>
    <row r="149" spans="1:52" ht="26.25" customHeight="1" x14ac:dyDescent="0.4">
      <c r="A149" s="1086" t="s">
        <v>1325</v>
      </c>
      <c r="B149" s="1086" t="s">
        <v>387</v>
      </c>
      <c r="C149" s="1084">
        <v>286</v>
      </c>
      <c r="D149" s="1087" t="s">
        <v>1119</v>
      </c>
      <c r="E149" s="1086" t="s">
        <v>1324</v>
      </c>
      <c r="F149" s="1088"/>
      <c r="G149" s="1088"/>
      <c r="H149" s="1089">
        <v>44531</v>
      </c>
      <c r="I149" s="1088"/>
      <c r="J149" s="1083" t="s">
        <v>1698</v>
      </c>
      <c r="K149" s="1082"/>
      <c r="L149" s="1082"/>
      <c r="M149" s="1082"/>
      <c r="N149" s="1082"/>
      <c r="O149" s="1082"/>
      <c r="P149" s="1082"/>
      <c r="Q149" s="1082"/>
      <c r="R149" s="1082"/>
      <c r="S149" s="1082"/>
      <c r="T149" s="1082"/>
      <c r="U149" s="1082"/>
      <c r="V149" s="1082"/>
      <c r="W149" s="1082"/>
      <c r="X149" s="1082"/>
      <c r="Y149" s="1082"/>
      <c r="Z149" s="1082"/>
      <c r="AA149" s="1084" t="s">
        <v>406</v>
      </c>
      <c r="AB149" s="1084" t="s">
        <v>406</v>
      </c>
      <c r="AC149" s="1084" t="s">
        <v>96</v>
      </c>
      <c r="AD149" s="1084" t="s">
        <v>96</v>
      </c>
      <c r="AE149" s="1090">
        <v>43656</v>
      </c>
      <c r="AF149" s="1091">
        <v>44431</v>
      </c>
      <c r="AG149" s="1082"/>
      <c r="AH149" s="1082"/>
      <c r="AI149" s="1082"/>
      <c r="AJ149" s="1082"/>
      <c r="AK149" s="1082"/>
      <c r="AL149" s="1082"/>
      <c r="AM149" s="1082"/>
      <c r="AN149" s="1082"/>
      <c r="AO149" s="1082"/>
      <c r="AP149" s="1082"/>
      <c r="AQ149" s="1082"/>
      <c r="AR149" s="1082"/>
      <c r="AS149" s="1082"/>
      <c r="AT149" s="1082"/>
      <c r="AU149" s="1082"/>
      <c r="AV149" s="1082"/>
      <c r="AW149" s="1085">
        <v>6051000</v>
      </c>
      <c r="AX149" s="1085">
        <v>6051000</v>
      </c>
      <c r="AY149" s="1085">
        <v>6051000</v>
      </c>
      <c r="AZ149" s="1085">
        <v>6051000</v>
      </c>
    </row>
    <row r="150" spans="1:52" ht="26.25" customHeight="1" x14ac:dyDescent="0.4">
      <c r="A150" s="1086" t="s">
        <v>1325</v>
      </c>
      <c r="B150" s="1086" t="s">
        <v>387</v>
      </c>
      <c r="C150" s="1084">
        <v>287</v>
      </c>
      <c r="D150" s="1087" t="s">
        <v>1119</v>
      </c>
      <c r="E150" s="1086" t="s">
        <v>1324</v>
      </c>
      <c r="F150" s="1088"/>
      <c r="G150" s="1088"/>
      <c r="H150" s="1079">
        <v>44501</v>
      </c>
      <c r="I150" s="1088"/>
      <c r="J150" s="1083" t="s">
        <v>1706</v>
      </c>
      <c r="K150" s="1082"/>
      <c r="L150" s="1082"/>
      <c r="M150" s="1082"/>
      <c r="N150" s="1082"/>
      <c r="O150" s="1082"/>
      <c r="P150" s="1082"/>
      <c r="Q150" s="1082"/>
      <c r="R150" s="1082"/>
      <c r="S150" s="1082"/>
      <c r="T150" s="1082"/>
      <c r="U150" s="1082"/>
      <c r="V150" s="1082"/>
      <c r="W150" s="1082"/>
      <c r="X150" s="1082"/>
      <c r="Y150" s="1082"/>
      <c r="Z150" s="1082"/>
      <c r="AA150" s="1084" t="s">
        <v>406</v>
      </c>
      <c r="AB150" s="1084" t="s">
        <v>406</v>
      </c>
      <c r="AC150" s="1084" t="s">
        <v>96</v>
      </c>
      <c r="AD150" s="1084" t="s">
        <v>96</v>
      </c>
      <c r="AE150" s="1090" t="s">
        <v>410</v>
      </c>
      <c r="AF150" s="1091" t="s">
        <v>87</v>
      </c>
      <c r="AG150" s="1082"/>
      <c r="AH150" s="1082"/>
      <c r="AI150" s="1082"/>
      <c r="AJ150" s="1082"/>
      <c r="AK150" s="1082"/>
      <c r="AL150" s="1082"/>
      <c r="AM150" s="1082"/>
      <c r="AN150" s="1082"/>
      <c r="AO150" s="1082"/>
      <c r="AP150" s="1082"/>
      <c r="AQ150" s="1082"/>
      <c r="AR150" s="1082"/>
      <c r="AS150" s="1082"/>
      <c r="AT150" s="1082"/>
      <c r="AU150" s="1082"/>
      <c r="AV150" s="1082"/>
      <c r="AW150" s="1085">
        <v>12632000</v>
      </c>
      <c r="AX150" s="1085">
        <v>12632000</v>
      </c>
      <c r="AY150" s="1085">
        <v>12632000</v>
      </c>
      <c r="AZ150" s="1085">
        <v>12632000</v>
      </c>
    </row>
    <row r="151" spans="1:52" ht="26.25" customHeight="1" x14ac:dyDescent="0.4">
      <c r="A151" s="1086" t="s">
        <v>1325</v>
      </c>
      <c r="B151" s="1086" t="s">
        <v>387</v>
      </c>
      <c r="C151" s="1092">
        <v>273</v>
      </c>
      <c r="D151" s="1087" t="s">
        <v>1119</v>
      </c>
      <c r="E151" s="1086" t="s">
        <v>1324</v>
      </c>
      <c r="F151" s="1086"/>
      <c r="G151" s="1086"/>
      <c r="H151" s="1089">
        <v>44531</v>
      </c>
      <c r="I151" s="1083"/>
      <c r="J151" s="1083" t="s">
        <v>1613</v>
      </c>
      <c r="K151" s="1082"/>
      <c r="L151" s="1082"/>
      <c r="M151" s="1082"/>
      <c r="N151" s="1082"/>
      <c r="O151" s="1082"/>
      <c r="P151" s="1082"/>
      <c r="Q151" s="1082"/>
      <c r="R151" s="1082"/>
      <c r="S151" s="1082"/>
      <c r="T151" s="1082"/>
      <c r="U151" s="1082"/>
      <c r="V151" s="1082"/>
      <c r="W151" s="1082"/>
      <c r="X151" s="1082"/>
      <c r="Y151" s="1082"/>
      <c r="Z151" s="1084" t="s">
        <v>396</v>
      </c>
      <c r="AA151" s="1084" t="s">
        <v>406</v>
      </c>
      <c r="AB151" s="1084" t="s">
        <v>406</v>
      </c>
      <c r="AC151" s="1084" t="s">
        <v>96</v>
      </c>
      <c r="AD151" s="1084" t="s">
        <v>96</v>
      </c>
      <c r="AE151" s="1084" t="s">
        <v>410</v>
      </c>
      <c r="AF151" s="1084" t="s">
        <v>87</v>
      </c>
      <c r="AG151" s="1082"/>
      <c r="AH151" s="1082"/>
      <c r="AI151" s="1082"/>
      <c r="AJ151" s="1082"/>
      <c r="AK151" s="1082"/>
      <c r="AL151" s="1082"/>
      <c r="AM151" s="1082"/>
      <c r="AN151" s="1082"/>
      <c r="AO151" s="1082"/>
      <c r="AP151" s="1082"/>
      <c r="AQ151" s="1082"/>
      <c r="AR151" s="1082"/>
      <c r="AS151" s="1082"/>
      <c r="AT151" s="1082"/>
      <c r="AU151" s="1082"/>
      <c r="AV151" s="1085">
        <v>18500000</v>
      </c>
      <c r="AW151" s="1085">
        <v>12145000</v>
      </c>
      <c r="AX151" s="1085">
        <v>12145000</v>
      </c>
      <c r="AY151" s="1085">
        <v>12145000</v>
      </c>
      <c r="AZ151" s="1085">
        <v>12145000</v>
      </c>
    </row>
    <row r="152" spans="1:52" ht="26.25" customHeight="1" x14ac:dyDescent="0.4">
      <c r="A152" s="1086" t="s">
        <v>1325</v>
      </c>
      <c r="B152" s="1086" t="s">
        <v>387</v>
      </c>
      <c r="C152" s="1092">
        <v>275</v>
      </c>
      <c r="D152" s="1087" t="s">
        <v>1119</v>
      </c>
      <c r="E152" s="1086" t="s">
        <v>1324</v>
      </c>
      <c r="F152" s="1086"/>
      <c r="G152" s="1086"/>
      <c r="H152" s="1079">
        <v>44501</v>
      </c>
      <c r="I152" s="26"/>
      <c r="J152" s="26" t="s">
        <v>1615</v>
      </c>
      <c r="K152" s="990"/>
      <c r="L152" s="990"/>
      <c r="M152" s="990"/>
      <c r="N152" s="990"/>
      <c r="O152" s="990"/>
      <c r="P152" s="990"/>
      <c r="Q152" s="990"/>
      <c r="R152" s="990"/>
      <c r="S152" s="990"/>
      <c r="T152" s="990"/>
      <c r="U152" s="990"/>
      <c r="V152" s="990"/>
      <c r="W152" s="990"/>
      <c r="X152" s="990"/>
      <c r="Y152" s="990"/>
      <c r="Z152" s="148" t="s">
        <v>396</v>
      </c>
      <c r="AA152" s="148" t="s">
        <v>406</v>
      </c>
      <c r="AB152" s="148" t="s">
        <v>406</v>
      </c>
      <c r="AC152" s="148" t="s">
        <v>96</v>
      </c>
      <c r="AD152" s="148" t="s">
        <v>96</v>
      </c>
      <c r="AE152" s="148" t="s">
        <v>410</v>
      </c>
      <c r="AF152" s="148" t="s">
        <v>87</v>
      </c>
      <c r="AG152" s="990"/>
      <c r="AH152" s="990"/>
      <c r="AI152" s="990"/>
      <c r="AJ152" s="990"/>
      <c r="AK152" s="990"/>
      <c r="AL152" s="990"/>
      <c r="AM152" s="990"/>
      <c r="AN152" s="990"/>
      <c r="AO152" s="990"/>
      <c r="AP152" s="990"/>
      <c r="AQ152" s="990"/>
      <c r="AR152" s="990"/>
      <c r="AS152" s="990"/>
      <c r="AT152" s="990"/>
      <c r="AU152" s="990"/>
      <c r="AV152" s="27">
        <v>7600000</v>
      </c>
      <c r="AW152" s="27">
        <v>5044000</v>
      </c>
      <c r="AX152" s="27">
        <v>5044000</v>
      </c>
      <c r="AY152" s="27">
        <v>5044000</v>
      </c>
      <c r="AZ152" s="27">
        <v>5044000</v>
      </c>
    </row>
    <row r="153" spans="1:52" ht="26.25" customHeight="1" x14ac:dyDescent="0.4">
      <c r="A153" s="186" t="s">
        <v>1325</v>
      </c>
      <c r="B153" s="186" t="s">
        <v>387</v>
      </c>
      <c r="C153" s="255">
        <v>276</v>
      </c>
      <c r="D153" s="157" t="s">
        <v>1119</v>
      </c>
      <c r="E153" s="186" t="s">
        <v>1324</v>
      </c>
      <c r="F153" s="186"/>
      <c r="G153" s="186"/>
      <c r="H153" s="1079">
        <v>44501</v>
      </c>
      <c r="I153" s="26"/>
      <c r="J153" s="26" t="s">
        <v>1616</v>
      </c>
      <c r="K153" s="990"/>
      <c r="L153" s="990"/>
      <c r="M153" s="990"/>
      <c r="N153" s="990"/>
      <c r="O153" s="990"/>
      <c r="P153" s="990"/>
      <c r="Q153" s="990"/>
      <c r="R153" s="990"/>
      <c r="S153" s="990"/>
      <c r="T153" s="990"/>
      <c r="U153" s="990"/>
      <c r="V153" s="990"/>
      <c r="W153" s="990"/>
      <c r="X153" s="990"/>
      <c r="Y153" s="990"/>
      <c r="Z153" s="148" t="s">
        <v>396</v>
      </c>
      <c r="AA153" s="148" t="s">
        <v>406</v>
      </c>
      <c r="AB153" s="148" t="s">
        <v>406</v>
      </c>
      <c r="AC153" s="148" t="s">
        <v>96</v>
      </c>
      <c r="AD153" s="148" t="s">
        <v>96</v>
      </c>
      <c r="AE153" s="148" t="s">
        <v>410</v>
      </c>
      <c r="AF153" s="148" t="s">
        <v>87</v>
      </c>
      <c r="AG153" s="990"/>
      <c r="AH153" s="990"/>
      <c r="AI153" s="990"/>
      <c r="AJ153" s="990"/>
      <c r="AK153" s="990"/>
      <c r="AL153" s="990"/>
      <c r="AM153" s="990"/>
      <c r="AN153" s="990"/>
      <c r="AO153" s="990"/>
      <c r="AP153" s="990"/>
      <c r="AQ153" s="990"/>
      <c r="AR153" s="990"/>
      <c r="AS153" s="990"/>
      <c r="AT153" s="990"/>
      <c r="AU153" s="990"/>
      <c r="AV153" s="27">
        <v>23300000</v>
      </c>
      <c r="AW153" s="27">
        <v>23310000</v>
      </c>
      <c r="AX153" s="27">
        <v>23310000</v>
      </c>
      <c r="AY153" s="27">
        <v>23310000</v>
      </c>
      <c r="AZ153" s="27">
        <v>23310000</v>
      </c>
    </row>
    <row r="154" spans="1:52" ht="26.25" customHeight="1" x14ac:dyDescent="0.4">
      <c r="A154" s="186" t="s">
        <v>1325</v>
      </c>
      <c r="B154" s="186" t="s">
        <v>387</v>
      </c>
      <c r="C154" s="255">
        <v>277</v>
      </c>
      <c r="D154" s="157" t="s">
        <v>1119</v>
      </c>
      <c r="E154" s="186" t="s">
        <v>1324</v>
      </c>
      <c r="F154" s="186"/>
      <c r="G154" s="186"/>
      <c r="H154" s="1079">
        <v>44501</v>
      </c>
      <c r="I154" s="26"/>
      <c r="J154" s="26" t="s">
        <v>1617</v>
      </c>
      <c r="K154" s="990"/>
      <c r="L154" s="990"/>
      <c r="M154" s="990"/>
      <c r="N154" s="990"/>
      <c r="O154" s="990"/>
      <c r="P154" s="990"/>
      <c r="Q154" s="990"/>
      <c r="R154" s="990"/>
      <c r="S154" s="990"/>
      <c r="T154" s="990"/>
      <c r="U154" s="990"/>
      <c r="V154" s="990"/>
      <c r="W154" s="990"/>
      <c r="X154" s="990"/>
      <c r="Y154" s="990"/>
      <c r="Z154" s="148" t="s">
        <v>396</v>
      </c>
      <c r="AA154" s="148" t="s">
        <v>406</v>
      </c>
      <c r="AB154" s="148" t="s">
        <v>406</v>
      </c>
      <c r="AC154" s="148" t="s">
        <v>96</v>
      </c>
      <c r="AD154" s="148" t="s">
        <v>96</v>
      </c>
      <c r="AE154" s="148" t="s">
        <v>410</v>
      </c>
      <c r="AF154" s="148" t="s">
        <v>87</v>
      </c>
      <c r="AG154" s="990"/>
      <c r="AH154" s="990"/>
      <c r="AI154" s="990"/>
      <c r="AJ154" s="990"/>
      <c r="AK154" s="990"/>
      <c r="AL154" s="990"/>
      <c r="AM154" s="990"/>
      <c r="AN154" s="990"/>
      <c r="AO154" s="990"/>
      <c r="AP154" s="990"/>
      <c r="AQ154" s="990"/>
      <c r="AR154" s="990"/>
      <c r="AS154" s="990"/>
      <c r="AT154" s="990"/>
      <c r="AU154" s="990"/>
      <c r="AV154" s="27">
        <v>6994000</v>
      </c>
      <c r="AW154" s="27">
        <v>6994000</v>
      </c>
      <c r="AX154" s="27">
        <v>6994000</v>
      </c>
      <c r="AY154" s="27">
        <v>6994000</v>
      </c>
      <c r="AZ154" s="27">
        <v>6994000</v>
      </c>
    </row>
    <row r="155" spans="1:52" ht="26.25" customHeight="1" x14ac:dyDescent="0.4">
      <c r="A155" s="186" t="s">
        <v>1325</v>
      </c>
      <c r="B155" s="186" t="s">
        <v>509</v>
      </c>
      <c r="C155" s="255">
        <v>274</v>
      </c>
      <c r="D155" s="157" t="s">
        <v>1119</v>
      </c>
      <c r="E155" s="186" t="s">
        <v>1324</v>
      </c>
      <c r="F155" s="186"/>
      <c r="G155" s="186"/>
      <c r="H155" s="1079">
        <v>44562</v>
      </c>
      <c r="I155" s="26"/>
      <c r="J155" s="26" t="s">
        <v>1614</v>
      </c>
      <c r="K155" s="990"/>
      <c r="L155" s="990"/>
      <c r="M155" s="990"/>
      <c r="N155" s="990"/>
      <c r="O155" s="990"/>
      <c r="P155" s="990"/>
      <c r="Q155" s="990"/>
      <c r="R155" s="990"/>
      <c r="S155" s="990"/>
      <c r="T155" s="990"/>
      <c r="U155" s="990"/>
      <c r="V155" s="990"/>
      <c r="W155" s="990"/>
      <c r="X155" s="990"/>
      <c r="Y155" s="990"/>
      <c r="Z155" s="148" t="s">
        <v>396</v>
      </c>
      <c r="AA155" s="148" t="s">
        <v>396</v>
      </c>
      <c r="AB155" s="148" t="s">
        <v>396</v>
      </c>
      <c r="AC155" s="148" t="s">
        <v>110</v>
      </c>
      <c r="AD155" s="148" t="s">
        <v>110</v>
      </c>
      <c r="AE155" s="967">
        <v>44461</v>
      </c>
      <c r="AF155" s="148" t="s">
        <v>87</v>
      </c>
      <c r="AG155" s="990"/>
      <c r="AH155" s="990"/>
      <c r="AI155" s="990"/>
      <c r="AJ155" s="990"/>
      <c r="AK155" s="990"/>
      <c r="AL155" s="990"/>
      <c r="AM155" s="990"/>
      <c r="AN155" s="990"/>
      <c r="AO155" s="990"/>
      <c r="AP155" s="990"/>
      <c r="AQ155" s="990"/>
      <c r="AR155" s="990"/>
      <c r="AS155" s="990"/>
      <c r="AT155" s="990"/>
      <c r="AU155" s="990"/>
      <c r="AV155" s="27">
        <v>6700000</v>
      </c>
      <c r="AW155" s="27">
        <v>6700000</v>
      </c>
      <c r="AX155" s="978">
        <v>6750000</v>
      </c>
      <c r="AY155" s="978">
        <v>6750000</v>
      </c>
      <c r="AZ155" s="978">
        <v>6750000</v>
      </c>
    </row>
    <row r="156" spans="1:52" ht="20.399999999999999" x14ac:dyDescent="0.25">
      <c r="A156" s="186" t="s">
        <v>1325</v>
      </c>
      <c r="B156" s="186" t="s">
        <v>387</v>
      </c>
      <c r="C156" s="255">
        <v>200</v>
      </c>
      <c r="D156" s="157" t="s">
        <v>1119</v>
      </c>
      <c r="E156" s="186" t="s">
        <v>1324</v>
      </c>
      <c r="F156" s="186"/>
      <c r="G156" s="186"/>
      <c r="H156" s="1093">
        <v>44348</v>
      </c>
      <c r="I156" s="26"/>
      <c r="J156" s="26" t="s">
        <v>1537</v>
      </c>
      <c r="K156" s="148"/>
      <c r="L156" s="148"/>
      <c r="M156" s="148"/>
      <c r="N156" s="148"/>
      <c r="O156" s="148"/>
      <c r="P156" s="148"/>
      <c r="Q156" s="148"/>
      <c r="R156" s="148"/>
      <c r="S156" s="148"/>
      <c r="T156" s="148"/>
      <c r="U156" s="148"/>
      <c r="V156" s="148"/>
      <c r="W156" s="148" t="s">
        <v>396</v>
      </c>
      <c r="X156" s="148" t="s">
        <v>406</v>
      </c>
      <c r="Y156" s="148" t="s">
        <v>406</v>
      </c>
      <c r="Z156" s="148" t="s">
        <v>406</v>
      </c>
      <c r="AA156" s="148" t="s">
        <v>406</v>
      </c>
      <c r="AB156" s="148" t="s">
        <v>96</v>
      </c>
      <c r="AC156" s="148" t="s">
        <v>96</v>
      </c>
      <c r="AD156" s="148" t="s">
        <v>96</v>
      </c>
      <c r="AE156" s="148" t="s">
        <v>410</v>
      </c>
      <c r="AF156" s="191" t="s">
        <v>87</v>
      </c>
      <c r="AG156" s="27"/>
      <c r="AH156" s="27"/>
      <c r="AI156" s="27"/>
      <c r="AJ156" s="27"/>
      <c r="AK156" s="27"/>
      <c r="AL156" s="27"/>
      <c r="AM156" s="27"/>
      <c r="AN156" s="27"/>
      <c r="AO156" s="27"/>
      <c r="AP156" s="27"/>
      <c r="AQ156" s="27"/>
      <c r="AR156" s="27"/>
      <c r="AS156" s="27">
        <v>8000000</v>
      </c>
      <c r="AT156" s="27">
        <v>7530000</v>
      </c>
      <c r="AU156" s="27">
        <v>7530000</v>
      </c>
      <c r="AV156" s="27">
        <v>7530000</v>
      </c>
      <c r="AW156" s="27">
        <v>7530000</v>
      </c>
      <c r="AX156" s="27">
        <v>7530000</v>
      </c>
      <c r="AY156" s="27">
        <v>7530000</v>
      </c>
      <c r="AZ156" s="27">
        <v>7530000</v>
      </c>
    </row>
    <row r="157" spans="1:52" ht="20.399999999999999" x14ac:dyDescent="0.25">
      <c r="A157" s="186" t="s">
        <v>1325</v>
      </c>
      <c r="B157" s="186" t="s">
        <v>387</v>
      </c>
      <c r="C157" s="255">
        <v>187</v>
      </c>
      <c r="D157" s="157" t="s">
        <v>1119</v>
      </c>
      <c r="E157" s="186" t="s">
        <v>1324</v>
      </c>
      <c r="F157" s="186"/>
      <c r="G157" s="186"/>
      <c r="H157" s="1079">
        <v>44228</v>
      </c>
      <c r="I157" s="26"/>
      <c r="J157" s="26" t="s">
        <v>1506</v>
      </c>
      <c r="K157" s="148"/>
      <c r="L157" s="148"/>
      <c r="M157" s="148"/>
      <c r="N157" s="148"/>
      <c r="O157" s="148"/>
      <c r="P157" s="148"/>
      <c r="Q157" s="148"/>
      <c r="R157" s="148"/>
      <c r="S157" s="148"/>
      <c r="T157" s="148"/>
      <c r="U157" s="148"/>
      <c r="V157" s="148" t="s">
        <v>406</v>
      </c>
      <c r="W157" s="148" t="s">
        <v>406</v>
      </c>
      <c r="X157" s="148" t="s">
        <v>406</v>
      </c>
      <c r="Y157" s="148" t="s">
        <v>406</v>
      </c>
      <c r="Z157" s="148" t="s">
        <v>406</v>
      </c>
      <c r="AA157" s="1094" t="s">
        <v>96</v>
      </c>
      <c r="AB157" s="1094" t="s">
        <v>96</v>
      </c>
      <c r="AC157" s="1094" t="s">
        <v>96</v>
      </c>
      <c r="AD157" s="1094" t="s">
        <v>96</v>
      </c>
      <c r="AE157" s="148" t="s">
        <v>410</v>
      </c>
      <c r="AF157" s="191" t="s">
        <v>87</v>
      </c>
      <c r="AG157" s="27"/>
      <c r="AH157" s="27"/>
      <c r="AI157" s="27"/>
      <c r="AJ157" s="27"/>
      <c r="AK157" s="27"/>
      <c r="AL157" s="27"/>
      <c r="AM157" s="27"/>
      <c r="AN157" s="27"/>
      <c r="AO157" s="27"/>
      <c r="AP157" s="27"/>
      <c r="AQ157" s="27"/>
      <c r="AR157" s="27">
        <v>14100000</v>
      </c>
      <c r="AS157" s="27">
        <v>13631000</v>
      </c>
      <c r="AT157" s="27">
        <v>13631000</v>
      </c>
      <c r="AU157" s="27">
        <v>13631000</v>
      </c>
      <c r="AV157" s="27">
        <v>13631000</v>
      </c>
      <c r="AW157" s="27">
        <v>13631000</v>
      </c>
      <c r="AX157" s="27">
        <v>13631000</v>
      </c>
      <c r="AY157" s="27">
        <v>13631000</v>
      </c>
      <c r="AZ157" s="27">
        <v>13631000</v>
      </c>
    </row>
    <row r="158" spans="1:52" ht="20.399999999999999" x14ac:dyDescent="0.25">
      <c r="A158" s="186" t="s">
        <v>1325</v>
      </c>
      <c r="B158" s="186" t="s">
        <v>387</v>
      </c>
      <c r="C158" s="255">
        <v>104</v>
      </c>
      <c r="D158" s="157" t="s">
        <v>1119</v>
      </c>
      <c r="E158" s="186" t="s">
        <v>1324</v>
      </c>
      <c r="F158" s="186"/>
      <c r="G158" s="186"/>
      <c r="H158" s="1079">
        <v>44228</v>
      </c>
      <c r="I158" s="26"/>
      <c r="J158" s="26" t="s">
        <v>1631</v>
      </c>
      <c r="K158" s="148"/>
      <c r="L158" s="148"/>
      <c r="M158" s="148"/>
      <c r="N158" s="148"/>
      <c r="O158" s="148"/>
      <c r="P158" s="148"/>
      <c r="Q158" s="148"/>
      <c r="R158" s="148"/>
      <c r="S158" s="148"/>
      <c r="T158" s="148" t="s">
        <v>396</v>
      </c>
      <c r="U158" s="148" t="s">
        <v>396</v>
      </c>
      <c r="V158" s="148" t="s">
        <v>406</v>
      </c>
      <c r="W158" s="148" t="s">
        <v>406</v>
      </c>
      <c r="X158" s="148" t="s">
        <v>406</v>
      </c>
      <c r="Y158" s="148" t="s">
        <v>406</v>
      </c>
      <c r="Z158" s="148" t="s">
        <v>96</v>
      </c>
      <c r="AA158" s="148" t="s">
        <v>96</v>
      </c>
      <c r="AB158" s="148" t="s">
        <v>96</v>
      </c>
      <c r="AC158" s="148" t="s">
        <v>96</v>
      </c>
      <c r="AD158" s="148" t="s">
        <v>96</v>
      </c>
      <c r="AE158" s="148" t="s">
        <v>410</v>
      </c>
      <c r="AF158" s="191" t="s">
        <v>87</v>
      </c>
      <c r="AG158" s="27"/>
      <c r="AH158" s="27"/>
      <c r="AI158" s="27"/>
      <c r="AJ158" s="27"/>
      <c r="AK158" s="27"/>
      <c r="AL158" s="27"/>
      <c r="AM158" s="27"/>
      <c r="AN158" s="27"/>
      <c r="AO158" s="27"/>
      <c r="AP158" s="27">
        <v>14000000</v>
      </c>
      <c r="AQ158" s="27">
        <v>14000000</v>
      </c>
      <c r="AR158" s="27">
        <v>14000000</v>
      </c>
      <c r="AS158" s="27">
        <v>16992000</v>
      </c>
      <c r="AT158" s="27">
        <v>16992000</v>
      </c>
      <c r="AU158" s="27">
        <v>16992000</v>
      </c>
      <c r="AV158" s="27">
        <v>16992000</v>
      </c>
      <c r="AW158" s="27">
        <v>16992000</v>
      </c>
      <c r="AX158" s="27">
        <v>16992000</v>
      </c>
      <c r="AY158" s="27">
        <v>16992000</v>
      </c>
      <c r="AZ158" s="27">
        <v>16992000</v>
      </c>
    </row>
    <row r="159" spans="1:52" ht="91.8" x14ac:dyDescent="0.25">
      <c r="A159" s="186" t="s">
        <v>1325</v>
      </c>
      <c r="B159" s="186" t="s">
        <v>387</v>
      </c>
      <c r="C159" s="255">
        <v>86</v>
      </c>
      <c r="D159" s="157" t="s">
        <v>1119</v>
      </c>
      <c r="E159" s="186" t="s">
        <v>1432</v>
      </c>
      <c r="F159" s="186"/>
      <c r="G159" s="186"/>
      <c r="H159" s="1079">
        <v>44136</v>
      </c>
      <c r="I159" s="26" t="s">
        <v>1441</v>
      </c>
      <c r="J159" s="26" t="s">
        <v>1527</v>
      </c>
      <c r="K159" s="148"/>
      <c r="L159" s="148"/>
      <c r="M159" s="148"/>
      <c r="N159" s="148"/>
      <c r="O159" s="148"/>
      <c r="P159" s="148"/>
      <c r="Q159" s="148" t="s">
        <v>392</v>
      </c>
      <c r="R159" s="148" t="s">
        <v>392</v>
      </c>
      <c r="S159" s="148" t="s">
        <v>392</v>
      </c>
      <c r="T159" s="148" t="s">
        <v>392</v>
      </c>
      <c r="U159" s="148" t="s">
        <v>392</v>
      </c>
      <c r="V159" s="148" t="s">
        <v>392</v>
      </c>
      <c r="W159" s="148" t="s">
        <v>406</v>
      </c>
      <c r="X159" s="148" t="s">
        <v>406</v>
      </c>
      <c r="Y159" s="148" t="s">
        <v>406</v>
      </c>
      <c r="Z159" s="148" t="s">
        <v>96</v>
      </c>
      <c r="AA159" s="148" t="s">
        <v>96</v>
      </c>
      <c r="AB159" s="148" t="s">
        <v>96</v>
      </c>
      <c r="AC159" s="148" t="s">
        <v>96</v>
      </c>
      <c r="AD159" s="148" t="s">
        <v>96</v>
      </c>
      <c r="AE159" s="967" t="s">
        <v>410</v>
      </c>
      <c r="AF159" s="967">
        <v>43576</v>
      </c>
      <c r="AG159" s="27"/>
      <c r="AH159" s="27"/>
      <c r="AI159" s="27"/>
      <c r="AJ159" s="27"/>
      <c r="AK159" s="27"/>
      <c r="AL159" s="27"/>
      <c r="AM159" s="153" t="s">
        <v>1433</v>
      </c>
      <c r="AN159" s="153" t="s">
        <v>1433</v>
      </c>
      <c r="AO159" s="153" t="s">
        <v>1440</v>
      </c>
      <c r="AP159" s="153" t="s">
        <v>1440</v>
      </c>
      <c r="AQ159" s="153" t="s">
        <v>1440</v>
      </c>
      <c r="AR159" s="153" t="s">
        <v>1440</v>
      </c>
      <c r="AS159" s="153" t="s">
        <v>1440</v>
      </c>
      <c r="AT159" s="153" t="s">
        <v>1440</v>
      </c>
      <c r="AU159" s="153" t="s">
        <v>1440</v>
      </c>
      <c r="AV159" s="153" t="s">
        <v>1440</v>
      </c>
      <c r="AW159" s="153" t="s">
        <v>1440</v>
      </c>
      <c r="AX159" s="153" t="s">
        <v>1440</v>
      </c>
      <c r="AY159" s="153" t="s">
        <v>1440</v>
      </c>
      <c r="AZ159" s="153" t="s">
        <v>1440</v>
      </c>
    </row>
    <row r="160" spans="1:52" ht="20.399999999999999" x14ac:dyDescent="0.25">
      <c r="A160" s="186" t="s">
        <v>1325</v>
      </c>
      <c r="B160" s="186" t="s">
        <v>387</v>
      </c>
      <c r="C160" s="255">
        <v>206</v>
      </c>
      <c r="D160" s="157" t="s">
        <v>1119</v>
      </c>
      <c r="E160" s="186" t="s">
        <v>1324</v>
      </c>
      <c r="F160" s="186"/>
      <c r="G160" s="186"/>
      <c r="H160" s="1079">
        <v>44136</v>
      </c>
      <c r="I160" s="26"/>
      <c r="J160" s="26" t="s">
        <v>1545</v>
      </c>
      <c r="K160" s="148"/>
      <c r="L160" s="148"/>
      <c r="M160" s="148"/>
      <c r="N160" s="148"/>
      <c r="O160" s="148"/>
      <c r="P160" s="148"/>
      <c r="Q160" s="148"/>
      <c r="R160" s="148"/>
      <c r="S160" s="148"/>
      <c r="T160" s="148"/>
      <c r="U160" s="148"/>
      <c r="V160" s="148"/>
      <c r="W160" s="148" t="s">
        <v>396</v>
      </c>
      <c r="X160" s="148" t="s">
        <v>396</v>
      </c>
      <c r="Y160" s="148" t="s">
        <v>406</v>
      </c>
      <c r="Z160" s="148" t="s">
        <v>110</v>
      </c>
      <c r="AA160" s="148" t="s">
        <v>110</v>
      </c>
      <c r="AB160" s="148" t="s">
        <v>110</v>
      </c>
      <c r="AC160" s="148" t="s">
        <v>110</v>
      </c>
      <c r="AD160" s="148" t="s">
        <v>110</v>
      </c>
      <c r="AE160" s="148" t="s">
        <v>410</v>
      </c>
      <c r="AF160" s="191" t="s">
        <v>87</v>
      </c>
      <c r="AG160" s="27"/>
      <c r="AH160" s="27"/>
      <c r="AI160" s="27"/>
      <c r="AJ160" s="27"/>
      <c r="AK160" s="27"/>
      <c r="AL160" s="27"/>
      <c r="AM160" s="27"/>
      <c r="AN160" s="27"/>
      <c r="AO160" s="27"/>
      <c r="AP160" s="27"/>
      <c r="AQ160" s="27"/>
      <c r="AR160" s="27"/>
      <c r="AS160" s="27">
        <v>8490000</v>
      </c>
      <c r="AT160" s="27">
        <v>8490000</v>
      </c>
      <c r="AU160" s="27">
        <v>8475000</v>
      </c>
      <c r="AV160" s="27">
        <v>8475000</v>
      </c>
      <c r="AW160" s="27">
        <v>8475000</v>
      </c>
      <c r="AX160" s="27">
        <v>8475000</v>
      </c>
      <c r="AY160" s="27">
        <v>8475000</v>
      </c>
      <c r="AZ160" s="27">
        <v>8475000</v>
      </c>
    </row>
    <row r="161" spans="1:52" ht="20.399999999999999" x14ac:dyDescent="0.25">
      <c r="A161" s="186" t="s">
        <v>1325</v>
      </c>
      <c r="B161" s="186" t="s">
        <v>387</v>
      </c>
      <c r="C161" s="255">
        <v>198</v>
      </c>
      <c r="D161" s="157" t="s">
        <v>1119</v>
      </c>
      <c r="E161" s="186" t="s">
        <v>1324</v>
      </c>
      <c r="F161" s="186"/>
      <c r="G161" s="186"/>
      <c r="H161" s="1079">
        <v>44075</v>
      </c>
      <c r="I161" s="26"/>
      <c r="J161" s="26" t="s">
        <v>1535</v>
      </c>
      <c r="K161" s="148"/>
      <c r="L161" s="148"/>
      <c r="M161" s="148"/>
      <c r="N161" s="148"/>
      <c r="O161" s="148"/>
      <c r="P161" s="148"/>
      <c r="Q161" s="148"/>
      <c r="R161" s="148"/>
      <c r="S161" s="148"/>
      <c r="T161" s="148"/>
      <c r="U161" s="148"/>
      <c r="V161" s="148"/>
      <c r="W161" s="148" t="s">
        <v>396</v>
      </c>
      <c r="X161" s="148" t="s">
        <v>406</v>
      </c>
      <c r="Y161" s="148" t="s">
        <v>406</v>
      </c>
      <c r="Z161" s="148" t="s">
        <v>110</v>
      </c>
      <c r="AA161" s="148" t="s">
        <v>110</v>
      </c>
      <c r="AB161" s="148" t="s">
        <v>110</v>
      </c>
      <c r="AC161" s="148" t="s">
        <v>110</v>
      </c>
      <c r="AD161" s="148" t="s">
        <v>110</v>
      </c>
      <c r="AE161" s="148" t="s">
        <v>410</v>
      </c>
      <c r="AF161" s="191" t="s">
        <v>87</v>
      </c>
      <c r="AG161" s="27"/>
      <c r="AH161" s="27"/>
      <c r="AI161" s="27"/>
      <c r="AJ161" s="27"/>
      <c r="AK161" s="27"/>
      <c r="AL161" s="27"/>
      <c r="AM161" s="27"/>
      <c r="AN161" s="27"/>
      <c r="AO161" s="27"/>
      <c r="AP161" s="27"/>
      <c r="AQ161" s="27"/>
      <c r="AR161" s="27"/>
      <c r="AS161" s="27">
        <v>7410000</v>
      </c>
      <c r="AT161" s="27">
        <v>6403000</v>
      </c>
      <c r="AU161" s="27">
        <v>6403000</v>
      </c>
      <c r="AV161" s="27">
        <v>6403000</v>
      </c>
      <c r="AW161" s="27">
        <v>6403000</v>
      </c>
      <c r="AX161" s="27">
        <v>6403000</v>
      </c>
      <c r="AY161" s="27">
        <v>6403000</v>
      </c>
      <c r="AZ161" s="27">
        <v>6403000</v>
      </c>
    </row>
    <row r="162" spans="1:52" ht="20.399999999999999" x14ac:dyDescent="0.25">
      <c r="A162" s="186" t="s">
        <v>1325</v>
      </c>
      <c r="B162" s="186" t="s">
        <v>387</v>
      </c>
      <c r="C162" s="255">
        <v>199</v>
      </c>
      <c r="D162" s="157" t="s">
        <v>1119</v>
      </c>
      <c r="E162" s="186" t="s">
        <v>1324</v>
      </c>
      <c r="F162" s="186"/>
      <c r="G162" s="186"/>
      <c r="H162" s="1079">
        <v>44136</v>
      </c>
      <c r="I162" s="26"/>
      <c r="J162" s="26" t="s">
        <v>1536</v>
      </c>
      <c r="K162" s="148"/>
      <c r="L162" s="148"/>
      <c r="M162" s="148"/>
      <c r="N162" s="148"/>
      <c r="O162" s="148"/>
      <c r="P162" s="148"/>
      <c r="Q162" s="148"/>
      <c r="R162" s="148"/>
      <c r="S162" s="148"/>
      <c r="T162" s="148"/>
      <c r="U162" s="148"/>
      <c r="V162" s="148"/>
      <c r="W162" s="148" t="s">
        <v>396</v>
      </c>
      <c r="X162" s="148" t="s">
        <v>406</v>
      </c>
      <c r="Y162" s="148" t="s">
        <v>406</v>
      </c>
      <c r="Z162" s="148" t="s">
        <v>110</v>
      </c>
      <c r="AA162" s="148" t="s">
        <v>110</v>
      </c>
      <c r="AB162" s="148" t="s">
        <v>110</v>
      </c>
      <c r="AC162" s="148" t="s">
        <v>110</v>
      </c>
      <c r="AD162" s="148" t="s">
        <v>110</v>
      </c>
      <c r="AE162" s="148" t="s">
        <v>410</v>
      </c>
      <c r="AF162" s="191" t="s">
        <v>87</v>
      </c>
      <c r="AG162" s="27"/>
      <c r="AH162" s="27"/>
      <c r="AI162" s="27"/>
      <c r="AJ162" s="27"/>
      <c r="AK162" s="27"/>
      <c r="AL162" s="27"/>
      <c r="AM162" s="27"/>
      <c r="AN162" s="27"/>
      <c r="AO162" s="27"/>
      <c r="AP162" s="27"/>
      <c r="AQ162" s="27"/>
      <c r="AR162" s="27"/>
      <c r="AS162" s="27">
        <v>9100000</v>
      </c>
      <c r="AT162" s="27">
        <v>9045000</v>
      </c>
      <c r="AU162" s="27">
        <v>9045000</v>
      </c>
      <c r="AV162" s="27">
        <v>9045000</v>
      </c>
      <c r="AW162" s="27">
        <v>9045000</v>
      </c>
      <c r="AX162" s="27">
        <v>9045000</v>
      </c>
      <c r="AY162" s="27">
        <v>10048000</v>
      </c>
      <c r="AZ162" s="27">
        <v>10048000</v>
      </c>
    </row>
    <row r="163" spans="1:52" ht="20.399999999999999" x14ac:dyDescent="0.25">
      <c r="A163" s="186" t="s">
        <v>1325</v>
      </c>
      <c r="B163" s="186" t="s">
        <v>387</v>
      </c>
      <c r="C163" s="255">
        <v>201</v>
      </c>
      <c r="D163" s="157" t="s">
        <v>1119</v>
      </c>
      <c r="E163" s="186" t="s">
        <v>1324</v>
      </c>
      <c r="F163" s="186"/>
      <c r="G163" s="186"/>
      <c r="H163" s="1079">
        <v>44136</v>
      </c>
      <c r="I163" s="26"/>
      <c r="J163" s="26" t="s">
        <v>1538</v>
      </c>
      <c r="K163" s="148"/>
      <c r="L163" s="148"/>
      <c r="M163" s="148"/>
      <c r="N163" s="148"/>
      <c r="O163" s="148"/>
      <c r="P163" s="148"/>
      <c r="Q163" s="148"/>
      <c r="R163" s="148"/>
      <c r="S163" s="148"/>
      <c r="T163" s="148"/>
      <c r="U163" s="148"/>
      <c r="V163" s="148"/>
      <c r="W163" s="148" t="s">
        <v>396</v>
      </c>
      <c r="X163" s="148" t="s">
        <v>406</v>
      </c>
      <c r="Y163" s="148" t="s">
        <v>406</v>
      </c>
      <c r="Z163" s="148" t="s">
        <v>110</v>
      </c>
      <c r="AA163" s="148" t="s">
        <v>110</v>
      </c>
      <c r="AB163" s="148" t="s">
        <v>110</v>
      </c>
      <c r="AC163" s="148" t="s">
        <v>110</v>
      </c>
      <c r="AD163" s="148" t="s">
        <v>110</v>
      </c>
      <c r="AE163" s="148" t="s">
        <v>410</v>
      </c>
      <c r="AF163" s="191" t="s">
        <v>87</v>
      </c>
      <c r="AG163" s="27"/>
      <c r="AH163" s="27"/>
      <c r="AI163" s="27"/>
      <c r="AJ163" s="27"/>
      <c r="AK163" s="27"/>
      <c r="AL163" s="27"/>
      <c r="AM163" s="27"/>
      <c r="AN163" s="27"/>
      <c r="AO163" s="27"/>
      <c r="AP163" s="27"/>
      <c r="AQ163" s="27"/>
      <c r="AR163" s="27"/>
      <c r="AS163" s="27">
        <v>6910000</v>
      </c>
      <c r="AT163" s="27">
        <v>7404000</v>
      </c>
      <c r="AU163" s="27">
        <v>7404000</v>
      </c>
      <c r="AV163" s="27">
        <v>7404000</v>
      </c>
      <c r="AW163" s="27">
        <v>7404000</v>
      </c>
      <c r="AX163" s="27">
        <v>7404000</v>
      </c>
      <c r="AY163" s="27">
        <v>7404000</v>
      </c>
      <c r="AZ163" s="27">
        <v>7404000</v>
      </c>
    </row>
    <row r="164" spans="1:52" ht="20.399999999999999" x14ac:dyDescent="0.25">
      <c r="A164" s="186" t="s">
        <v>1325</v>
      </c>
      <c r="B164" s="186" t="s">
        <v>387</v>
      </c>
      <c r="C164" s="255">
        <v>205</v>
      </c>
      <c r="D164" s="157" t="s">
        <v>1119</v>
      </c>
      <c r="E164" s="186" t="s">
        <v>1324</v>
      </c>
      <c r="F164" s="186"/>
      <c r="G164" s="186"/>
      <c r="H164" s="1081">
        <v>44166</v>
      </c>
      <c r="I164" s="26"/>
      <c r="J164" s="26" t="s">
        <v>1539</v>
      </c>
      <c r="K164" s="148"/>
      <c r="L164" s="148"/>
      <c r="M164" s="148"/>
      <c r="N164" s="148"/>
      <c r="O164" s="148"/>
      <c r="P164" s="148"/>
      <c r="Q164" s="148"/>
      <c r="R164" s="148"/>
      <c r="S164" s="148"/>
      <c r="T164" s="148"/>
      <c r="U164" s="148"/>
      <c r="V164" s="148"/>
      <c r="W164" s="148" t="s">
        <v>396</v>
      </c>
      <c r="X164" s="148" t="s">
        <v>406</v>
      </c>
      <c r="Y164" s="148" t="s">
        <v>406</v>
      </c>
      <c r="Z164" s="148" t="s">
        <v>110</v>
      </c>
      <c r="AA164" s="148" t="s">
        <v>110</v>
      </c>
      <c r="AB164" s="148" t="s">
        <v>110</v>
      </c>
      <c r="AC164" s="148" t="s">
        <v>110</v>
      </c>
      <c r="AD164" s="148" t="s">
        <v>110</v>
      </c>
      <c r="AE164" s="148" t="s">
        <v>410</v>
      </c>
      <c r="AF164" s="191" t="s">
        <v>87</v>
      </c>
      <c r="AG164" s="27"/>
      <c r="AH164" s="27"/>
      <c r="AI164" s="27"/>
      <c r="AJ164" s="27"/>
      <c r="AK164" s="27"/>
      <c r="AL164" s="27"/>
      <c r="AM164" s="27"/>
      <c r="AN164" s="27"/>
      <c r="AO164" s="27"/>
      <c r="AP164" s="27"/>
      <c r="AQ164" s="27"/>
      <c r="AR164" s="27"/>
      <c r="AS164" s="27">
        <v>33430000</v>
      </c>
      <c r="AT164" s="27">
        <v>29740000</v>
      </c>
      <c r="AU164" s="27">
        <v>29740000</v>
      </c>
      <c r="AV164" s="27">
        <v>29740000</v>
      </c>
      <c r="AW164" s="27">
        <v>29740000</v>
      </c>
      <c r="AX164" s="27">
        <v>29740000</v>
      </c>
      <c r="AY164" s="27">
        <v>29740000</v>
      </c>
      <c r="AZ164" s="27">
        <v>29740000</v>
      </c>
    </row>
    <row r="165" spans="1:52" ht="20.399999999999999" x14ac:dyDescent="0.25">
      <c r="A165" s="186" t="s">
        <v>1325</v>
      </c>
      <c r="B165" s="186" t="s">
        <v>387</v>
      </c>
      <c r="C165" s="255">
        <v>105</v>
      </c>
      <c r="D165" s="157" t="s">
        <v>1119</v>
      </c>
      <c r="E165" s="186" t="s">
        <v>1324</v>
      </c>
      <c r="F165" s="186"/>
      <c r="G165" s="186"/>
      <c r="H165" s="1079">
        <v>44075</v>
      </c>
      <c r="I165" s="26"/>
      <c r="J165" s="26" t="s">
        <v>1641</v>
      </c>
      <c r="K165" s="148"/>
      <c r="L165" s="148"/>
      <c r="M165" s="148"/>
      <c r="N165" s="148"/>
      <c r="O165" s="148"/>
      <c r="P165" s="148"/>
      <c r="Q165" s="148"/>
      <c r="R165" s="148"/>
      <c r="S165" s="148"/>
      <c r="T165" s="148" t="s">
        <v>396</v>
      </c>
      <c r="U165" s="148" t="s">
        <v>406</v>
      </c>
      <c r="V165" s="148" t="s">
        <v>406</v>
      </c>
      <c r="W165" s="148" t="s">
        <v>406</v>
      </c>
      <c r="X165" s="148" t="s">
        <v>406</v>
      </c>
      <c r="Y165" s="148" t="s">
        <v>406</v>
      </c>
      <c r="Z165" s="148" t="s">
        <v>110</v>
      </c>
      <c r="AA165" s="148" t="s">
        <v>110</v>
      </c>
      <c r="AB165" s="148" t="s">
        <v>110</v>
      </c>
      <c r="AC165" s="148" t="s">
        <v>110</v>
      </c>
      <c r="AD165" s="148" t="s">
        <v>110</v>
      </c>
      <c r="AE165" s="148" t="s">
        <v>410</v>
      </c>
      <c r="AF165" s="191" t="s">
        <v>87</v>
      </c>
      <c r="AG165" s="27"/>
      <c r="AH165" s="27"/>
      <c r="AI165" s="27"/>
      <c r="AJ165" s="27"/>
      <c r="AK165" s="27"/>
      <c r="AL165" s="27"/>
      <c r="AM165" s="27"/>
      <c r="AN165" s="27"/>
      <c r="AO165" s="27"/>
      <c r="AP165" s="27">
        <v>6100000</v>
      </c>
      <c r="AQ165" s="27">
        <v>6884000</v>
      </c>
      <c r="AR165" s="27">
        <v>6884000</v>
      </c>
      <c r="AS165" s="27">
        <v>6884000</v>
      </c>
      <c r="AT165" s="27">
        <v>6884000</v>
      </c>
      <c r="AU165" s="27">
        <v>6884000</v>
      </c>
      <c r="AV165" s="27">
        <v>6884000</v>
      </c>
      <c r="AW165" s="27">
        <v>6884000</v>
      </c>
      <c r="AX165" s="27">
        <v>6884000</v>
      </c>
      <c r="AY165" s="27">
        <v>6884000</v>
      </c>
      <c r="AZ165" s="27">
        <v>6884000</v>
      </c>
    </row>
    <row r="166" spans="1:52" ht="20.399999999999999" x14ac:dyDescent="0.25">
      <c r="A166" s="186" t="s">
        <v>1325</v>
      </c>
      <c r="B166" s="186" t="s">
        <v>387</v>
      </c>
      <c r="C166" s="255">
        <v>188</v>
      </c>
      <c r="D166" s="157" t="s">
        <v>1119</v>
      </c>
      <c r="E166" s="186" t="s">
        <v>1324</v>
      </c>
      <c r="F166" s="186"/>
      <c r="G166" s="186"/>
      <c r="H166" s="1081">
        <v>44166</v>
      </c>
      <c r="I166" s="26"/>
      <c r="J166" s="26" t="s">
        <v>1507</v>
      </c>
      <c r="K166" s="148"/>
      <c r="L166" s="148"/>
      <c r="M166" s="148"/>
      <c r="N166" s="148"/>
      <c r="O166" s="148"/>
      <c r="P166" s="148"/>
      <c r="Q166" s="148"/>
      <c r="R166" s="148"/>
      <c r="S166" s="148"/>
      <c r="T166" s="148"/>
      <c r="U166" s="148"/>
      <c r="V166" s="148" t="s">
        <v>406</v>
      </c>
      <c r="W166" s="148" t="s">
        <v>406</v>
      </c>
      <c r="X166" s="148" t="s">
        <v>406</v>
      </c>
      <c r="Y166" s="148" t="s">
        <v>406</v>
      </c>
      <c r="Z166" s="148" t="s">
        <v>110</v>
      </c>
      <c r="AA166" s="148" t="s">
        <v>110</v>
      </c>
      <c r="AB166" s="148" t="s">
        <v>110</v>
      </c>
      <c r="AC166" s="148" t="s">
        <v>110</v>
      </c>
      <c r="AD166" s="148" t="s">
        <v>110</v>
      </c>
      <c r="AE166" s="148" t="s">
        <v>410</v>
      </c>
      <c r="AF166" s="191" t="s">
        <v>87</v>
      </c>
      <c r="AG166" s="27"/>
      <c r="AH166" s="27"/>
      <c r="AI166" s="27"/>
      <c r="AJ166" s="27"/>
      <c r="AK166" s="27"/>
      <c r="AL166" s="27"/>
      <c r="AM166" s="27"/>
      <c r="AN166" s="27"/>
      <c r="AO166" s="27"/>
      <c r="AP166" s="27"/>
      <c r="AQ166" s="27"/>
      <c r="AR166" s="27">
        <v>10300000</v>
      </c>
      <c r="AS166" s="27">
        <v>10995000</v>
      </c>
      <c r="AT166" s="27">
        <v>10995000</v>
      </c>
      <c r="AU166" s="27">
        <v>10995000</v>
      </c>
      <c r="AV166" s="27">
        <v>10995000</v>
      </c>
      <c r="AW166" s="27">
        <v>10995000</v>
      </c>
      <c r="AX166" s="27">
        <v>10995000</v>
      </c>
      <c r="AY166" s="27">
        <v>10995000</v>
      </c>
      <c r="AZ166" s="27">
        <v>10995000</v>
      </c>
    </row>
    <row r="167" spans="1:52" ht="20.399999999999999" x14ac:dyDescent="0.25">
      <c r="A167" s="186" t="s">
        <v>1325</v>
      </c>
      <c r="B167" s="186" t="s">
        <v>387</v>
      </c>
      <c r="C167" s="255">
        <v>189</v>
      </c>
      <c r="D167" s="157" t="s">
        <v>1119</v>
      </c>
      <c r="E167" s="186" t="s">
        <v>1324</v>
      </c>
      <c r="F167" s="186"/>
      <c r="G167" s="186"/>
      <c r="H167" s="1081">
        <v>44166</v>
      </c>
      <c r="I167" s="26"/>
      <c r="J167" s="26" t="s">
        <v>1508</v>
      </c>
      <c r="K167" s="148"/>
      <c r="L167" s="148"/>
      <c r="M167" s="148"/>
      <c r="N167" s="148"/>
      <c r="O167" s="148"/>
      <c r="P167" s="148"/>
      <c r="Q167" s="148"/>
      <c r="R167" s="148"/>
      <c r="S167" s="148"/>
      <c r="T167" s="148"/>
      <c r="U167" s="148"/>
      <c r="V167" s="148" t="s">
        <v>406</v>
      </c>
      <c r="W167" s="148" t="s">
        <v>406</v>
      </c>
      <c r="X167" s="148" t="s">
        <v>406</v>
      </c>
      <c r="Y167" s="148" t="s">
        <v>406</v>
      </c>
      <c r="Z167" s="148" t="s">
        <v>110</v>
      </c>
      <c r="AA167" s="148" t="s">
        <v>110</v>
      </c>
      <c r="AB167" s="148" t="s">
        <v>110</v>
      </c>
      <c r="AC167" s="148" t="s">
        <v>110</v>
      </c>
      <c r="AD167" s="148" t="s">
        <v>110</v>
      </c>
      <c r="AE167" s="148" t="s">
        <v>410</v>
      </c>
      <c r="AF167" s="191" t="s">
        <v>87</v>
      </c>
      <c r="AG167" s="27"/>
      <c r="AH167" s="27"/>
      <c r="AI167" s="27"/>
      <c r="AJ167" s="27"/>
      <c r="AK167" s="27"/>
      <c r="AL167" s="27"/>
      <c r="AM167" s="27"/>
      <c r="AN167" s="27"/>
      <c r="AO167" s="27"/>
      <c r="AP167" s="27"/>
      <c r="AQ167" s="27"/>
      <c r="AR167" s="27">
        <v>9700000</v>
      </c>
      <c r="AS167" s="27">
        <v>11589000</v>
      </c>
      <c r="AT167" s="27">
        <v>11589000</v>
      </c>
      <c r="AU167" s="27">
        <v>11589000</v>
      </c>
      <c r="AV167" s="27">
        <v>11589000</v>
      </c>
      <c r="AW167" s="27">
        <v>11589000</v>
      </c>
      <c r="AX167" s="27">
        <v>11589000</v>
      </c>
      <c r="AY167" s="27">
        <v>11589000</v>
      </c>
      <c r="AZ167" s="27">
        <v>11589000</v>
      </c>
    </row>
    <row r="168" spans="1:52" ht="20.399999999999999" x14ac:dyDescent="0.25">
      <c r="A168" s="186" t="s">
        <v>1325</v>
      </c>
      <c r="B168" s="186" t="s">
        <v>387</v>
      </c>
      <c r="C168" s="255">
        <v>191</v>
      </c>
      <c r="D168" s="157" t="s">
        <v>1119</v>
      </c>
      <c r="E168" s="186" t="s">
        <v>1324</v>
      </c>
      <c r="F168" s="186"/>
      <c r="G168" s="186"/>
      <c r="H168" s="1081">
        <v>44166</v>
      </c>
      <c r="I168" s="26"/>
      <c r="J168" s="26" t="s">
        <v>1509</v>
      </c>
      <c r="K168" s="148"/>
      <c r="L168" s="148"/>
      <c r="M168" s="148"/>
      <c r="N168" s="148"/>
      <c r="O168" s="148"/>
      <c r="P168" s="148"/>
      <c r="Q168" s="148"/>
      <c r="R168" s="148"/>
      <c r="S168" s="148"/>
      <c r="T168" s="148"/>
      <c r="U168" s="148"/>
      <c r="V168" s="148" t="s">
        <v>406</v>
      </c>
      <c r="W168" s="148" t="s">
        <v>406</v>
      </c>
      <c r="X168" s="148" t="s">
        <v>406</v>
      </c>
      <c r="Y168" s="148" t="s">
        <v>406</v>
      </c>
      <c r="Z168" s="148" t="s">
        <v>110</v>
      </c>
      <c r="AA168" s="148" t="s">
        <v>110</v>
      </c>
      <c r="AB168" s="148" t="s">
        <v>110</v>
      </c>
      <c r="AC168" s="148" t="s">
        <v>110</v>
      </c>
      <c r="AD168" s="148" t="s">
        <v>110</v>
      </c>
      <c r="AE168" s="148" t="s">
        <v>410</v>
      </c>
      <c r="AF168" s="191" t="s">
        <v>87</v>
      </c>
      <c r="AG168" s="27"/>
      <c r="AH168" s="27"/>
      <c r="AI168" s="27"/>
      <c r="AJ168" s="27"/>
      <c r="AK168" s="27"/>
      <c r="AL168" s="27"/>
      <c r="AM168" s="27"/>
      <c r="AN168" s="27"/>
      <c r="AO168" s="27"/>
      <c r="AP168" s="27"/>
      <c r="AQ168" s="27"/>
      <c r="AR168" s="27">
        <v>14000000</v>
      </c>
      <c r="AS168" s="27">
        <v>14408000</v>
      </c>
      <c r="AT168" s="27">
        <v>14408000</v>
      </c>
      <c r="AU168" s="27">
        <v>14408000</v>
      </c>
      <c r="AV168" s="27">
        <v>14408000</v>
      </c>
      <c r="AW168" s="27">
        <v>14408000</v>
      </c>
      <c r="AX168" s="27">
        <v>14408000</v>
      </c>
      <c r="AY168" s="27">
        <v>14408000</v>
      </c>
      <c r="AZ168" s="27">
        <v>14408000</v>
      </c>
    </row>
    <row r="169" spans="1:52" ht="20.399999999999999" x14ac:dyDescent="0.25">
      <c r="A169" s="186" t="s">
        <v>1325</v>
      </c>
      <c r="B169" s="186" t="s">
        <v>387</v>
      </c>
      <c r="C169" s="255">
        <v>192</v>
      </c>
      <c r="D169" s="157" t="s">
        <v>1119</v>
      </c>
      <c r="E169" s="186" t="s">
        <v>1324</v>
      </c>
      <c r="F169" s="186"/>
      <c r="G169" s="186"/>
      <c r="H169" s="1081">
        <v>44166</v>
      </c>
      <c r="I169" s="26"/>
      <c r="J169" s="26" t="s">
        <v>1510</v>
      </c>
      <c r="K169" s="148"/>
      <c r="L169" s="148"/>
      <c r="M169" s="148"/>
      <c r="N169" s="148"/>
      <c r="O169" s="148"/>
      <c r="P169" s="148"/>
      <c r="Q169" s="148"/>
      <c r="R169" s="148"/>
      <c r="S169" s="148"/>
      <c r="T169" s="148"/>
      <c r="U169" s="148"/>
      <c r="V169" s="148" t="s">
        <v>406</v>
      </c>
      <c r="W169" s="148" t="s">
        <v>406</v>
      </c>
      <c r="X169" s="148" t="s">
        <v>406</v>
      </c>
      <c r="Y169" s="148" t="s">
        <v>406</v>
      </c>
      <c r="Z169" s="148" t="s">
        <v>110</v>
      </c>
      <c r="AA169" s="148" t="s">
        <v>110</v>
      </c>
      <c r="AB169" s="148" t="s">
        <v>110</v>
      </c>
      <c r="AC169" s="148" t="s">
        <v>110</v>
      </c>
      <c r="AD169" s="148" t="s">
        <v>110</v>
      </c>
      <c r="AE169" s="148" t="s">
        <v>410</v>
      </c>
      <c r="AF169" s="191" t="s">
        <v>87</v>
      </c>
      <c r="AG169" s="27"/>
      <c r="AH169" s="27"/>
      <c r="AI169" s="27"/>
      <c r="AJ169" s="27"/>
      <c r="AK169" s="27"/>
      <c r="AL169" s="27"/>
      <c r="AM169" s="27"/>
      <c r="AN169" s="27"/>
      <c r="AO169" s="27"/>
      <c r="AP169" s="27"/>
      <c r="AQ169" s="27"/>
      <c r="AR169" s="27">
        <v>16400000</v>
      </c>
      <c r="AS169" s="27">
        <v>17313000</v>
      </c>
      <c r="AT169" s="27">
        <v>17313000</v>
      </c>
      <c r="AU169" s="27">
        <v>17313000</v>
      </c>
      <c r="AV169" s="27">
        <v>17313000</v>
      </c>
      <c r="AW169" s="27">
        <v>17313000</v>
      </c>
      <c r="AX169" s="27">
        <v>17313000</v>
      </c>
      <c r="AY169" s="27">
        <v>17313000</v>
      </c>
      <c r="AZ169" s="27">
        <v>17313000</v>
      </c>
    </row>
    <row r="170" spans="1:52" x14ac:dyDescent="0.25">
      <c r="A170" s="186" t="s">
        <v>1325</v>
      </c>
      <c r="B170" s="186" t="s">
        <v>509</v>
      </c>
      <c r="C170" s="255">
        <v>202</v>
      </c>
      <c r="D170" s="157" t="s">
        <v>1119</v>
      </c>
      <c r="E170" s="186" t="s">
        <v>1324</v>
      </c>
      <c r="F170" s="186"/>
      <c r="G170" s="186"/>
      <c r="H170" s="1081">
        <v>44166</v>
      </c>
      <c r="I170" s="26"/>
      <c r="J170" s="26" t="s">
        <v>1623</v>
      </c>
      <c r="K170" s="148"/>
      <c r="L170" s="148"/>
      <c r="M170" s="148"/>
      <c r="N170" s="148"/>
      <c r="O170" s="148"/>
      <c r="P170" s="148"/>
      <c r="Q170" s="148"/>
      <c r="R170" s="148"/>
      <c r="S170" s="148"/>
      <c r="T170" s="148"/>
      <c r="U170" s="148"/>
      <c r="V170" s="148"/>
      <c r="W170" s="148" t="s">
        <v>396</v>
      </c>
      <c r="X170" s="148" t="s">
        <v>396</v>
      </c>
      <c r="Y170" s="148" t="s">
        <v>396</v>
      </c>
      <c r="Z170" s="148" t="s">
        <v>110</v>
      </c>
      <c r="AA170" s="148" t="s">
        <v>110</v>
      </c>
      <c r="AB170" s="148" t="s">
        <v>110</v>
      </c>
      <c r="AC170" s="148" t="s">
        <v>110</v>
      </c>
      <c r="AD170" s="148" t="s">
        <v>110</v>
      </c>
      <c r="AE170" s="148" t="s">
        <v>410</v>
      </c>
      <c r="AF170" s="148" t="s">
        <v>410</v>
      </c>
      <c r="AG170" s="27"/>
      <c r="AH170" s="27"/>
      <c r="AI170" s="27"/>
      <c r="AJ170" s="27"/>
      <c r="AK170" s="27"/>
      <c r="AL170" s="27"/>
      <c r="AM170" s="27"/>
      <c r="AN170" s="27"/>
      <c r="AO170" s="27"/>
      <c r="AP170" s="27"/>
      <c r="AQ170" s="27"/>
      <c r="AR170" s="27"/>
      <c r="AS170" s="27">
        <v>6080000</v>
      </c>
      <c r="AT170" s="27">
        <v>6080000</v>
      </c>
      <c r="AU170" s="27">
        <v>4100000</v>
      </c>
      <c r="AV170" s="27">
        <v>4100000</v>
      </c>
      <c r="AW170" s="27">
        <v>4100000</v>
      </c>
      <c r="AX170" s="27">
        <v>4100000</v>
      </c>
      <c r="AY170" s="27">
        <v>4100000</v>
      </c>
      <c r="AZ170" s="27">
        <v>4100000</v>
      </c>
    </row>
    <row r="171" spans="1:52" x14ac:dyDescent="0.25">
      <c r="A171" s="186" t="s">
        <v>1325</v>
      </c>
      <c r="B171" s="186" t="s">
        <v>509</v>
      </c>
      <c r="C171" s="255">
        <v>204</v>
      </c>
      <c r="D171" s="157" t="s">
        <v>1119</v>
      </c>
      <c r="E171" s="186" t="s">
        <v>1324</v>
      </c>
      <c r="F171" s="186"/>
      <c r="G171" s="186"/>
      <c r="H171" s="1021">
        <v>43891</v>
      </c>
      <c r="I171" s="26"/>
      <c r="J171" s="26" t="s">
        <v>1559</v>
      </c>
      <c r="K171" s="148"/>
      <c r="L171" s="148"/>
      <c r="M171" s="148"/>
      <c r="N171" s="148"/>
      <c r="O171" s="148"/>
      <c r="P171" s="148"/>
      <c r="Q171" s="148"/>
      <c r="R171" s="148"/>
      <c r="S171" s="148"/>
      <c r="T171" s="148"/>
      <c r="U171" s="148"/>
      <c r="V171" s="148"/>
      <c r="W171" s="148" t="s">
        <v>396</v>
      </c>
      <c r="X171" s="148" t="s">
        <v>396</v>
      </c>
      <c r="Y171" s="148" t="s">
        <v>396</v>
      </c>
      <c r="Z171" s="148" t="s">
        <v>110</v>
      </c>
      <c r="AA171" s="148" t="s">
        <v>110</v>
      </c>
      <c r="AB171" s="148" t="s">
        <v>110</v>
      </c>
      <c r="AC171" s="148" t="s">
        <v>110</v>
      </c>
      <c r="AD171" s="148" t="s">
        <v>110</v>
      </c>
      <c r="AE171" s="148" t="s">
        <v>410</v>
      </c>
      <c r="AF171" s="148" t="s">
        <v>410</v>
      </c>
      <c r="AG171" s="27"/>
      <c r="AH171" s="27"/>
      <c r="AI171" s="27"/>
      <c r="AJ171" s="27"/>
      <c r="AK171" s="27"/>
      <c r="AL171" s="27"/>
      <c r="AM171" s="27"/>
      <c r="AN171" s="27"/>
      <c r="AO171" s="27"/>
      <c r="AP171" s="27"/>
      <c r="AQ171" s="27"/>
      <c r="AR171" s="27"/>
      <c r="AS171" s="27">
        <v>5250000</v>
      </c>
      <c r="AT171" s="27">
        <v>5250000</v>
      </c>
      <c r="AU171" s="27">
        <v>5250000</v>
      </c>
      <c r="AV171" s="27">
        <v>3809000</v>
      </c>
      <c r="AW171" s="27">
        <v>3809000</v>
      </c>
      <c r="AX171" s="27">
        <v>3809000</v>
      </c>
      <c r="AY171" s="27">
        <v>3809000</v>
      </c>
      <c r="AZ171" s="27">
        <v>3809000</v>
      </c>
    </row>
    <row r="172" spans="1:52" ht="20.399999999999999" x14ac:dyDescent="0.25">
      <c r="A172" s="186" t="s">
        <v>1325</v>
      </c>
      <c r="B172" s="186" t="s">
        <v>387</v>
      </c>
      <c r="C172" s="255">
        <v>186</v>
      </c>
      <c r="D172" s="157" t="s">
        <v>1119</v>
      </c>
      <c r="E172" s="186" t="s">
        <v>1324</v>
      </c>
      <c r="F172" s="186"/>
      <c r="G172" s="186"/>
      <c r="H172" s="1021">
        <v>43891</v>
      </c>
      <c r="I172" s="26"/>
      <c r="J172" s="26" t="s">
        <v>1505</v>
      </c>
      <c r="K172" s="148"/>
      <c r="L172" s="148"/>
      <c r="M172" s="148"/>
      <c r="N172" s="148"/>
      <c r="O172" s="148"/>
      <c r="P172" s="148"/>
      <c r="Q172" s="148"/>
      <c r="R172" s="148"/>
      <c r="S172" s="148"/>
      <c r="T172" s="148"/>
      <c r="U172" s="148"/>
      <c r="V172" s="148" t="s">
        <v>406</v>
      </c>
      <c r="W172" s="148" t="s">
        <v>406</v>
      </c>
      <c r="X172" s="148" t="s">
        <v>406</v>
      </c>
      <c r="Y172" s="148" t="s">
        <v>110</v>
      </c>
      <c r="Z172" s="148" t="s">
        <v>110</v>
      </c>
      <c r="AA172" s="148" t="s">
        <v>110</v>
      </c>
      <c r="AB172" s="148" t="s">
        <v>110</v>
      </c>
      <c r="AC172" s="148" t="s">
        <v>110</v>
      </c>
      <c r="AD172" s="148" t="s">
        <v>110</v>
      </c>
      <c r="AE172" s="148" t="s">
        <v>410</v>
      </c>
      <c r="AF172" s="191" t="s">
        <v>87</v>
      </c>
      <c r="AG172" s="27"/>
      <c r="AH172" s="27"/>
      <c r="AI172" s="27"/>
      <c r="AJ172" s="27"/>
      <c r="AK172" s="27"/>
      <c r="AL172" s="27"/>
      <c r="AM172" s="27"/>
      <c r="AN172" s="27"/>
      <c r="AO172" s="27"/>
      <c r="AP172" s="27"/>
      <c r="AQ172" s="27"/>
      <c r="AR172" s="27">
        <v>5200000</v>
      </c>
      <c r="AS172" s="968">
        <v>3630000</v>
      </c>
      <c r="AT172" s="968">
        <v>3630000</v>
      </c>
      <c r="AU172" s="968">
        <v>3630000</v>
      </c>
      <c r="AV172" s="968">
        <v>3630000</v>
      </c>
      <c r="AW172" s="968">
        <v>3630000</v>
      </c>
      <c r="AX172" s="968">
        <v>3630000</v>
      </c>
      <c r="AY172" s="968">
        <v>3630000</v>
      </c>
      <c r="AZ172" s="968">
        <v>3630000</v>
      </c>
    </row>
    <row r="173" spans="1:52" ht="20.399999999999999" x14ac:dyDescent="0.25">
      <c r="A173" s="186" t="s">
        <v>1325</v>
      </c>
      <c r="B173" s="186" t="s">
        <v>387</v>
      </c>
      <c r="C173" s="255">
        <v>100</v>
      </c>
      <c r="D173" s="157" t="s">
        <v>1119</v>
      </c>
      <c r="E173" s="186" t="s">
        <v>1324</v>
      </c>
      <c r="F173" s="186"/>
      <c r="G173" s="186"/>
      <c r="H173" s="1079">
        <v>43831</v>
      </c>
      <c r="I173" s="26"/>
      <c r="J173" s="26" t="s">
        <v>1642</v>
      </c>
      <c r="K173" s="148"/>
      <c r="L173" s="148"/>
      <c r="M173" s="148"/>
      <c r="N173" s="148"/>
      <c r="O173" s="148"/>
      <c r="P173" s="148"/>
      <c r="Q173" s="148"/>
      <c r="R173" s="148"/>
      <c r="S173" s="148"/>
      <c r="T173" s="148" t="s">
        <v>396</v>
      </c>
      <c r="U173" s="148" t="s">
        <v>406</v>
      </c>
      <c r="V173" s="148" t="s">
        <v>406</v>
      </c>
      <c r="W173" s="148" t="s">
        <v>110</v>
      </c>
      <c r="X173" s="148" t="s">
        <v>110</v>
      </c>
      <c r="Y173" s="148" t="s">
        <v>110</v>
      </c>
      <c r="Z173" s="148" t="s">
        <v>110</v>
      </c>
      <c r="AA173" s="148" t="s">
        <v>110</v>
      </c>
      <c r="AB173" s="148" t="s">
        <v>110</v>
      </c>
      <c r="AC173" s="148" t="s">
        <v>110</v>
      </c>
      <c r="AD173" s="148" t="s">
        <v>110</v>
      </c>
      <c r="AE173" s="148" t="s">
        <v>410</v>
      </c>
      <c r="AF173" s="191" t="s">
        <v>87</v>
      </c>
      <c r="AG173" s="27"/>
      <c r="AH173" s="27"/>
      <c r="AI173" s="27"/>
      <c r="AJ173" s="27"/>
      <c r="AK173" s="27"/>
      <c r="AL173" s="27"/>
      <c r="AM173" s="27"/>
      <c r="AN173" s="27"/>
      <c r="AO173" s="27"/>
      <c r="AP173" s="27">
        <v>8300000</v>
      </c>
      <c r="AQ173" s="27">
        <v>8300000</v>
      </c>
      <c r="AR173" s="27">
        <v>8292000</v>
      </c>
      <c r="AS173" s="27">
        <v>8292000</v>
      </c>
      <c r="AT173" s="27">
        <v>8292000</v>
      </c>
      <c r="AU173" s="27">
        <v>8292000</v>
      </c>
      <c r="AV173" s="27">
        <v>8292000</v>
      </c>
      <c r="AW173" s="27">
        <v>8292000</v>
      </c>
      <c r="AX173" s="27">
        <v>8292000</v>
      </c>
      <c r="AY173" s="27">
        <v>8292000</v>
      </c>
      <c r="AZ173" s="27">
        <v>8292000</v>
      </c>
    </row>
    <row r="174" spans="1:52" ht="20.399999999999999" x14ac:dyDescent="0.25">
      <c r="A174" s="186" t="s">
        <v>1325</v>
      </c>
      <c r="B174" s="186" t="s">
        <v>387</v>
      </c>
      <c r="C174" s="255">
        <v>101</v>
      </c>
      <c r="D174" s="157" t="s">
        <v>1119</v>
      </c>
      <c r="E174" s="186" t="s">
        <v>1324</v>
      </c>
      <c r="F174" s="186"/>
      <c r="G174" s="186"/>
      <c r="H174" s="1079">
        <v>43739</v>
      </c>
      <c r="I174" s="26"/>
      <c r="J174" s="26" t="s">
        <v>1643</v>
      </c>
      <c r="K174" s="148"/>
      <c r="L174" s="148"/>
      <c r="M174" s="148"/>
      <c r="N174" s="148"/>
      <c r="O174" s="148"/>
      <c r="P174" s="148"/>
      <c r="Q174" s="148"/>
      <c r="R174" s="148"/>
      <c r="S174" s="148"/>
      <c r="T174" s="148" t="s">
        <v>396</v>
      </c>
      <c r="U174" s="148" t="s">
        <v>406</v>
      </c>
      <c r="V174" s="148" t="s">
        <v>406</v>
      </c>
      <c r="W174" s="148" t="s">
        <v>110</v>
      </c>
      <c r="X174" s="148" t="s">
        <v>110</v>
      </c>
      <c r="Y174" s="148" t="s">
        <v>110</v>
      </c>
      <c r="Z174" s="148" t="s">
        <v>110</v>
      </c>
      <c r="AA174" s="148" t="s">
        <v>110</v>
      </c>
      <c r="AB174" s="148" t="s">
        <v>110</v>
      </c>
      <c r="AC174" s="148" t="s">
        <v>110</v>
      </c>
      <c r="AD174" s="148" t="s">
        <v>110</v>
      </c>
      <c r="AE174" s="148" t="s">
        <v>410</v>
      </c>
      <c r="AF174" s="191" t="s">
        <v>87</v>
      </c>
      <c r="AG174" s="27"/>
      <c r="AH174" s="27"/>
      <c r="AI174" s="27"/>
      <c r="AJ174" s="27"/>
      <c r="AK174" s="27"/>
      <c r="AL174" s="27"/>
      <c r="AM174" s="27"/>
      <c r="AN174" s="27"/>
      <c r="AO174" s="27"/>
      <c r="AP174" s="27">
        <v>6000000</v>
      </c>
      <c r="AQ174" s="27">
        <v>6168000</v>
      </c>
      <c r="AR174" s="27">
        <v>6168000</v>
      </c>
      <c r="AS174" s="27">
        <v>6168000</v>
      </c>
      <c r="AT174" s="27">
        <v>6168000</v>
      </c>
      <c r="AU174" s="27">
        <v>6168000</v>
      </c>
      <c r="AV174" s="27">
        <v>6168000</v>
      </c>
      <c r="AW174" s="27">
        <v>6168000</v>
      </c>
      <c r="AX174" s="27">
        <v>6168000</v>
      </c>
      <c r="AY174" s="27">
        <v>6168000</v>
      </c>
      <c r="AZ174" s="27">
        <v>6168000</v>
      </c>
    </row>
    <row r="175" spans="1:52" ht="20.399999999999999" x14ac:dyDescent="0.25">
      <c r="A175" s="186" t="s">
        <v>1325</v>
      </c>
      <c r="B175" s="186" t="s">
        <v>387</v>
      </c>
      <c r="C175" s="255">
        <v>102</v>
      </c>
      <c r="D175" s="157" t="s">
        <v>1119</v>
      </c>
      <c r="E175" s="186" t="s">
        <v>1324</v>
      </c>
      <c r="F175" s="186"/>
      <c r="G175" s="186"/>
      <c r="H175" s="1079">
        <v>43800</v>
      </c>
      <c r="I175" s="26"/>
      <c r="J175" s="26" t="s">
        <v>1644</v>
      </c>
      <c r="K175" s="148"/>
      <c r="L175" s="148"/>
      <c r="M175" s="148"/>
      <c r="N175" s="148"/>
      <c r="O175" s="148"/>
      <c r="P175" s="148"/>
      <c r="Q175" s="148"/>
      <c r="R175" s="148"/>
      <c r="S175" s="148"/>
      <c r="T175" s="148" t="s">
        <v>396</v>
      </c>
      <c r="U175" s="148" t="s">
        <v>406</v>
      </c>
      <c r="V175" s="148" t="s">
        <v>406</v>
      </c>
      <c r="W175" s="148" t="s">
        <v>110</v>
      </c>
      <c r="X175" s="148" t="s">
        <v>110</v>
      </c>
      <c r="Y175" s="148" t="s">
        <v>110</v>
      </c>
      <c r="Z175" s="148" t="s">
        <v>110</v>
      </c>
      <c r="AA175" s="148" t="s">
        <v>110</v>
      </c>
      <c r="AB175" s="148" t="s">
        <v>110</v>
      </c>
      <c r="AC175" s="148" t="s">
        <v>110</v>
      </c>
      <c r="AD175" s="148" t="s">
        <v>110</v>
      </c>
      <c r="AE175" s="148" t="s">
        <v>410</v>
      </c>
      <c r="AF175" s="191" t="s">
        <v>87</v>
      </c>
      <c r="AG175" s="27"/>
      <c r="AH175" s="27"/>
      <c r="AI175" s="27"/>
      <c r="AJ175" s="27"/>
      <c r="AK175" s="27"/>
      <c r="AL175" s="27"/>
      <c r="AM175" s="27"/>
      <c r="AN175" s="27"/>
      <c r="AO175" s="27"/>
      <c r="AP175" s="27">
        <v>7700000</v>
      </c>
      <c r="AQ175" s="27">
        <v>7700000</v>
      </c>
      <c r="AR175" s="27">
        <v>9400000</v>
      </c>
      <c r="AS175" s="27">
        <v>9400000</v>
      </c>
      <c r="AT175" s="27">
        <v>9400000</v>
      </c>
      <c r="AU175" s="27">
        <v>9400000</v>
      </c>
      <c r="AV175" s="27">
        <v>9400000</v>
      </c>
      <c r="AW175" s="27">
        <v>9400000</v>
      </c>
      <c r="AX175" s="27">
        <v>9400000</v>
      </c>
      <c r="AY175" s="27">
        <v>9400000</v>
      </c>
      <c r="AZ175" s="27">
        <v>9400000</v>
      </c>
    </row>
    <row r="176" spans="1:52" ht="20.399999999999999" x14ac:dyDescent="0.25">
      <c r="A176" s="186" t="s">
        <v>1325</v>
      </c>
      <c r="B176" s="186" t="s">
        <v>387</v>
      </c>
      <c r="C176" s="255">
        <v>103</v>
      </c>
      <c r="D176" s="157" t="s">
        <v>1119</v>
      </c>
      <c r="E176" s="186" t="s">
        <v>1324</v>
      </c>
      <c r="F176" s="186"/>
      <c r="G176" s="186"/>
      <c r="H176" s="1079">
        <v>43739</v>
      </c>
      <c r="I176" s="26"/>
      <c r="J176" s="26" t="s">
        <v>1645</v>
      </c>
      <c r="K176" s="148"/>
      <c r="L176" s="148"/>
      <c r="M176" s="148"/>
      <c r="N176" s="148"/>
      <c r="O176" s="148"/>
      <c r="P176" s="148"/>
      <c r="Q176" s="148"/>
      <c r="R176" s="148"/>
      <c r="S176" s="148"/>
      <c r="T176" s="148" t="s">
        <v>396</v>
      </c>
      <c r="U176" s="148" t="s">
        <v>406</v>
      </c>
      <c r="V176" s="148" t="s">
        <v>406</v>
      </c>
      <c r="W176" s="148" t="s">
        <v>110</v>
      </c>
      <c r="X176" s="148" t="s">
        <v>110</v>
      </c>
      <c r="Y176" s="148" t="s">
        <v>110</v>
      </c>
      <c r="Z176" s="148" t="s">
        <v>110</v>
      </c>
      <c r="AA176" s="148" t="s">
        <v>110</v>
      </c>
      <c r="AB176" s="148" t="s">
        <v>110</v>
      </c>
      <c r="AC176" s="148" t="s">
        <v>110</v>
      </c>
      <c r="AD176" s="148" t="s">
        <v>110</v>
      </c>
      <c r="AE176" s="148" t="s">
        <v>410</v>
      </c>
      <c r="AF176" s="191" t="s">
        <v>87</v>
      </c>
      <c r="AG176" s="27"/>
      <c r="AH176" s="27"/>
      <c r="AI176" s="27"/>
      <c r="AJ176" s="27"/>
      <c r="AK176" s="27"/>
      <c r="AL176" s="27"/>
      <c r="AM176" s="27"/>
      <c r="AN176" s="27"/>
      <c r="AO176" s="27"/>
      <c r="AP176" s="27">
        <v>8700000</v>
      </c>
      <c r="AQ176" s="27">
        <v>8665000</v>
      </c>
      <c r="AR176" s="27">
        <v>8665000</v>
      </c>
      <c r="AS176" s="27">
        <v>8665000</v>
      </c>
      <c r="AT176" s="27">
        <v>8665000</v>
      </c>
      <c r="AU176" s="27">
        <v>8665000</v>
      </c>
      <c r="AV176" s="27">
        <v>8665000</v>
      </c>
      <c r="AW176" s="27">
        <v>8665000</v>
      </c>
      <c r="AX176" s="27">
        <v>8665000</v>
      </c>
      <c r="AY176" s="27">
        <v>8665000</v>
      </c>
      <c r="AZ176" s="27">
        <v>8665000</v>
      </c>
    </row>
    <row r="177" spans="1:52" ht="20.399999999999999" x14ac:dyDescent="0.25">
      <c r="A177" s="186" t="s">
        <v>1325</v>
      </c>
      <c r="B177" s="186" t="s">
        <v>387</v>
      </c>
      <c r="C177" s="255">
        <v>190</v>
      </c>
      <c r="D177" s="157" t="s">
        <v>1119</v>
      </c>
      <c r="E177" s="186" t="s">
        <v>1324</v>
      </c>
      <c r="F177" s="186"/>
      <c r="G177" s="186"/>
      <c r="H177" s="1079">
        <v>43831</v>
      </c>
      <c r="I177" s="26"/>
      <c r="J177" s="26" t="s">
        <v>1501</v>
      </c>
      <c r="K177" s="148"/>
      <c r="L177" s="148"/>
      <c r="M177" s="148"/>
      <c r="N177" s="148"/>
      <c r="O177" s="148"/>
      <c r="P177" s="148"/>
      <c r="Q177" s="148"/>
      <c r="R177" s="148"/>
      <c r="S177" s="148"/>
      <c r="T177" s="148"/>
      <c r="U177" s="148"/>
      <c r="V177" s="148" t="s">
        <v>406</v>
      </c>
      <c r="W177" s="148" t="s">
        <v>110</v>
      </c>
      <c r="X177" s="148" t="s">
        <v>110</v>
      </c>
      <c r="Y177" s="148" t="s">
        <v>110</v>
      </c>
      <c r="Z177" s="148" t="s">
        <v>110</v>
      </c>
      <c r="AA177" s="148" t="s">
        <v>110</v>
      </c>
      <c r="AB177" s="148" t="s">
        <v>110</v>
      </c>
      <c r="AC177" s="148" t="s">
        <v>110</v>
      </c>
      <c r="AD177" s="148" t="s">
        <v>110</v>
      </c>
      <c r="AE177" s="148" t="s">
        <v>410</v>
      </c>
      <c r="AF177" s="191" t="s">
        <v>87</v>
      </c>
      <c r="AG177" s="27"/>
      <c r="AH177" s="27"/>
      <c r="AI177" s="27"/>
      <c r="AJ177" s="27"/>
      <c r="AK177" s="27"/>
      <c r="AL177" s="27"/>
      <c r="AM177" s="27"/>
      <c r="AN177" s="27"/>
      <c r="AO177" s="27"/>
      <c r="AP177" s="27"/>
      <c r="AQ177" s="27"/>
      <c r="AR177" s="27">
        <v>8300000</v>
      </c>
      <c r="AS177" s="27">
        <v>6590000</v>
      </c>
      <c r="AT177" s="27">
        <v>6590000</v>
      </c>
      <c r="AU177" s="27">
        <v>6590000</v>
      </c>
      <c r="AV177" s="27">
        <v>6590000</v>
      </c>
      <c r="AW177" s="27">
        <v>6590000</v>
      </c>
      <c r="AX177" s="27">
        <v>6590000</v>
      </c>
      <c r="AY177" s="27">
        <v>6590000</v>
      </c>
      <c r="AZ177" s="27">
        <v>6590000</v>
      </c>
    </row>
    <row r="178" spans="1:52" ht="91.8" x14ac:dyDescent="0.25">
      <c r="A178" s="186" t="s">
        <v>1325</v>
      </c>
      <c r="B178" s="186" t="s">
        <v>387</v>
      </c>
      <c r="C178" s="255">
        <v>85</v>
      </c>
      <c r="D178" s="157" t="s">
        <v>1119</v>
      </c>
      <c r="E178" s="186" t="s">
        <v>1432</v>
      </c>
      <c r="F178" s="186"/>
      <c r="G178" s="186"/>
      <c r="H178" s="1079">
        <v>43800</v>
      </c>
      <c r="I178" s="26" t="s">
        <v>1435</v>
      </c>
      <c r="J178" s="26" t="s">
        <v>1516</v>
      </c>
      <c r="K178" s="148"/>
      <c r="L178" s="148"/>
      <c r="M178" s="148"/>
      <c r="N178" s="148"/>
      <c r="O178" s="148"/>
      <c r="P178" s="148"/>
      <c r="Q178" s="148" t="s">
        <v>392</v>
      </c>
      <c r="R178" s="148" t="s">
        <v>392</v>
      </c>
      <c r="S178" s="148" t="s">
        <v>392</v>
      </c>
      <c r="T178" s="148" t="s">
        <v>392</v>
      </c>
      <c r="U178" s="148" t="s">
        <v>392</v>
      </c>
      <c r="V178" s="148" t="s">
        <v>392</v>
      </c>
      <c r="W178" s="148" t="s">
        <v>110</v>
      </c>
      <c r="X178" s="148" t="s">
        <v>110</v>
      </c>
      <c r="Y178" s="148" t="s">
        <v>110</v>
      </c>
      <c r="Z178" s="148" t="s">
        <v>110</v>
      </c>
      <c r="AA178" s="148" t="s">
        <v>110</v>
      </c>
      <c r="AB178" s="148" t="s">
        <v>110</v>
      </c>
      <c r="AC178" s="148" t="s">
        <v>110</v>
      </c>
      <c r="AD178" s="148" t="s">
        <v>110</v>
      </c>
      <c r="AE178" s="967" t="s">
        <v>410</v>
      </c>
      <c r="AF178" s="967">
        <v>43576</v>
      </c>
      <c r="AG178" s="27"/>
      <c r="AH178" s="27"/>
      <c r="AI178" s="27"/>
      <c r="AJ178" s="27"/>
      <c r="AK178" s="27"/>
      <c r="AL178" s="27"/>
      <c r="AM178" s="27">
        <v>77017000</v>
      </c>
      <c r="AN178" s="27">
        <v>77017000</v>
      </c>
      <c r="AO178" s="27">
        <v>87421778</v>
      </c>
      <c r="AP178" s="27">
        <v>87421778</v>
      </c>
      <c r="AQ178" s="27">
        <v>87421778</v>
      </c>
      <c r="AR178" s="27">
        <v>87421778</v>
      </c>
      <c r="AS178" s="27">
        <v>87421778</v>
      </c>
      <c r="AT178" s="27">
        <v>87421778</v>
      </c>
      <c r="AU178" s="27">
        <v>87421778</v>
      </c>
      <c r="AV178" s="27">
        <v>87421778</v>
      </c>
      <c r="AW178" s="27">
        <v>87421778</v>
      </c>
      <c r="AX178" s="27">
        <v>87421778</v>
      </c>
      <c r="AY178" s="27">
        <v>87421778</v>
      </c>
      <c r="AZ178" s="27">
        <v>87421778</v>
      </c>
    </row>
    <row r="179" spans="1:52" ht="30.6" x14ac:dyDescent="0.25">
      <c r="A179" s="186" t="s">
        <v>1325</v>
      </c>
      <c r="B179" s="186" t="s">
        <v>387</v>
      </c>
      <c r="C179" s="255">
        <v>52</v>
      </c>
      <c r="D179" s="157" t="s">
        <v>1119</v>
      </c>
      <c r="E179" s="186" t="s">
        <v>1324</v>
      </c>
      <c r="F179" s="186"/>
      <c r="G179" s="186"/>
      <c r="H179" s="1079">
        <v>43405</v>
      </c>
      <c r="I179" s="26" t="s">
        <v>1413</v>
      </c>
      <c r="J179" s="26" t="s">
        <v>1416</v>
      </c>
      <c r="K179" s="148"/>
      <c r="L179" s="148"/>
      <c r="M179" s="148"/>
      <c r="N179" s="148"/>
      <c r="O179" s="148"/>
      <c r="P179" s="148" t="s">
        <v>396</v>
      </c>
      <c r="Q179" s="148" t="s">
        <v>396</v>
      </c>
      <c r="R179" s="148" t="s">
        <v>392</v>
      </c>
      <c r="S179" s="148" t="s">
        <v>406</v>
      </c>
      <c r="T179" s="148" t="s">
        <v>110</v>
      </c>
      <c r="U179" s="148" t="s">
        <v>110</v>
      </c>
      <c r="V179" s="148" t="s">
        <v>110</v>
      </c>
      <c r="W179" s="148" t="s">
        <v>110</v>
      </c>
      <c r="X179" s="148" t="s">
        <v>110</v>
      </c>
      <c r="Y179" s="148" t="s">
        <v>110</v>
      </c>
      <c r="Z179" s="148" t="s">
        <v>110</v>
      </c>
      <c r="AA179" s="148" t="s">
        <v>110</v>
      </c>
      <c r="AB179" s="148" t="s">
        <v>110</v>
      </c>
      <c r="AC179" s="148" t="s">
        <v>110</v>
      </c>
      <c r="AD179" s="148" t="s">
        <v>110</v>
      </c>
      <c r="AE179" s="967">
        <v>43129</v>
      </c>
      <c r="AF179" s="967" t="s">
        <v>410</v>
      </c>
      <c r="AG179" s="27"/>
      <c r="AH179" s="27"/>
      <c r="AI179" s="27"/>
      <c r="AJ179" s="27"/>
      <c r="AK179" s="27"/>
      <c r="AL179" s="27">
        <v>6200000</v>
      </c>
      <c r="AM179" s="27">
        <v>3891000</v>
      </c>
      <c r="AN179" s="27">
        <v>3891000</v>
      </c>
      <c r="AO179" s="27">
        <v>4331000</v>
      </c>
      <c r="AP179" s="27">
        <v>4331000</v>
      </c>
      <c r="AQ179" s="27">
        <v>4331000</v>
      </c>
      <c r="AR179" s="27">
        <v>4331000</v>
      </c>
      <c r="AS179" s="27">
        <v>4331000</v>
      </c>
      <c r="AT179" s="27">
        <v>4331000</v>
      </c>
      <c r="AU179" s="27">
        <v>4331000</v>
      </c>
      <c r="AV179" s="27">
        <v>4331000</v>
      </c>
      <c r="AW179" s="27">
        <v>4331000</v>
      </c>
      <c r="AX179" s="27">
        <v>4331000</v>
      </c>
      <c r="AY179" s="27">
        <v>4331000</v>
      </c>
      <c r="AZ179" s="27">
        <v>4331000</v>
      </c>
    </row>
    <row r="180" spans="1:52" x14ac:dyDescent="0.25">
      <c r="A180" s="186" t="s">
        <v>1325</v>
      </c>
      <c r="B180" s="186" t="s">
        <v>387</v>
      </c>
      <c r="C180" s="255">
        <v>55</v>
      </c>
      <c r="D180" s="157" t="s">
        <v>1119</v>
      </c>
      <c r="E180" s="186" t="s">
        <v>1324</v>
      </c>
      <c r="F180" s="186"/>
      <c r="G180" s="186"/>
      <c r="H180" s="1079">
        <v>43282</v>
      </c>
      <c r="I180" s="26"/>
      <c r="J180" s="26" t="s">
        <v>1646</v>
      </c>
      <c r="K180" s="148"/>
      <c r="L180" s="148"/>
      <c r="M180" s="148"/>
      <c r="N180" s="148"/>
      <c r="O180" s="148"/>
      <c r="P180" s="148"/>
      <c r="Q180" s="148" t="s">
        <v>396</v>
      </c>
      <c r="R180" s="148" t="s">
        <v>396</v>
      </c>
      <c r="S180" s="148" t="s">
        <v>396</v>
      </c>
      <c r="T180" s="148" t="s">
        <v>110</v>
      </c>
      <c r="U180" s="148" t="s">
        <v>110</v>
      </c>
      <c r="V180" s="148" t="s">
        <v>110</v>
      </c>
      <c r="W180" s="148" t="s">
        <v>110</v>
      </c>
      <c r="X180" s="148" t="s">
        <v>110</v>
      </c>
      <c r="Y180" s="148" t="s">
        <v>110</v>
      </c>
      <c r="Z180" s="148" t="s">
        <v>110</v>
      </c>
      <c r="AA180" s="148" t="s">
        <v>110</v>
      </c>
      <c r="AB180" s="148" t="s">
        <v>110</v>
      </c>
      <c r="AC180" s="148" t="s">
        <v>110</v>
      </c>
      <c r="AD180" s="148" t="s">
        <v>110</v>
      </c>
      <c r="AE180" s="967" t="s">
        <v>410</v>
      </c>
      <c r="AF180" s="967">
        <v>43815</v>
      </c>
      <c r="AG180" s="27"/>
      <c r="AH180" s="27"/>
      <c r="AI180" s="27"/>
      <c r="AJ180" s="27"/>
      <c r="AK180" s="27"/>
      <c r="AL180" s="27"/>
      <c r="AM180" s="27">
        <v>12900000</v>
      </c>
      <c r="AN180" s="27">
        <v>12900000</v>
      </c>
      <c r="AO180" s="27">
        <v>12900000</v>
      </c>
      <c r="AP180" s="27">
        <v>12900000</v>
      </c>
      <c r="AQ180" s="27">
        <v>11154000</v>
      </c>
      <c r="AR180" s="27">
        <v>11154000</v>
      </c>
      <c r="AS180" s="27">
        <v>11154000</v>
      </c>
      <c r="AT180" s="27">
        <v>11154000</v>
      </c>
      <c r="AU180" s="27">
        <v>11154000</v>
      </c>
      <c r="AV180" s="27">
        <v>11154000</v>
      </c>
      <c r="AW180" s="27">
        <v>11154000</v>
      </c>
      <c r="AX180" s="27">
        <v>11154000</v>
      </c>
      <c r="AY180" s="27">
        <v>11154000</v>
      </c>
      <c r="AZ180" s="27">
        <v>11154000</v>
      </c>
    </row>
    <row r="181" spans="1:52" x14ac:dyDescent="0.25">
      <c r="A181" s="186" t="s">
        <v>1325</v>
      </c>
      <c r="B181" s="186" t="s">
        <v>387</v>
      </c>
      <c r="C181" s="255">
        <v>56</v>
      </c>
      <c r="D181" s="157" t="s">
        <v>1119</v>
      </c>
      <c r="E181" s="186" t="s">
        <v>1324</v>
      </c>
      <c r="F181" s="186"/>
      <c r="G181" s="186"/>
      <c r="H181" s="1079">
        <v>43317</v>
      </c>
      <c r="I181" s="26"/>
      <c r="J181" s="26" t="s">
        <v>1647</v>
      </c>
      <c r="K181" s="148"/>
      <c r="L181" s="148"/>
      <c r="M181" s="148"/>
      <c r="N181" s="148"/>
      <c r="O181" s="148"/>
      <c r="P181" s="148"/>
      <c r="Q181" s="148" t="s">
        <v>396</v>
      </c>
      <c r="R181" s="148" t="s">
        <v>396</v>
      </c>
      <c r="S181" s="148" t="s">
        <v>396</v>
      </c>
      <c r="T181" s="148" t="s">
        <v>110</v>
      </c>
      <c r="U181" s="148" t="s">
        <v>110</v>
      </c>
      <c r="V181" s="148" t="s">
        <v>110</v>
      </c>
      <c r="W181" s="148" t="s">
        <v>110</v>
      </c>
      <c r="X181" s="148" t="s">
        <v>110</v>
      </c>
      <c r="Y181" s="148" t="s">
        <v>110</v>
      </c>
      <c r="Z181" s="148" t="s">
        <v>110</v>
      </c>
      <c r="AA181" s="148" t="s">
        <v>110</v>
      </c>
      <c r="AB181" s="148" t="s">
        <v>110</v>
      </c>
      <c r="AC181" s="148" t="s">
        <v>110</v>
      </c>
      <c r="AD181" s="148" t="s">
        <v>110</v>
      </c>
      <c r="AE181" s="967" t="s">
        <v>410</v>
      </c>
      <c r="AF181" s="967">
        <v>43815</v>
      </c>
      <c r="AG181" s="27"/>
      <c r="AH181" s="27"/>
      <c r="AI181" s="27"/>
      <c r="AJ181" s="27"/>
      <c r="AK181" s="27"/>
      <c r="AL181" s="27"/>
      <c r="AM181" s="27">
        <v>12300000</v>
      </c>
      <c r="AN181" s="27">
        <v>12300000</v>
      </c>
      <c r="AO181" s="27">
        <v>12300000</v>
      </c>
      <c r="AP181" s="27">
        <v>12300000</v>
      </c>
      <c r="AQ181" s="27">
        <v>11702000</v>
      </c>
      <c r="AR181" s="27">
        <v>11702000</v>
      </c>
      <c r="AS181" s="27">
        <v>11702000</v>
      </c>
      <c r="AT181" s="27">
        <v>11702000</v>
      </c>
      <c r="AU181" s="27">
        <v>11702000</v>
      </c>
      <c r="AV181" s="27">
        <v>11702000</v>
      </c>
      <c r="AW181" s="27">
        <v>11702000</v>
      </c>
      <c r="AX181" s="27">
        <v>11702000</v>
      </c>
      <c r="AY181" s="27">
        <v>11702000</v>
      </c>
      <c r="AZ181" s="27">
        <v>11702000</v>
      </c>
    </row>
    <row r="182" spans="1:52" x14ac:dyDescent="0.25">
      <c r="A182" s="186" t="s">
        <v>1325</v>
      </c>
      <c r="B182" s="186" t="s">
        <v>387</v>
      </c>
      <c r="C182" s="255">
        <v>57</v>
      </c>
      <c r="D182" s="157" t="s">
        <v>1119</v>
      </c>
      <c r="E182" s="186" t="s">
        <v>1324</v>
      </c>
      <c r="F182" s="186"/>
      <c r="G182" s="186"/>
      <c r="H182" s="1079">
        <v>43405</v>
      </c>
      <c r="I182" s="26"/>
      <c r="J182" s="26" t="s">
        <v>1648</v>
      </c>
      <c r="K182" s="148"/>
      <c r="L182" s="148"/>
      <c r="M182" s="148"/>
      <c r="N182" s="148"/>
      <c r="O182" s="148"/>
      <c r="P182" s="148"/>
      <c r="Q182" s="148" t="s">
        <v>396</v>
      </c>
      <c r="R182" s="148" t="s">
        <v>396</v>
      </c>
      <c r="S182" s="148" t="s">
        <v>396</v>
      </c>
      <c r="T182" s="148" t="s">
        <v>110</v>
      </c>
      <c r="U182" s="148" t="s">
        <v>110</v>
      </c>
      <c r="V182" s="148" t="s">
        <v>110</v>
      </c>
      <c r="W182" s="148" t="s">
        <v>110</v>
      </c>
      <c r="X182" s="148" t="s">
        <v>110</v>
      </c>
      <c r="Y182" s="148" t="s">
        <v>110</v>
      </c>
      <c r="Z182" s="148" t="s">
        <v>110</v>
      </c>
      <c r="AA182" s="148" t="s">
        <v>110</v>
      </c>
      <c r="AB182" s="148" t="s">
        <v>110</v>
      </c>
      <c r="AC182" s="148" t="s">
        <v>110</v>
      </c>
      <c r="AD182" s="148" t="s">
        <v>110</v>
      </c>
      <c r="AE182" s="967" t="s">
        <v>410</v>
      </c>
      <c r="AF182" s="967">
        <v>43815</v>
      </c>
      <c r="AG182" s="27"/>
      <c r="AH182" s="27"/>
      <c r="AI182" s="27"/>
      <c r="AJ182" s="27"/>
      <c r="AK182" s="27"/>
      <c r="AL182" s="27"/>
      <c r="AM182" s="27">
        <v>15800000</v>
      </c>
      <c r="AN182" s="27">
        <v>15800000</v>
      </c>
      <c r="AO182" s="27">
        <v>15800000</v>
      </c>
      <c r="AP182" s="27">
        <v>15800000</v>
      </c>
      <c r="AQ182" s="27">
        <v>15235000</v>
      </c>
      <c r="AR182" s="27">
        <v>15235000</v>
      </c>
      <c r="AS182" s="27">
        <v>15235000</v>
      </c>
      <c r="AT182" s="27">
        <v>15235000</v>
      </c>
      <c r="AU182" s="27">
        <v>15235000</v>
      </c>
      <c r="AV182" s="27">
        <v>15235000</v>
      </c>
      <c r="AW182" s="27">
        <v>15235000</v>
      </c>
      <c r="AX182" s="27">
        <v>15235000</v>
      </c>
      <c r="AY182" s="27">
        <v>15235000</v>
      </c>
      <c r="AZ182" s="27">
        <v>15235000</v>
      </c>
    </row>
    <row r="183" spans="1:52" x14ac:dyDescent="0.25">
      <c r="A183" s="186" t="s">
        <v>1325</v>
      </c>
      <c r="B183" s="186" t="s">
        <v>387</v>
      </c>
      <c r="C183" s="255">
        <v>58</v>
      </c>
      <c r="D183" s="157" t="s">
        <v>1119</v>
      </c>
      <c r="E183" s="186" t="s">
        <v>1324</v>
      </c>
      <c r="F183" s="186"/>
      <c r="G183" s="186"/>
      <c r="H183" s="1079">
        <v>43405</v>
      </c>
      <c r="I183" s="26"/>
      <c r="J183" s="26" t="s">
        <v>1649</v>
      </c>
      <c r="K183" s="148"/>
      <c r="L183" s="148"/>
      <c r="M183" s="148"/>
      <c r="N183" s="148"/>
      <c r="O183" s="148"/>
      <c r="P183" s="148"/>
      <c r="Q183" s="148" t="s">
        <v>396</v>
      </c>
      <c r="R183" s="148" t="s">
        <v>396</v>
      </c>
      <c r="S183" s="148" t="s">
        <v>396</v>
      </c>
      <c r="T183" s="148" t="s">
        <v>110</v>
      </c>
      <c r="U183" s="148" t="s">
        <v>110</v>
      </c>
      <c r="V183" s="148" t="s">
        <v>110</v>
      </c>
      <c r="W183" s="148" t="s">
        <v>110</v>
      </c>
      <c r="X183" s="148" t="s">
        <v>110</v>
      </c>
      <c r="Y183" s="148" t="s">
        <v>110</v>
      </c>
      <c r="Z183" s="148" t="s">
        <v>110</v>
      </c>
      <c r="AA183" s="148" t="s">
        <v>110</v>
      </c>
      <c r="AB183" s="148" t="s">
        <v>110</v>
      </c>
      <c r="AC183" s="148" t="s">
        <v>110</v>
      </c>
      <c r="AD183" s="148" t="s">
        <v>110</v>
      </c>
      <c r="AE183" s="967" t="s">
        <v>410</v>
      </c>
      <c r="AF183" s="967">
        <v>43815</v>
      </c>
      <c r="AG183" s="27"/>
      <c r="AH183" s="27"/>
      <c r="AI183" s="27"/>
      <c r="AJ183" s="27"/>
      <c r="AK183" s="27"/>
      <c r="AL183" s="27"/>
      <c r="AM183" s="27">
        <v>14800000</v>
      </c>
      <c r="AN183" s="27">
        <v>14800000</v>
      </c>
      <c r="AO183" s="27">
        <v>14800000</v>
      </c>
      <c r="AP183" s="27">
        <v>14800000</v>
      </c>
      <c r="AQ183" s="27">
        <v>14453000</v>
      </c>
      <c r="AR183" s="27">
        <v>14453000</v>
      </c>
      <c r="AS183" s="27">
        <v>14453000</v>
      </c>
      <c r="AT183" s="27">
        <v>14453000</v>
      </c>
      <c r="AU183" s="27">
        <v>14453000</v>
      </c>
      <c r="AV183" s="27">
        <v>14453000</v>
      </c>
      <c r="AW183" s="27">
        <v>14453000</v>
      </c>
      <c r="AX183" s="27">
        <v>14453000</v>
      </c>
      <c r="AY183" s="27">
        <v>14453000</v>
      </c>
      <c r="AZ183" s="27">
        <v>14453000</v>
      </c>
    </row>
    <row r="184" spans="1:52" x14ac:dyDescent="0.25">
      <c r="A184" s="186" t="s">
        <v>1325</v>
      </c>
      <c r="B184" s="186" t="s">
        <v>387</v>
      </c>
      <c r="C184" s="255">
        <v>59</v>
      </c>
      <c r="D184" s="157" t="s">
        <v>1119</v>
      </c>
      <c r="E184" s="186" t="s">
        <v>1324</v>
      </c>
      <c r="F184" s="186"/>
      <c r="G184" s="186"/>
      <c r="H184" s="1079">
        <v>43435</v>
      </c>
      <c r="I184" s="26"/>
      <c r="J184" s="26" t="s">
        <v>1651</v>
      </c>
      <c r="K184" s="148"/>
      <c r="L184" s="148"/>
      <c r="M184" s="148"/>
      <c r="N184" s="148"/>
      <c r="O184" s="148"/>
      <c r="P184" s="148"/>
      <c r="Q184" s="148" t="s">
        <v>396</v>
      </c>
      <c r="R184" s="148" t="s">
        <v>396</v>
      </c>
      <c r="S184" s="148" t="s">
        <v>396</v>
      </c>
      <c r="T184" s="148" t="s">
        <v>110</v>
      </c>
      <c r="U184" s="148" t="s">
        <v>110</v>
      </c>
      <c r="V184" s="148" t="s">
        <v>110</v>
      </c>
      <c r="W184" s="148" t="s">
        <v>110</v>
      </c>
      <c r="X184" s="148" t="s">
        <v>110</v>
      </c>
      <c r="Y184" s="148" t="s">
        <v>110</v>
      </c>
      <c r="Z184" s="148" t="s">
        <v>110</v>
      </c>
      <c r="AA184" s="148" t="s">
        <v>110</v>
      </c>
      <c r="AB184" s="148" t="s">
        <v>110</v>
      </c>
      <c r="AC184" s="148" t="s">
        <v>110</v>
      </c>
      <c r="AD184" s="148" t="s">
        <v>110</v>
      </c>
      <c r="AE184" s="967" t="s">
        <v>410</v>
      </c>
      <c r="AF184" s="967">
        <v>43815</v>
      </c>
      <c r="AG184" s="27"/>
      <c r="AH184" s="27"/>
      <c r="AI184" s="27"/>
      <c r="AJ184" s="27"/>
      <c r="AK184" s="27"/>
      <c r="AL184" s="27"/>
      <c r="AM184" s="27">
        <v>13600000</v>
      </c>
      <c r="AN184" s="27">
        <v>13600000</v>
      </c>
      <c r="AO184" s="27">
        <v>13600000</v>
      </c>
      <c r="AP184" s="27">
        <v>13600000</v>
      </c>
      <c r="AQ184" s="27">
        <v>16255000</v>
      </c>
      <c r="AR184" s="27">
        <v>16255000</v>
      </c>
      <c r="AS184" s="27">
        <v>16255000</v>
      </c>
      <c r="AT184" s="27">
        <v>16255000</v>
      </c>
      <c r="AU184" s="27">
        <v>16255000</v>
      </c>
      <c r="AV184" s="27">
        <v>16255000</v>
      </c>
      <c r="AW184" s="27">
        <v>16255000</v>
      </c>
      <c r="AX184" s="27">
        <v>16255000</v>
      </c>
      <c r="AY184" s="27">
        <v>16255000</v>
      </c>
      <c r="AZ184" s="27">
        <v>16255000</v>
      </c>
    </row>
    <row r="185" spans="1:52" x14ac:dyDescent="0.25">
      <c r="A185" s="186" t="s">
        <v>1325</v>
      </c>
      <c r="B185" s="186" t="s">
        <v>387</v>
      </c>
      <c r="C185" s="255">
        <v>60</v>
      </c>
      <c r="D185" s="157" t="s">
        <v>1119</v>
      </c>
      <c r="E185" s="186" t="s">
        <v>1324</v>
      </c>
      <c r="F185" s="186"/>
      <c r="G185" s="186"/>
      <c r="H185" s="1079">
        <v>43435</v>
      </c>
      <c r="I185" s="26"/>
      <c r="J185" s="26" t="s">
        <v>1650</v>
      </c>
      <c r="K185" s="148"/>
      <c r="L185" s="148"/>
      <c r="M185" s="148"/>
      <c r="N185" s="148"/>
      <c r="O185" s="148"/>
      <c r="P185" s="148"/>
      <c r="Q185" s="148" t="s">
        <v>396</v>
      </c>
      <c r="R185" s="148" t="s">
        <v>396</v>
      </c>
      <c r="S185" s="148" t="s">
        <v>396</v>
      </c>
      <c r="T185" s="148" t="s">
        <v>110</v>
      </c>
      <c r="U185" s="148" t="s">
        <v>110</v>
      </c>
      <c r="V185" s="148" t="s">
        <v>110</v>
      </c>
      <c r="W185" s="148" t="s">
        <v>110</v>
      </c>
      <c r="X185" s="148" t="s">
        <v>110</v>
      </c>
      <c r="Y185" s="148" t="s">
        <v>110</v>
      </c>
      <c r="Z185" s="148" t="s">
        <v>110</v>
      </c>
      <c r="AA185" s="148" t="s">
        <v>110</v>
      </c>
      <c r="AB185" s="148" t="s">
        <v>110</v>
      </c>
      <c r="AC185" s="148" t="s">
        <v>110</v>
      </c>
      <c r="AD185" s="148" t="s">
        <v>110</v>
      </c>
      <c r="AE185" s="967" t="s">
        <v>410</v>
      </c>
      <c r="AF185" s="967">
        <v>43815</v>
      </c>
      <c r="AG185" s="27"/>
      <c r="AH185" s="27"/>
      <c r="AI185" s="27"/>
      <c r="AJ185" s="27"/>
      <c r="AK185" s="27"/>
      <c r="AL185" s="27"/>
      <c r="AM185" s="27">
        <v>19600000</v>
      </c>
      <c r="AN185" s="27">
        <v>19600000</v>
      </c>
      <c r="AO185" s="27">
        <v>19600000</v>
      </c>
      <c r="AP185" s="27">
        <v>19600000</v>
      </c>
      <c r="AQ185" s="27">
        <v>17858000</v>
      </c>
      <c r="AR185" s="27">
        <v>17858000</v>
      </c>
      <c r="AS185" s="27">
        <v>17858000</v>
      </c>
      <c r="AT185" s="27">
        <v>17858000</v>
      </c>
      <c r="AU185" s="27">
        <v>17858000</v>
      </c>
      <c r="AV185" s="27">
        <v>17858000</v>
      </c>
      <c r="AW185" s="27">
        <v>17858000</v>
      </c>
      <c r="AX185" s="27">
        <v>17858000</v>
      </c>
      <c r="AY185" s="27">
        <v>17858000</v>
      </c>
      <c r="AZ185" s="27">
        <v>17858000</v>
      </c>
    </row>
    <row r="186" spans="1:52" ht="30.6" x14ac:dyDescent="0.25">
      <c r="A186" s="186" t="s">
        <v>1325</v>
      </c>
      <c r="B186" s="186" t="s">
        <v>387</v>
      </c>
      <c r="C186" s="255">
        <v>51</v>
      </c>
      <c r="D186" s="157" t="s">
        <v>1119</v>
      </c>
      <c r="E186" s="186" t="s">
        <v>1324</v>
      </c>
      <c r="F186" s="186"/>
      <c r="G186" s="186"/>
      <c r="H186" s="1079">
        <v>43282</v>
      </c>
      <c r="I186" s="26" t="s">
        <v>1413</v>
      </c>
      <c r="J186" s="26" t="s">
        <v>1415</v>
      </c>
      <c r="K186" s="148"/>
      <c r="L186" s="148"/>
      <c r="M186" s="148"/>
      <c r="N186" s="148"/>
      <c r="O186" s="148"/>
      <c r="P186" s="148" t="s">
        <v>396</v>
      </c>
      <c r="Q186" s="148" t="s">
        <v>396</v>
      </c>
      <c r="R186" s="148" t="s">
        <v>392</v>
      </c>
      <c r="S186" s="148" t="s">
        <v>110</v>
      </c>
      <c r="T186" s="148" t="s">
        <v>110</v>
      </c>
      <c r="U186" s="148" t="s">
        <v>110</v>
      </c>
      <c r="V186" s="148" t="s">
        <v>110</v>
      </c>
      <c r="W186" s="148" t="s">
        <v>110</v>
      </c>
      <c r="X186" s="148" t="s">
        <v>110</v>
      </c>
      <c r="Y186" s="148" t="s">
        <v>110</v>
      </c>
      <c r="Z186" s="148" t="s">
        <v>110</v>
      </c>
      <c r="AA186" s="148" t="s">
        <v>110</v>
      </c>
      <c r="AB186" s="148" t="s">
        <v>110</v>
      </c>
      <c r="AC186" s="148" t="s">
        <v>110</v>
      </c>
      <c r="AD186" s="148" t="s">
        <v>110</v>
      </c>
      <c r="AE186" s="967">
        <v>43129</v>
      </c>
      <c r="AF186" s="967">
        <v>44112</v>
      </c>
      <c r="AG186" s="27"/>
      <c r="AH186" s="27"/>
      <c r="AI186" s="27"/>
      <c r="AJ186" s="27"/>
      <c r="AK186" s="27"/>
      <c r="AL186" s="27">
        <v>7700000</v>
      </c>
      <c r="AM186" s="27">
        <v>4779000</v>
      </c>
      <c r="AN186" s="27">
        <v>4779000</v>
      </c>
      <c r="AO186" s="27">
        <v>5300000</v>
      </c>
      <c r="AP186" s="27">
        <v>5466000</v>
      </c>
      <c r="AQ186" s="27">
        <v>5466000</v>
      </c>
      <c r="AR186" s="27">
        <v>5466000</v>
      </c>
      <c r="AS186" s="27">
        <v>5466000</v>
      </c>
      <c r="AT186" s="27">
        <v>5466000</v>
      </c>
      <c r="AU186" s="27">
        <v>5466000</v>
      </c>
      <c r="AV186" s="27">
        <v>5466000</v>
      </c>
      <c r="AW186" s="27">
        <v>5466000</v>
      </c>
      <c r="AX186" s="27">
        <v>5466000</v>
      </c>
      <c r="AY186" s="27">
        <v>5466000</v>
      </c>
      <c r="AZ186" s="27">
        <v>5466000</v>
      </c>
    </row>
    <row r="187" spans="1:52" ht="30.6" x14ac:dyDescent="0.25">
      <c r="A187" s="186" t="s">
        <v>1325</v>
      </c>
      <c r="B187" s="186" t="s">
        <v>387</v>
      </c>
      <c r="C187" s="255">
        <v>36</v>
      </c>
      <c r="D187" s="157" t="s">
        <v>1119</v>
      </c>
      <c r="E187" s="186" t="s">
        <v>1324</v>
      </c>
      <c r="F187" s="186"/>
      <c r="G187" s="186"/>
      <c r="H187" s="1079">
        <v>43160</v>
      </c>
      <c r="I187" s="26"/>
      <c r="J187" s="26" t="s">
        <v>1403</v>
      </c>
      <c r="K187" s="148"/>
      <c r="L187" s="148"/>
      <c r="M187" s="148"/>
      <c r="N187" s="148"/>
      <c r="O187" s="148" t="s">
        <v>392</v>
      </c>
      <c r="P187" s="148" t="s">
        <v>406</v>
      </c>
      <c r="Q187" s="148" t="s">
        <v>406</v>
      </c>
      <c r="R187" s="148" t="s">
        <v>110</v>
      </c>
      <c r="S187" s="148" t="s">
        <v>110</v>
      </c>
      <c r="T187" s="148" t="s">
        <v>110</v>
      </c>
      <c r="U187" s="148" t="s">
        <v>110</v>
      </c>
      <c r="V187" s="148" t="s">
        <v>110</v>
      </c>
      <c r="W187" s="148" t="s">
        <v>110</v>
      </c>
      <c r="X187" s="148" t="s">
        <v>110</v>
      </c>
      <c r="Y187" s="148" t="s">
        <v>110</v>
      </c>
      <c r="Z187" s="148" t="s">
        <v>110</v>
      </c>
      <c r="AA187" s="148" t="s">
        <v>110</v>
      </c>
      <c r="AB187" s="148" t="s">
        <v>110</v>
      </c>
      <c r="AC187" s="148" t="s">
        <v>110</v>
      </c>
      <c r="AD187" s="148" t="s">
        <v>110</v>
      </c>
      <c r="AE187" s="972">
        <v>42879</v>
      </c>
      <c r="AF187" s="191">
        <v>43336</v>
      </c>
      <c r="AG187" s="27"/>
      <c r="AH187" s="27"/>
      <c r="AI187" s="27"/>
      <c r="AJ187" s="27"/>
      <c r="AK187" s="27">
        <v>5200000</v>
      </c>
      <c r="AL187" s="27">
        <v>4710000</v>
      </c>
      <c r="AM187" s="27">
        <v>4710000</v>
      </c>
      <c r="AN187" s="27">
        <v>4710000</v>
      </c>
      <c r="AO187" s="27">
        <v>4710000</v>
      </c>
      <c r="AP187" s="27">
        <v>4710000</v>
      </c>
      <c r="AQ187" s="27">
        <v>4710000</v>
      </c>
      <c r="AR187" s="27">
        <v>4710000</v>
      </c>
      <c r="AS187" s="27">
        <v>4710000</v>
      </c>
      <c r="AT187" s="27">
        <v>4710000</v>
      </c>
      <c r="AU187" s="27">
        <v>4710000</v>
      </c>
      <c r="AV187" s="27">
        <v>4710000</v>
      </c>
      <c r="AW187" s="27">
        <v>4710000</v>
      </c>
      <c r="AX187" s="27">
        <v>4710000</v>
      </c>
      <c r="AY187" s="27">
        <v>4710000</v>
      </c>
      <c r="AZ187" s="27">
        <v>4710000</v>
      </c>
    </row>
    <row r="188" spans="1:52" ht="30.6" x14ac:dyDescent="0.25">
      <c r="A188" s="186" t="s">
        <v>1325</v>
      </c>
      <c r="B188" s="186" t="s">
        <v>387</v>
      </c>
      <c r="C188" s="255">
        <v>5</v>
      </c>
      <c r="D188" s="157" t="s">
        <v>1119</v>
      </c>
      <c r="E188" s="186" t="s">
        <v>1337</v>
      </c>
      <c r="F188" s="186"/>
      <c r="G188" s="186"/>
      <c r="H188" s="1001">
        <v>43040</v>
      </c>
      <c r="I188" s="26" t="s">
        <v>1341</v>
      </c>
      <c r="J188" s="26" t="s">
        <v>1340</v>
      </c>
      <c r="K188" s="148" t="s">
        <v>396</v>
      </c>
      <c r="L188" s="148" t="s">
        <v>392</v>
      </c>
      <c r="M188" s="148" t="s">
        <v>392</v>
      </c>
      <c r="N188" s="148" t="s">
        <v>406</v>
      </c>
      <c r="O188" s="148" t="s">
        <v>406</v>
      </c>
      <c r="P188" s="148" t="s">
        <v>406</v>
      </c>
      <c r="Q188" s="148" t="s">
        <v>110</v>
      </c>
      <c r="R188" s="148" t="s">
        <v>110</v>
      </c>
      <c r="S188" s="148" t="s">
        <v>110</v>
      </c>
      <c r="T188" s="148" t="s">
        <v>110</v>
      </c>
      <c r="U188" s="148" t="s">
        <v>110</v>
      </c>
      <c r="V188" s="148" t="s">
        <v>110</v>
      </c>
      <c r="W188" s="148" t="s">
        <v>110</v>
      </c>
      <c r="X188" s="148" t="s">
        <v>110</v>
      </c>
      <c r="Y188" s="148" t="s">
        <v>110</v>
      </c>
      <c r="Z188" s="148" t="s">
        <v>110</v>
      </c>
      <c r="AA188" s="148" t="s">
        <v>110</v>
      </c>
      <c r="AB188" s="148" t="s">
        <v>110</v>
      </c>
      <c r="AC188" s="148" t="s">
        <v>110</v>
      </c>
      <c r="AD188" s="148" t="s">
        <v>110</v>
      </c>
      <c r="AE188" s="967">
        <v>42423</v>
      </c>
      <c r="AF188" s="191">
        <v>43354</v>
      </c>
      <c r="AG188" s="27">
        <v>4271787</v>
      </c>
      <c r="AH188" s="27">
        <v>4271787</v>
      </c>
      <c r="AI188" s="27">
        <v>4271787</v>
      </c>
      <c r="AJ188" s="27">
        <v>11991000</v>
      </c>
      <c r="AK188" s="27">
        <v>11991000</v>
      </c>
      <c r="AL188" s="27">
        <v>11991000</v>
      </c>
      <c r="AM188" s="27">
        <v>11991000</v>
      </c>
      <c r="AN188" s="27">
        <v>11200000</v>
      </c>
      <c r="AO188" s="27">
        <v>11200000</v>
      </c>
      <c r="AP188" s="27">
        <v>11200000</v>
      </c>
      <c r="AQ188" s="27">
        <v>11200000</v>
      </c>
      <c r="AR188" s="27">
        <v>11200000</v>
      </c>
      <c r="AS188" s="27">
        <v>11200000</v>
      </c>
      <c r="AT188" s="27">
        <v>11200000</v>
      </c>
      <c r="AU188" s="27">
        <v>11200000</v>
      </c>
      <c r="AV188" s="27">
        <v>11200000</v>
      </c>
      <c r="AW188" s="27">
        <v>11200000</v>
      </c>
      <c r="AX188" s="27">
        <v>11200000</v>
      </c>
      <c r="AY188" s="27">
        <v>11200000</v>
      </c>
      <c r="AZ188" s="27">
        <v>11200000</v>
      </c>
    </row>
    <row r="189" spans="1:52" ht="20.399999999999999" x14ac:dyDescent="0.25">
      <c r="A189" s="186" t="s">
        <v>1325</v>
      </c>
      <c r="B189" s="186" t="s">
        <v>387</v>
      </c>
      <c r="C189" s="255">
        <v>35</v>
      </c>
      <c r="D189" s="157" t="s">
        <v>1119</v>
      </c>
      <c r="E189" s="186" t="s">
        <v>1324</v>
      </c>
      <c r="F189" s="186"/>
      <c r="G189" s="186"/>
      <c r="H189" s="1001">
        <v>42887</v>
      </c>
      <c r="I189" s="26"/>
      <c r="J189" s="26" t="s">
        <v>1402</v>
      </c>
      <c r="K189" s="148"/>
      <c r="L189" s="148"/>
      <c r="M189" s="148"/>
      <c r="N189" s="148"/>
      <c r="O189" s="148" t="s">
        <v>406</v>
      </c>
      <c r="P189" s="148" t="s">
        <v>110</v>
      </c>
      <c r="Q189" s="148" t="s">
        <v>110</v>
      </c>
      <c r="R189" s="148" t="s">
        <v>110</v>
      </c>
      <c r="S189" s="148" t="s">
        <v>110</v>
      </c>
      <c r="T189" s="148" t="s">
        <v>110</v>
      </c>
      <c r="U189" s="148" t="s">
        <v>110</v>
      </c>
      <c r="V189" s="148" t="s">
        <v>110</v>
      </c>
      <c r="W189" s="148" t="s">
        <v>110</v>
      </c>
      <c r="X189" s="148" t="s">
        <v>110</v>
      </c>
      <c r="Y189" s="148" t="s">
        <v>110</v>
      </c>
      <c r="Z189" s="148" t="s">
        <v>110</v>
      </c>
      <c r="AA189" s="148" t="s">
        <v>110</v>
      </c>
      <c r="AB189" s="148" t="s">
        <v>110</v>
      </c>
      <c r="AC189" s="148" t="s">
        <v>110</v>
      </c>
      <c r="AD189" s="148" t="s">
        <v>110</v>
      </c>
      <c r="AE189" s="972">
        <v>42879</v>
      </c>
      <c r="AF189" s="191">
        <v>43336</v>
      </c>
      <c r="AG189" s="27"/>
      <c r="AH189" s="27"/>
      <c r="AI189" s="27"/>
      <c r="AJ189" s="27"/>
      <c r="AK189" s="27">
        <v>10300000</v>
      </c>
      <c r="AL189" s="27">
        <v>7835000</v>
      </c>
      <c r="AM189" s="27">
        <v>7835000</v>
      </c>
      <c r="AN189" s="27">
        <v>7835000</v>
      </c>
      <c r="AO189" s="27">
        <v>7835000</v>
      </c>
      <c r="AP189" s="27">
        <v>7835000</v>
      </c>
      <c r="AQ189" s="27">
        <v>7835000</v>
      </c>
      <c r="AR189" s="27">
        <v>7835000</v>
      </c>
      <c r="AS189" s="27">
        <v>7835000</v>
      </c>
      <c r="AT189" s="27">
        <v>7835000</v>
      </c>
      <c r="AU189" s="27">
        <v>7835000</v>
      </c>
      <c r="AV189" s="27">
        <v>7835000</v>
      </c>
      <c r="AW189" s="27">
        <v>7835000</v>
      </c>
      <c r="AX189" s="27">
        <v>7835000</v>
      </c>
      <c r="AY189" s="27">
        <v>7835000</v>
      </c>
      <c r="AZ189" s="27">
        <v>7835000</v>
      </c>
    </row>
    <row r="190" spans="1:52" ht="30.6" x14ac:dyDescent="0.25">
      <c r="A190" s="186" t="s">
        <v>1325</v>
      </c>
      <c r="B190" s="186" t="s">
        <v>387</v>
      </c>
      <c r="C190" s="255">
        <v>4</v>
      </c>
      <c r="D190" s="157" t="s">
        <v>1119</v>
      </c>
      <c r="E190" s="186" t="s">
        <v>1337</v>
      </c>
      <c r="F190" s="186"/>
      <c r="G190" s="186"/>
      <c r="H190" s="1001">
        <v>42675</v>
      </c>
      <c r="I190" s="26" t="s">
        <v>1341</v>
      </c>
      <c r="J190" s="26" t="s">
        <v>1339</v>
      </c>
      <c r="K190" s="148" t="s">
        <v>396</v>
      </c>
      <c r="L190" s="148" t="s">
        <v>392</v>
      </c>
      <c r="M190" s="148" t="s">
        <v>392</v>
      </c>
      <c r="N190" s="148" t="s">
        <v>110</v>
      </c>
      <c r="O190" s="148" t="s">
        <v>110</v>
      </c>
      <c r="P190" s="148" t="s">
        <v>110</v>
      </c>
      <c r="Q190" s="148" t="s">
        <v>110</v>
      </c>
      <c r="R190" s="148" t="s">
        <v>110</v>
      </c>
      <c r="S190" s="148" t="s">
        <v>110</v>
      </c>
      <c r="T190" s="148" t="s">
        <v>110</v>
      </c>
      <c r="U190" s="148" t="s">
        <v>110</v>
      </c>
      <c r="V190" s="148" t="s">
        <v>110</v>
      </c>
      <c r="W190" s="148" t="s">
        <v>110</v>
      </c>
      <c r="X190" s="148" t="s">
        <v>110</v>
      </c>
      <c r="Y190" s="148" t="s">
        <v>110</v>
      </c>
      <c r="Z190" s="148" t="s">
        <v>110</v>
      </c>
      <c r="AA190" s="148" t="s">
        <v>110</v>
      </c>
      <c r="AB190" s="148" t="s">
        <v>110</v>
      </c>
      <c r="AC190" s="148" t="s">
        <v>110</v>
      </c>
      <c r="AD190" s="148" t="s">
        <v>110</v>
      </c>
      <c r="AE190" s="967">
        <v>42423</v>
      </c>
      <c r="AF190" s="191">
        <v>43354</v>
      </c>
      <c r="AG190" s="27">
        <v>5140351</v>
      </c>
      <c r="AH190" s="27">
        <v>5140351</v>
      </c>
      <c r="AI190" s="27">
        <v>5140351</v>
      </c>
      <c r="AJ190" s="27" t="s">
        <v>1393</v>
      </c>
      <c r="AK190" s="27" t="s">
        <v>1393</v>
      </c>
      <c r="AL190" s="27" t="s">
        <v>1393</v>
      </c>
      <c r="AM190" s="27" t="s">
        <v>1393</v>
      </c>
      <c r="AN190" s="27" t="s">
        <v>1393</v>
      </c>
      <c r="AO190" s="27" t="s">
        <v>1393</v>
      </c>
      <c r="AP190" s="27" t="s">
        <v>1393</v>
      </c>
      <c r="AQ190" s="27" t="s">
        <v>1393</v>
      </c>
      <c r="AR190" s="27" t="s">
        <v>1393</v>
      </c>
      <c r="AS190" s="27" t="s">
        <v>1393</v>
      </c>
      <c r="AT190" s="27" t="s">
        <v>1393</v>
      </c>
      <c r="AU190" s="27" t="s">
        <v>1393</v>
      </c>
      <c r="AV190" s="27" t="s">
        <v>1393</v>
      </c>
      <c r="AW190" s="27" t="s">
        <v>1393</v>
      </c>
      <c r="AX190" s="27" t="s">
        <v>1393</v>
      </c>
      <c r="AY190" s="27" t="s">
        <v>1393</v>
      </c>
      <c r="AZ190" s="27" t="s">
        <v>1393</v>
      </c>
    </row>
    <row r="191" spans="1:52" ht="26.25" customHeight="1" x14ac:dyDescent="0.4">
      <c r="A191" s="1258" t="s">
        <v>1364</v>
      </c>
      <c r="B191" s="1259"/>
      <c r="C191" s="1259"/>
      <c r="D191" s="1259"/>
      <c r="E191" s="1259"/>
      <c r="F191" s="1259"/>
      <c r="G191" s="1259"/>
      <c r="H191" s="1259"/>
      <c r="I191" s="1259"/>
      <c r="J191" s="1259"/>
      <c r="K191" s="1259"/>
      <c r="L191" s="1259"/>
      <c r="M191" s="1259"/>
      <c r="N191" s="1259"/>
      <c r="O191" s="1259"/>
      <c r="P191" s="1259"/>
      <c r="Q191" s="1259"/>
      <c r="R191" s="1259"/>
      <c r="S191" s="1259"/>
      <c r="T191" s="1259"/>
      <c r="U191" s="1259"/>
      <c r="V191" s="1259"/>
      <c r="W191" s="1259"/>
      <c r="X191" s="1259"/>
      <c r="Y191" s="1259"/>
      <c r="Z191" s="1259"/>
      <c r="AA191" s="1259"/>
      <c r="AB191" s="1259"/>
      <c r="AC191" s="1259"/>
      <c r="AD191" s="1259"/>
      <c r="AE191" s="1259"/>
      <c r="AF191" s="1259"/>
      <c r="AG191" s="1259"/>
      <c r="AH191" s="1259"/>
      <c r="AI191" s="1259"/>
      <c r="AJ191" s="1259"/>
      <c r="AK191" s="1259"/>
      <c r="AL191" s="1259"/>
      <c r="AM191" s="1259"/>
      <c r="AN191" s="1259"/>
      <c r="AO191" s="1259"/>
      <c r="AP191" s="1259"/>
      <c r="AQ191" s="1259"/>
      <c r="AR191" s="1259"/>
      <c r="AS191" s="1259"/>
      <c r="AT191" s="1142"/>
      <c r="AU191" s="1142"/>
      <c r="AV191" s="1142"/>
      <c r="AW191" s="1142"/>
      <c r="AX191" s="1142"/>
      <c r="AY191" s="1142"/>
      <c r="AZ191" s="1142"/>
    </row>
    <row r="192" spans="1:52" ht="26.25" customHeight="1" x14ac:dyDescent="0.25">
      <c r="A192" s="148" t="s">
        <v>1325</v>
      </c>
      <c r="B192" s="148" t="s">
        <v>387</v>
      </c>
      <c r="C192" s="148">
        <v>313</v>
      </c>
      <c r="D192" s="157" t="s">
        <v>1123</v>
      </c>
      <c r="E192" s="186" t="s">
        <v>1324</v>
      </c>
      <c r="F192" s="186"/>
      <c r="G192" s="186"/>
      <c r="H192" s="1017">
        <v>44652</v>
      </c>
      <c r="I192" s="26"/>
      <c r="J192" s="26" t="s">
        <v>1732</v>
      </c>
      <c r="K192" s="148"/>
      <c r="L192" s="148"/>
      <c r="M192" s="148"/>
      <c r="N192" s="148"/>
      <c r="O192" s="148"/>
      <c r="P192" s="148"/>
      <c r="Q192" s="148"/>
      <c r="R192" s="148"/>
      <c r="S192" s="148"/>
      <c r="T192" s="148"/>
      <c r="U192" s="148"/>
      <c r="V192" s="148"/>
      <c r="W192" s="148"/>
      <c r="X192" s="148"/>
      <c r="Y192" s="148"/>
      <c r="Z192" s="148"/>
      <c r="AA192" s="148"/>
      <c r="AB192" s="148"/>
      <c r="AC192" s="148" t="s">
        <v>406</v>
      </c>
      <c r="AD192" s="958" t="s">
        <v>96</v>
      </c>
      <c r="AE192" s="148" t="s">
        <v>410</v>
      </c>
      <c r="AF192" s="148" t="s">
        <v>87</v>
      </c>
      <c r="AG192" s="27"/>
      <c r="AH192" s="27"/>
      <c r="AI192" s="27"/>
      <c r="AJ192" s="27"/>
      <c r="AK192" s="27"/>
      <c r="AL192" s="27"/>
      <c r="AM192" s="27"/>
      <c r="AN192" s="27"/>
      <c r="AO192" s="27"/>
      <c r="AP192" s="27"/>
      <c r="AQ192" s="27"/>
      <c r="AR192" s="27"/>
      <c r="AS192" s="27"/>
      <c r="AT192" s="27"/>
      <c r="AU192" s="27"/>
      <c r="AV192" s="27"/>
      <c r="AW192" s="27"/>
      <c r="AX192" s="27"/>
      <c r="AY192" s="27">
        <v>6242000</v>
      </c>
      <c r="AZ192" s="27">
        <v>6242000</v>
      </c>
    </row>
    <row r="193" spans="1:52" s="998" customFormat="1" ht="26.25" customHeight="1" x14ac:dyDescent="0.4">
      <c r="A193" s="186" t="s">
        <v>1325</v>
      </c>
      <c r="B193" s="186" t="s">
        <v>387</v>
      </c>
      <c r="C193" s="255">
        <v>261</v>
      </c>
      <c r="D193" s="157" t="s">
        <v>1123</v>
      </c>
      <c r="E193" s="186" t="s">
        <v>1324</v>
      </c>
      <c r="F193" s="186"/>
      <c r="G193" s="186"/>
      <c r="H193" s="1030">
        <v>44621</v>
      </c>
      <c r="I193" s="26"/>
      <c r="J193" s="26" t="s">
        <v>1602</v>
      </c>
      <c r="K193" s="990"/>
      <c r="L193" s="990"/>
      <c r="M193" s="990"/>
      <c r="N193" s="990"/>
      <c r="O193" s="990"/>
      <c r="P193" s="990"/>
      <c r="Q193" s="990"/>
      <c r="R193" s="990"/>
      <c r="S193" s="990"/>
      <c r="T193" s="990"/>
      <c r="U193" s="990"/>
      <c r="V193" s="990"/>
      <c r="W193" s="990"/>
      <c r="X193" s="990"/>
      <c r="Y193" s="148"/>
      <c r="Z193" s="148" t="s">
        <v>396</v>
      </c>
      <c r="AA193" s="148" t="s">
        <v>396</v>
      </c>
      <c r="AB193" s="148" t="s">
        <v>406</v>
      </c>
      <c r="AC193" s="148" t="s">
        <v>406</v>
      </c>
      <c r="AD193" s="958" t="s">
        <v>96</v>
      </c>
      <c r="AE193" s="148" t="s">
        <v>410</v>
      </c>
      <c r="AF193" s="148" t="s">
        <v>87</v>
      </c>
      <c r="AG193" s="990"/>
      <c r="AH193" s="990"/>
      <c r="AI193" s="990"/>
      <c r="AJ193" s="990"/>
      <c r="AK193" s="990"/>
      <c r="AL193" s="990"/>
      <c r="AM193" s="990"/>
      <c r="AN193" s="990"/>
      <c r="AO193" s="990"/>
      <c r="AP193" s="990"/>
      <c r="AQ193" s="990"/>
      <c r="AR193" s="990"/>
      <c r="AS193" s="990"/>
      <c r="AT193" s="990"/>
      <c r="AU193" s="27"/>
      <c r="AV193" s="27">
        <v>8770000</v>
      </c>
      <c r="AW193" s="27">
        <v>8770000</v>
      </c>
      <c r="AX193" s="27">
        <v>8770000</v>
      </c>
      <c r="AY193" s="27">
        <v>8770000</v>
      </c>
      <c r="AZ193" s="27">
        <v>8770000</v>
      </c>
    </row>
    <row r="194" spans="1:52" ht="20.399999999999999" x14ac:dyDescent="0.25">
      <c r="A194" s="186" t="s">
        <v>1325</v>
      </c>
      <c r="B194" s="186" t="s">
        <v>387</v>
      </c>
      <c r="C194" s="255">
        <v>164</v>
      </c>
      <c r="D194" s="157" t="s">
        <v>1123</v>
      </c>
      <c r="E194" s="186" t="s">
        <v>1324</v>
      </c>
      <c r="F194" s="186"/>
      <c r="G194" s="186"/>
      <c r="H194" s="1030">
        <v>44621</v>
      </c>
      <c r="I194" s="26"/>
      <c r="J194" s="26" t="s">
        <v>1483</v>
      </c>
      <c r="K194" s="148"/>
      <c r="L194" s="148"/>
      <c r="M194" s="148"/>
      <c r="N194" s="148"/>
      <c r="O194" s="148"/>
      <c r="P194" s="148"/>
      <c r="Q194" s="148"/>
      <c r="R194" s="148"/>
      <c r="S194" s="148"/>
      <c r="T194" s="148"/>
      <c r="U194" s="148"/>
      <c r="V194" s="148" t="s">
        <v>406</v>
      </c>
      <c r="W194" s="148" t="s">
        <v>406</v>
      </c>
      <c r="X194" s="148" t="s">
        <v>406</v>
      </c>
      <c r="Y194" s="148" t="s">
        <v>406</v>
      </c>
      <c r="Z194" s="148" t="s">
        <v>406</v>
      </c>
      <c r="AA194" s="148" t="s">
        <v>406</v>
      </c>
      <c r="AB194" s="148" t="s">
        <v>406</v>
      </c>
      <c r="AC194" s="148" t="s">
        <v>406</v>
      </c>
      <c r="AD194" s="958" t="s">
        <v>96</v>
      </c>
      <c r="AE194" s="148" t="s">
        <v>410</v>
      </c>
      <c r="AF194" s="191" t="s">
        <v>87</v>
      </c>
      <c r="AG194" s="27"/>
      <c r="AH194" s="27"/>
      <c r="AI194" s="27"/>
      <c r="AJ194" s="27"/>
      <c r="AK194" s="27"/>
      <c r="AL194" s="27"/>
      <c r="AM194" s="27"/>
      <c r="AN194" s="27"/>
      <c r="AO194" s="27"/>
      <c r="AP194" s="27"/>
      <c r="AQ194" s="27"/>
      <c r="AR194" s="27">
        <v>19900000</v>
      </c>
      <c r="AS194" s="27">
        <v>19740000</v>
      </c>
      <c r="AT194" s="27">
        <v>19740000</v>
      </c>
      <c r="AU194" s="27">
        <v>19740000</v>
      </c>
      <c r="AV194" s="27">
        <v>19740000</v>
      </c>
      <c r="AW194" s="27">
        <v>19740000</v>
      </c>
      <c r="AX194" s="27">
        <v>19740000</v>
      </c>
      <c r="AY194" s="27">
        <v>19740000</v>
      </c>
      <c r="AZ194" s="27">
        <v>19740000</v>
      </c>
    </row>
    <row r="195" spans="1:52" ht="20.399999999999999" x14ac:dyDescent="0.25">
      <c r="A195" s="186" t="s">
        <v>1325</v>
      </c>
      <c r="B195" s="186" t="s">
        <v>387</v>
      </c>
      <c r="C195" s="255">
        <v>172</v>
      </c>
      <c r="D195" s="157" t="s">
        <v>1123</v>
      </c>
      <c r="E195" s="186" t="s">
        <v>1324</v>
      </c>
      <c r="F195" s="186"/>
      <c r="G195" s="186"/>
      <c r="H195" s="1030">
        <v>44621</v>
      </c>
      <c r="I195" s="26"/>
      <c r="J195" s="26" t="s">
        <v>1489</v>
      </c>
      <c r="K195" s="148"/>
      <c r="L195" s="148"/>
      <c r="M195" s="148"/>
      <c r="N195" s="148"/>
      <c r="O195" s="148"/>
      <c r="P195" s="148"/>
      <c r="Q195" s="148"/>
      <c r="R195" s="148"/>
      <c r="S195" s="148"/>
      <c r="T195" s="148"/>
      <c r="U195" s="148"/>
      <c r="V195" s="148" t="s">
        <v>406</v>
      </c>
      <c r="W195" s="148" t="s">
        <v>406</v>
      </c>
      <c r="X195" s="148" t="s">
        <v>406</v>
      </c>
      <c r="Y195" s="148" t="s">
        <v>406</v>
      </c>
      <c r="Z195" s="148" t="s">
        <v>406</v>
      </c>
      <c r="AA195" s="148" t="s">
        <v>406</v>
      </c>
      <c r="AB195" s="148" t="s">
        <v>406</v>
      </c>
      <c r="AC195" s="148" t="s">
        <v>406</v>
      </c>
      <c r="AD195" s="958" t="s">
        <v>96</v>
      </c>
      <c r="AE195" s="148" t="s">
        <v>410</v>
      </c>
      <c r="AF195" s="191" t="s">
        <v>87</v>
      </c>
      <c r="AG195" s="27"/>
      <c r="AH195" s="27"/>
      <c r="AI195" s="27"/>
      <c r="AJ195" s="27"/>
      <c r="AK195" s="27"/>
      <c r="AL195" s="27"/>
      <c r="AM195" s="27"/>
      <c r="AN195" s="27"/>
      <c r="AO195" s="27"/>
      <c r="AP195" s="27"/>
      <c r="AQ195" s="27"/>
      <c r="AR195" s="27">
        <v>22200000</v>
      </c>
      <c r="AS195" s="27">
        <v>22083000</v>
      </c>
      <c r="AT195" s="27">
        <v>22083000</v>
      </c>
      <c r="AU195" s="27">
        <v>22083000</v>
      </c>
      <c r="AV195" s="27">
        <v>22083000</v>
      </c>
      <c r="AW195" s="27">
        <v>22083000</v>
      </c>
      <c r="AX195" s="27">
        <v>22083000</v>
      </c>
      <c r="AY195" s="27">
        <v>22083000</v>
      </c>
      <c r="AZ195" s="27">
        <v>22083000</v>
      </c>
    </row>
    <row r="196" spans="1:52" s="975" customFormat="1" ht="26.25" customHeight="1" x14ac:dyDescent="0.4">
      <c r="A196" s="186" t="s">
        <v>1325</v>
      </c>
      <c r="B196" s="186" t="s">
        <v>387</v>
      </c>
      <c r="C196" s="255">
        <v>257</v>
      </c>
      <c r="D196" s="157" t="s">
        <v>1123</v>
      </c>
      <c r="E196" s="186" t="s">
        <v>1324</v>
      </c>
      <c r="F196" s="186"/>
      <c r="G196" s="186"/>
      <c r="H196" s="1020">
        <v>44531</v>
      </c>
      <c r="I196" s="26"/>
      <c r="J196" s="26" t="s">
        <v>1598</v>
      </c>
      <c r="K196" s="990"/>
      <c r="L196" s="990"/>
      <c r="M196" s="990"/>
      <c r="N196" s="990"/>
      <c r="O196" s="990"/>
      <c r="P196" s="990"/>
      <c r="Q196" s="990"/>
      <c r="R196" s="990"/>
      <c r="S196" s="990"/>
      <c r="T196" s="990"/>
      <c r="U196" s="990"/>
      <c r="V196" s="990"/>
      <c r="W196" s="990"/>
      <c r="X196" s="990"/>
      <c r="Y196" s="148"/>
      <c r="Z196" s="148" t="s">
        <v>396</v>
      </c>
      <c r="AA196" s="148" t="s">
        <v>396</v>
      </c>
      <c r="AB196" s="148" t="s">
        <v>406</v>
      </c>
      <c r="AC196" s="148" t="s">
        <v>96</v>
      </c>
      <c r="AD196" s="148" t="s">
        <v>96</v>
      </c>
      <c r="AE196" s="967">
        <v>44364</v>
      </c>
      <c r="AF196" s="148" t="s">
        <v>87</v>
      </c>
      <c r="AG196" s="990"/>
      <c r="AH196" s="990"/>
      <c r="AI196" s="990"/>
      <c r="AJ196" s="990"/>
      <c r="AK196" s="990"/>
      <c r="AL196" s="990"/>
      <c r="AM196" s="990"/>
      <c r="AN196" s="990"/>
      <c r="AO196" s="990"/>
      <c r="AP196" s="990"/>
      <c r="AQ196" s="990"/>
      <c r="AR196" s="990"/>
      <c r="AS196" s="990"/>
      <c r="AT196" s="990"/>
      <c r="AU196" s="27"/>
      <c r="AV196" s="27">
        <v>9600000</v>
      </c>
      <c r="AW196" s="27">
        <v>9600000</v>
      </c>
      <c r="AX196" s="27">
        <v>9611000</v>
      </c>
      <c r="AY196" s="27">
        <v>9611000</v>
      </c>
      <c r="AZ196" s="27">
        <v>9611000</v>
      </c>
    </row>
    <row r="197" spans="1:52" s="975" customFormat="1" ht="26.25" customHeight="1" x14ac:dyDescent="0.4">
      <c r="A197" s="186" t="s">
        <v>1325</v>
      </c>
      <c r="B197" s="186" t="s">
        <v>387</v>
      </c>
      <c r="C197" s="255">
        <v>264</v>
      </c>
      <c r="D197" s="157" t="s">
        <v>1123</v>
      </c>
      <c r="E197" s="186" t="s">
        <v>1324</v>
      </c>
      <c r="F197" s="186"/>
      <c r="G197" s="186"/>
      <c r="H197" s="1079">
        <v>44562</v>
      </c>
      <c r="I197" s="26"/>
      <c r="J197" s="26" t="s">
        <v>1604</v>
      </c>
      <c r="K197" s="990"/>
      <c r="L197" s="990"/>
      <c r="M197" s="990"/>
      <c r="N197" s="990"/>
      <c r="O197" s="990"/>
      <c r="P197" s="990"/>
      <c r="Q197" s="990"/>
      <c r="R197" s="990"/>
      <c r="S197" s="990"/>
      <c r="T197" s="990"/>
      <c r="U197" s="990"/>
      <c r="V197" s="990"/>
      <c r="W197" s="990"/>
      <c r="X197" s="990"/>
      <c r="Y197" s="148"/>
      <c r="Z197" s="148" t="s">
        <v>396</v>
      </c>
      <c r="AA197" s="148" t="s">
        <v>396</v>
      </c>
      <c r="AB197" s="148" t="s">
        <v>406</v>
      </c>
      <c r="AC197" s="148" t="s">
        <v>96</v>
      </c>
      <c r="AD197" s="148" t="s">
        <v>96</v>
      </c>
      <c r="AE197" s="148" t="s">
        <v>410</v>
      </c>
      <c r="AF197" s="148" t="s">
        <v>87</v>
      </c>
      <c r="AG197" s="990"/>
      <c r="AH197" s="990"/>
      <c r="AI197" s="990"/>
      <c r="AJ197" s="990"/>
      <c r="AK197" s="990"/>
      <c r="AL197" s="990"/>
      <c r="AM197" s="990"/>
      <c r="AN197" s="990"/>
      <c r="AO197" s="990"/>
      <c r="AP197" s="990"/>
      <c r="AQ197" s="990"/>
      <c r="AR197" s="990"/>
      <c r="AS197" s="990"/>
      <c r="AT197" s="990"/>
      <c r="AU197" s="27"/>
      <c r="AV197" s="27">
        <v>8800000</v>
      </c>
      <c r="AW197" s="27">
        <v>8800000</v>
      </c>
      <c r="AX197" s="27">
        <v>9860000</v>
      </c>
      <c r="AY197" s="27">
        <v>9860000</v>
      </c>
      <c r="AZ197" s="27">
        <v>9860000</v>
      </c>
    </row>
    <row r="198" spans="1:52" ht="20.399999999999999" x14ac:dyDescent="0.25">
      <c r="A198" s="186" t="s">
        <v>1325</v>
      </c>
      <c r="B198" s="186" t="s">
        <v>387</v>
      </c>
      <c r="C198" s="255">
        <v>227</v>
      </c>
      <c r="D198" s="157" t="s">
        <v>1123</v>
      </c>
      <c r="E198" s="186" t="s">
        <v>1324</v>
      </c>
      <c r="F198" s="186"/>
      <c r="G198" s="186"/>
      <c r="H198" s="1039">
        <v>44501</v>
      </c>
      <c r="I198" s="26"/>
      <c r="J198" s="26" t="s">
        <v>1568</v>
      </c>
      <c r="K198" s="148"/>
      <c r="L198" s="148"/>
      <c r="M198" s="148"/>
      <c r="N198" s="148"/>
      <c r="O198" s="148"/>
      <c r="P198" s="148"/>
      <c r="Q198" s="148"/>
      <c r="R198" s="148"/>
      <c r="S198" s="148"/>
      <c r="T198" s="148"/>
      <c r="U198" s="148"/>
      <c r="V198" s="148"/>
      <c r="W198" s="148" t="s">
        <v>396</v>
      </c>
      <c r="X198" s="148" t="s">
        <v>396</v>
      </c>
      <c r="Y198" s="148" t="s">
        <v>396</v>
      </c>
      <c r="Z198" s="148" t="s">
        <v>396</v>
      </c>
      <c r="AA198" s="148" t="s">
        <v>396</v>
      </c>
      <c r="AB198" s="148" t="s">
        <v>406</v>
      </c>
      <c r="AC198" s="148" t="s">
        <v>96</v>
      </c>
      <c r="AD198" s="148" t="s">
        <v>96</v>
      </c>
      <c r="AE198" s="967" t="s">
        <v>410</v>
      </c>
      <c r="AF198" s="967" t="s">
        <v>87</v>
      </c>
      <c r="AG198" s="27"/>
      <c r="AH198" s="27"/>
      <c r="AI198" s="27"/>
      <c r="AJ198" s="27"/>
      <c r="AK198" s="27"/>
      <c r="AL198" s="27"/>
      <c r="AM198" s="27"/>
      <c r="AN198" s="27"/>
      <c r="AO198" s="27"/>
      <c r="AP198" s="27"/>
      <c r="AQ198" s="27"/>
      <c r="AR198" s="27"/>
      <c r="AS198" s="27">
        <v>15000000</v>
      </c>
      <c r="AT198" s="27">
        <v>15000000</v>
      </c>
      <c r="AU198" s="27">
        <v>15000000</v>
      </c>
      <c r="AV198" s="27">
        <v>15000000</v>
      </c>
      <c r="AW198" s="27">
        <v>15000000</v>
      </c>
      <c r="AX198" s="27">
        <v>24469000</v>
      </c>
      <c r="AY198" s="27">
        <v>24469000</v>
      </c>
      <c r="AZ198" s="27">
        <v>24469000</v>
      </c>
    </row>
    <row r="199" spans="1:52" ht="26.25" customHeight="1" x14ac:dyDescent="0.4">
      <c r="A199" s="186" t="s">
        <v>1325</v>
      </c>
      <c r="B199" s="186" t="s">
        <v>387</v>
      </c>
      <c r="C199" s="148">
        <v>292</v>
      </c>
      <c r="D199" s="157" t="s">
        <v>1123</v>
      </c>
      <c r="E199" s="186" t="s">
        <v>1324</v>
      </c>
      <c r="F199" s="142"/>
      <c r="G199" s="142"/>
      <c r="H199" s="1020">
        <v>44531</v>
      </c>
      <c r="I199" s="142"/>
      <c r="J199" s="26" t="s">
        <v>1703</v>
      </c>
      <c r="K199" s="990"/>
      <c r="L199" s="990"/>
      <c r="M199" s="990"/>
      <c r="N199" s="990"/>
      <c r="O199" s="990"/>
      <c r="P199" s="990"/>
      <c r="Q199" s="990"/>
      <c r="R199" s="990"/>
      <c r="S199" s="990"/>
      <c r="T199" s="990"/>
      <c r="U199" s="990"/>
      <c r="V199" s="990"/>
      <c r="W199" s="990"/>
      <c r="X199" s="990"/>
      <c r="Y199" s="990"/>
      <c r="Z199" s="990"/>
      <c r="AA199" s="148" t="s">
        <v>406</v>
      </c>
      <c r="AB199" s="148" t="s">
        <v>406</v>
      </c>
      <c r="AC199" s="148" t="s">
        <v>96</v>
      </c>
      <c r="AD199" s="148" t="s">
        <v>96</v>
      </c>
      <c r="AE199" s="148" t="s">
        <v>410</v>
      </c>
      <c r="AF199" s="191">
        <v>44430</v>
      </c>
      <c r="AG199" s="990"/>
      <c r="AH199" s="990"/>
      <c r="AI199" s="990"/>
      <c r="AJ199" s="990"/>
      <c r="AK199" s="990"/>
      <c r="AL199" s="990"/>
      <c r="AM199" s="990"/>
      <c r="AN199" s="990"/>
      <c r="AO199" s="990"/>
      <c r="AP199" s="990"/>
      <c r="AQ199" s="990"/>
      <c r="AR199" s="990"/>
      <c r="AS199" s="990"/>
      <c r="AT199" s="990"/>
      <c r="AU199" s="990"/>
      <c r="AV199" s="990"/>
      <c r="AW199" s="27">
        <v>10322000</v>
      </c>
      <c r="AX199" s="27">
        <v>10322000</v>
      </c>
      <c r="AY199" s="27">
        <v>10322000</v>
      </c>
      <c r="AZ199" s="27">
        <v>10322000</v>
      </c>
    </row>
    <row r="200" spans="1:52" ht="26.25" customHeight="1" x14ac:dyDescent="0.4">
      <c r="A200" s="186" t="s">
        <v>1325</v>
      </c>
      <c r="B200" s="186" t="s">
        <v>387</v>
      </c>
      <c r="C200" s="255">
        <v>244</v>
      </c>
      <c r="D200" s="157" t="s">
        <v>1123</v>
      </c>
      <c r="E200" s="186" t="s">
        <v>1324</v>
      </c>
      <c r="F200" s="186"/>
      <c r="G200" s="186"/>
      <c r="H200" s="1079">
        <v>44440</v>
      </c>
      <c r="I200" s="26"/>
      <c r="J200" s="26" t="s">
        <v>1580</v>
      </c>
      <c r="K200" s="990"/>
      <c r="L200" s="990"/>
      <c r="M200" s="990"/>
      <c r="N200" s="990"/>
      <c r="O200" s="990"/>
      <c r="P200" s="990"/>
      <c r="Q200" s="990"/>
      <c r="R200" s="990"/>
      <c r="S200" s="990"/>
      <c r="T200" s="990"/>
      <c r="U200" s="990"/>
      <c r="V200" s="990"/>
      <c r="W200" s="990"/>
      <c r="X200" s="990"/>
      <c r="Y200" s="148" t="s">
        <v>396</v>
      </c>
      <c r="Z200" s="148" t="s">
        <v>396</v>
      </c>
      <c r="AA200" s="148" t="s">
        <v>406</v>
      </c>
      <c r="AB200" s="148" t="s">
        <v>406</v>
      </c>
      <c r="AC200" s="148" t="s">
        <v>96</v>
      </c>
      <c r="AD200" s="148" t="s">
        <v>96</v>
      </c>
      <c r="AE200" s="1004" t="s">
        <v>1585</v>
      </c>
      <c r="AF200" s="191">
        <v>44429</v>
      </c>
      <c r="AG200" s="990"/>
      <c r="AH200" s="990"/>
      <c r="AI200" s="990"/>
      <c r="AJ200" s="990"/>
      <c r="AK200" s="990"/>
      <c r="AL200" s="990"/>
      <c r="AM200" s="990"/>
      <c r="AN200" s="990"/>
      <c r="AO200" s="990"/>
      <c r="AP200" s="990"/>
      <c r="AQ200" s="990"/>
      <c r="AR200" s="990"/>
      <c r="AS200" s="990"/>
      <c r="AT200" s="990"/>
      <c r="AU200" s="27">
        <v>38050000</v>
      </c>
      <c r="AV200" s="27">
        <v>38050000</v>
      </c>
      <c r="AW200" s="27">
        <v>38054000</v>
      </c>
      <c r="AX200" s="27">
        <v>38054000</v>
      </c>
      <c r="AY200" s="27">
        <v>38054000</v>
      </c>
      <c r="AZ200" s="27">
        <v>38054000</v>
      </c>
    </row>
    <row r="201" spans="1:52" ht="26.25" customHeight="1" x14ac:dyDescent="0.4">
      <c r="A201" s="186" t="s">
        <v>1325</v>
      </c>
      <c r="B201" s="186" t="s">
        <v>387</v>
      </c>
      <c r="C201" s="255">
        <v>242</v>
      </c>
      <c r="D201" s="157" t="s">
        <v>1123</v>
      </c>
      <c r="E201" s="186" t="s">
        <v>1324</v>
      </c>
      <c r="F201" s="186"/>
      <c r="G201" s="186"/>
      <c r="H201" s="1079">
        <v>44415</v>
      </c>
      <c r="I201" s="26"/>
      <c r="J201" s="26" t="s">
        <v>1534</v>
      </c>
      <c r="K201" s="990"/>
      <c r="L201" s="990"/>
      <c r="M201" s="990"/>
      <c r="N201" s="990"/>
      <c r="O201" s="990"/>
      <c r="P201" s="990"/>
      <c r="Q201" s="990"/>
      <c r="R201" s="990"/>
      <c r="S201" s="990"/>
      <c r="T201" s="990"/>
      <c r="U201" s="990"/>
      <c r="V201" s="990"/>
      <c r="W201" s="990"/>
      <c r="X201" s="990"/>
      <c r="Y201" s="148" t="s">
        <v>396</v>
      </c>
      <c r="Z201" s="148" t="s">
        <v>406</v>
      </c>
      <c r="AA201" s="148" t="s">
        <v>406</v>
      </c>
      <c r="AB201" s="148" t="s">
        <v>406</v>
      </c>
      <c r="AC201" s="148" t="s">
        <v>96</v>
      </c>
      <c r="AD201" s="148" t="s">
        <v>96</v>
      </c>
      <c r="AE201" s="1040">
        <v>44141</v>
      </c>
      <c r="AF201" s="148" t="s">
        <v>87</v>
      </c>
      <c r="AG201" s="990"/>
      <c r="AH201" s="990"/>
      <c r="AI201" s="990"/>
      <c r="AJ201" s="990"/>
      <c r="AK201" s="990"/>
      <c r="AL201" s="990"/>
      <c r="AM201" s="990"/>
      <c r="AN201" s="990"/>
      <c r="AO201" s="990"/>
      <c r="AP201" s="990"/>
      <c r="AQ201" s="990"/>
      <c r="AR201" s="990"/>
      <c r="AS201" s="990"/>
      <c r="AT201" s="990"/>
      <c r="AU201" s="27">
        <v>13400000</v>
      </c>
      <c r="AV201" s="27">
        <v>13949000</v>
      </c>
      <c r="AW201" s="27">
        <v>13949000</v>
      </c>
      <c r="AX201" s="27">
        <v>13949000</v>
      </c>
      <c r="AY201" s="27">
        <v>13949000</v>
      </c>
      <c r="AZ201" s="27">
        <v>13949000</v>
      </c>
    </row>
    <row r="202" spans="1:52" ht="20.399999999999999" x14ac:dyDescent="0.25">
      <c r="A202" s="186" t="s">
        <v>1325</v>
      </c>
      <c r="B202" s="186" t="s">
        <v>387</v>
      </c>
      <c r="C202" s="255">
        <v>130</v>
      </c>
      <c r="D202" s="157" t="s">
        <v>1123</v>
      </c>
      <c r="E202" s="186" t="s">
        <v>1324</v>
      </c>
      <c r="F202" s="186"/>
      <c r="G202" s="186"/>
      <c r="H202" s="1020">
        <v>44531</v>
      </c>
      <c r="I202" s="26"/>
      <c r="J202" s="26" t="s">
        <v>1633</v>
      </c>
      <c r="K202" s="148"/>
      <c r="L202" s="148"/>
      <c r="M202" s="148"/>
      <c r="N202" s="148"/>
      <c r="O202" s="148"/>
      <c r="P202" s="148"/>
      <c r="Q202" s="148"/>
      <c r="R202" s="148"/>
      <c r="S202" s="148"/>
      <c r="T202" s="148" t="s">
        <v>396</v>
      </c>
      <c r="U202" s="148" t="s">
        <v>396</v>
      </c>
      <c r="V202" s="148" t="s">
        <v>396</v>
      </c>
      <c r="W202" s="148" t="s">
        <v>396</v>
      </c>
      <c r="X202" s="148" t="s">
        <v>396</v>
      </c>
      <c r="Y202" s="148" t="s">
        <v>396</v>
      </c>
      <c r="Z202" s="148" t="s">
        <v>406</v>
      </c>
      <c r="AA202" s="148" t="s">
        <v>406</v>
      </c>
      <c r="AB202" s="148" t="s">
        <v>406</v>
      </c>
      <c r="AC202" s="148" t="s">
        <v>96</v>
      </c>
      <c r="AD202" s="148" t="s">
        <v>96</v>
      </c>
      <c r="AE202" s="148" t="s">
        <v>410</v>
      </c>
      <c r="AF202" s="191">
        <v>44246</v>
      </c>
      <c r="AG202" s="27"/>
      <c r="AH202" s="27"/>
      <c r="AI202" s="27"/>
      <c r="AJ202" s="27"/>
      <c r="AK202" s="27"/>
      <c r="AL202" s="27"/>
      <c r="AM202" s="27"/>
      <c r="AN202" s="27"/>
      <c r="AO202" s="27"/>
      <c r="AP202" s="27">
        <v>7000000</v>
      </c>
      <c r="AQ202" s="27">
        <v>7000000</v>
      </c>
      <c r="AR202" s="27">
        <v>7000000</v>
      </c>
      <c r="AS202" s="27">
        <v>7743000</v>
      </c>
      <c r="AT202" s="27">
        <v>7743000</v>
      </c>
      <c r="AU202" s="27">
        <v>7743000</v>
      </c>
      <c r="AV202" s="27">
        <v>7743000</v>
      </c>
      <c r="AW202" s="27">
        <v>7743000</v>
      </c>
      <c r="AX202" s="27">
        <v>7743000</v>
      </c>
      <c r="AY202" s="27">
        <v>7743000</v>
      </c>
      <c r="AZ202" s="27">
        <v>7743000</v>
      </c>
    </row>
    <row r="203" spans="1:52" ht="20.399999999999999" x14ac:dyDescent="0.25">
      <c r="A203" s="186" t="s">
        <v>1325</v>
      </c>
      <c r="B203" s="186" t="s">
        <v>387</v>
      </c>
      <c r="C203" s="255">
        <v>223</v>
      </c>
      <c r="D203" s="157" t="s">
        <v>1123</v>
      </c>
      <c r="E203" s="186" t="s">
        <v>1324</v>
      </c>
      <c r="F203" s="186"/>
      <c r="G203" s="186"/>
      <c r="H203" s="1079">
        <v>44440</v>
      </c>
      <c r="I203" s="26"/>
      <c r="J203" s="26" t="s">
        <v>1557</v>
      </c>
      <c r="K203" s="148"/>
      <c r="L203" s="148"/>
      <c r="M203" s="148"/>
      <c r="N203" s="148"/>
      <c r="O203" s="148"/>
      <c r="P203" s="148"/>
      <c r="Q203" s="148"/>
      <c r="R203" s="148"/>
      <c r="S203" s="148"/>
      <c r="T203" s="148"/>
      <c r="U203" s="148"/>
      <c r="V203" s="148"/>
      <c r="W203" s="148" t="s">
        <v>396</v>
      </c>
      <c r="X203" s="148" t="s">
        <v>406</v>
      </c>
      <c r="Y203" s="148" t="s">
        <v>406</v>
      </c>
      <c r="Z203" s="148" t="s">
        <v>406</v>
      </c>
      <c r="AA203" s="148" t="s">
        <v>406</v>
      </c>
      <c r="AB203" s="148" t="s">
        <v>406</v>
      </c>
      <c r="AC203" s="148" t="s">
        <v>96</v>
      </c>
      <c r="AD203" s="148" t="s">
        <v>96</v>
      </c>
      <c r="AE203" s="967" t="s">
        <v>410</v>
      </c>
      <c r="AF203" s="967" t="s">
        <v>87</v>
      </c>
      <c r="AG203" s="27"/>
      <c r="AH203" s="27"/>
      <c r="AI203" s="27"/>
      <c r="AJ203" s="27"/>
      <c r="AK203" s="27"/>
      <c r="AL203" s="27"/>
      <c r="AM203" s="27"/>
      <c r="AN203" s="27"/>
      <c r="AO203" s="27"/>
      <c r="AP203" s="27"/>
      <c r="AQ203" s="27"/>
      <c r="AR203" s="27"/>
      <c r="AS203" s="971">
        <v>7626000</v>
      </c>
      <c r="AT203" s="971">
        <v>7626000</v>
      </c>
      <c r="AU203" s="971">
        <v>7626000</v>
      </c>
      <c r="AV203" s="971">
        <v>7626000</v>
      </c>
      <c r="AW203" s="971">
        <v>7626000</v>
      </c>
      <c r="AX203" s="971">
        <v>7626000</v>
      </c>
      <c r="AY203" s="971">
        <v>7626000</v>
      </c>
      <c r="AZ203" s="971">
        <v>7626000</v>
      </c>
    </row>
    <row r="204" spans="1:52" ht="20.399999999999999" x14ac:dyDescent="0.25">
      <c r="A204" s="186" t="s">
        <v>1325</v>
      </c>
      <c r="B204" s="186" t="s">
        <v>387</v>
      </c>
      <c r="C204" s="255">
        <v>166</v>
      </c>
      <c r="D204" s="157" t="s">
        <v>1123</v>
      </c>
      <c r="E204" s="186" t="s">
        <v>1324</v>
      </c>
      <c r="F204" s="186"/>
      <c r="G204" s="186"/>
      <c r="H204" s="1039">
        <v>44501</v>
      </c>
      <c r="I204" s="26"/>
      <c r="J204" s="26" t="s">
        <v>1484</v>
      </c>
      <c r="K204" s="148"/>
      <c r="L204" s="148"/>
      <c r="M204" s="148"/>
      <c r="N204" s="148"/>
      <c r="O204" s="148"/>
      <c r="P204" s="148"/>
      <c r="Q204" s="148"/>
      <c r="R204" s="148"/>
      <c r="S204" s="148"/>
      <c r="T204" s="148"/>
      <c r="U204" s="148"/>
      <c r="V204" s="148" t="s">
        <v>406</v>
      </c>
      <c r="W204" s="148" t="s">
        <v>406</v>
      </c>
      <c r="X204" s="148" t="s">
        <v>406</v>
      </c>
      <c r="Y204" s="148" t="s">
        <v>406</v>
      </c>
      <c r="Z204" s="148" t="s">
        <v>406</v>
      </c>
      <c r="AA204" s="148" t="s">
        <v>406</v>
      </c>
      <c r="AB204" s="148" t="s">
        <v>406</v>
      </c>
      <c r="AC204" s="148" t="s">
        <v>96</v>
      </c>
      <c r="AD204" s="148" t="s">
        <v>96</v>
      </c>
      <c r="AE204" s="148" t="s">
        <v>410</v>
      </c>
      <c r="AF204" s="191" t="s">
        <v>87</v>
      </c>
      <c r="AG204" s="27"/>
      <c r="AH204" s="27"/>
      <c r="AI204" s="27"/>
      <c r="AJ204" s="27"/>
      <c r="AK204" s="27"/>
      <c r="AL204" s="27"/>
      <c r="AM204" s="27"/>
      <c r="AN204" s="27"/>
      <c r="AO204" s="27"/>
      <c r="AP204" s="27"/>
      <c r="AQ204" s="27"/>
      <c r="AR204" s="27">
        <v>17126000</v>
      </c>
      <c r="AS204" s="27">
        <v>17126000</v>
      </c>
      <c r="AT204" s="27">
        <v>17126000</v>
      </c>
      <c r="AU204" s="27">
        <v>17126000</v>
      </c>
      <c r="AV204" s="27">
        <v>17126000</v>
      </c>
      <c r="AW204" s="27">
        <v>17126000</v>
      </c>
      <c r="AX204" s="27">
        <v>17126000</v>
      </c>
      <c r="AY204" s="27">
        <v>17126000</v>
      </c>
      <c r="AZ204" s="27">
        <v>17126000</v>
      </c>
    </row>
    <row r="205" spans="1:52" ht="20.399999999999999" x14ac:dyDescent="0.25">
      <c r="A205" s="186" t="s">
        <v>1325</v>
      </c>
      <c r="B205" s="186" t="s">
        <v>387</v>
      </c>
      <c r="C205" s="255">
        <v>167</v>
      </c>
      <c r="D205" s="157" t="s">
        <v>1123</v>
      </c>
      <c r="E205" s="186" t="s">
        <v>1324</v>
      </c>
      <c r="F205" s="186"/>
      <c r="G205" s="186"/>
      <c r="H205" s="1001">
        <v>44256</v>
      </c>
      <c r="I205" s="26"/>
      <c r="J205" s="26" t="s">
        <v>1485</v>
      </c>
      <c r="K205" s="148"/>
      <c r="L205" s="148"/>
      <c r="M205" s="148"/>
      <c r="N205" s="148"/>
      <c r="O205" s="148"/>
      <c r="P205" s="148"/>
      <c r="Q205" s="148"/>
      <c r="R205" s="148"/>
      <c r="S205" s="148"/>
      <c r="T205" s="148"/>
      <c r="U205" s="148"/>
      <c r="V205" s="148" t="s">
        <v>406</v>
      </c>
      <c r="W205" s="148" t="s">
        <v>406</v>
      </c>
      <c r="X205" s="148" t="s">
        <v>406</v>
      </c>
      <c r="Y205" s="148" t="s">
        <v>406</v>
      </c>
      <c r="Z205" s="148" t="s">
        <v>406</v>
      </c>
      <c r="AA205" s="148" t="s">
        <v>406</v>
      </c>
      <c r="AB205" s="148" t="s">
        <v>406</v>
      </c>
      <c r="AC205" s="148" t="s">
        <v>96</v>
      </c>
      <c r="AD205" s="148" t="s">
        <v>96</v>
      </c>
      <c r="AE205" s="148" t="s">
        <v>410</v>
      </c>
      <c r="AF205" s="191" t="s">
        <v>87</v>
      </c>
      <c r="AG205" s="27"/>
      <c r="AH205" s="27"/>
      <c r="AI205" s="27"/>
      <c r="AJ205" s="27"/>
      <c r="AK205" s="27"/>
      <c r="AL205" s="27"/>
      <c r="AM205" s="27"/>
      <c r="AN205" s="27"/>
      <c r="AO205" s="27"/>
      <c r="AP205" s="27"/>
      <c r="AQ205" s="27"/>
      <c r="AR205" s="27">
        <v>19400000</v>
      </c>
      <c r="AS205" s="27">
        <v>15110000</v>
      </c>
      <c r="AT205" s="27">
        <v>15110000</v>
      </c>
      <c r="AU205" s="27">
        <v>15110000</v>
      </c>
      <c r="AV205" s="27">
        <v>15110000</v>
      </c>
      <c r="AW205" s="27">
        <v>15110000</v>
      </c>
      <c r="AX205" s="27">
        <v>15110000</v>
      </c>
      <c r="AY205" s="27">
        <v>15110000</v>
      </c>
      <c r="AZ205" s="27">
        <v>15110000</v>
      </c>
    </row>
    <row r="206" spans="1:52" ht="20.399999999999999" x14ac:dyDescent="0.25">
      <c r="A206" s="186" t="s">
        <v>1325</v>
      </c>
      <c r="B206" s="186" t="s">
        <v>387</v>
      </c>
      <c r="C206" s="255">
        <v>173</v>
      </c>
      <c r="D206" s="157" t="s">
        <v>1123</v>
      </c>
      <c r="E206" s="186" t="s">
        <v>1324</v>
      </c>
      <c r="F206" s="186"/>
      <c r="G206" s="186"/>
      <c r="H206" s="1039">
        <v>44501</v>
      </c>
      <c r="I206" s="26"/>
      <c r="J206" s="26" t="s">
        <v>1490</v>
      </c>
      <c r="K206" s="148"/>
      <c r="L206" s="148"/>
      <c r="M206" s="148"/>
      <c r="N206" s="148"/>
      <c r="O206" s="148"/>
      <c r="P206" s="148"/>
      <c r="Q206" s="148"/>
      <c r="R206" s="148"/>
      <c r="S206" s="148"/>
      <c r="T206" s="148"/>
      <c r="U206" s="148"/>
      <c r="V206" s="148" t="s">
        <v>406</v>
      </c>
      <c r="W206" s="148" t="s">
        <v>406</v>
      </c>
      <c r="X206" s="148" t="s">
        <v>406</v>
      </c>
      <c r="Y206" s="148" t="s">
        <v>406</v>
      </c>
      <c r="Z206" s="148" t="s">
        <v>406</v>
      </c>
      <c r="AA206" s="148" t="s">
        <v>406</v>
      </c>
      <c r="AB206" s="148" t="s">
        <v>406</v>
      </c>
      <c r="AC206" s="148" t="s">
        <v>96</v>
      </c>
      <c r="AD206" s="148" t="s">
        <v>96</v>
      </c>
      <c r="AE206" s="148" t="s">
        <v>410</v>
      </c>
      <c r="AF206" s="191" t="s">
        <v>87</v>
      </c>
      <c r="AG206" s="27"/>
      <c r="AH206" s="27"/>
      <c r="AI206" s="27"/>
      <c r="AJ206" s="27"/>
      <c r="AK206" s="27"/>
      <c r="AL206" s="27"/>
      <c r="AM206" s="27"/>
      <c r="AN206" s="27"/>
      <c r="AO206" s="27"/>
      <c r="AP206" s="27"/>
      <c r="AQ206" s="27"/>
      <c r="AR206" s="27">
        <v>18200000</v>
      </c>
      <c r="AS206" s="27">
        <v>18090000</v>
      </c>
      <c r="AT206" s="27">
        <v>18090000</v>
      </c>
      <c r="AU206" s="27">
        <v>18090000</v>
      </c>
      <c r="AV206" s="27">
        <v>18090000</v>
      </c>
      <c r="AW206" s="27">
        <v>18090000</v>
      </c>
      <c r="AX206" s="27">
        <v>18090000</v>
      </c>
      <c r="AY206" s="27">
        <v>18090000</v>
      </c>
      <c r="AZ206" s="27">
        <v>18090000</v>
      </c>
    </row>
    <row r="207" spans="1:52" ht="20.399999999999999" x14ac:dyDescent="0.25">
      <c r="A207" s="186" t="s">
        <v>1325</v>
      </c>
      <c r="B207" s="186" t="s">
        <v>387</v>
      </c>
      <c r="C207" s="255">
        <v>176</v>
      </c>
      <c r="D207" s="157" t="s">
        <v>1123</v>
      </c>
      <c r="E207" s="186" t="s">
        <v>1324</v>
      </c>
      <c r="F207" s="186"/>
      <c r="G207" s="186"/>
      <c r="H207" s="1081">
        <v>44166</v>
      </c>
      <c r="I207" s="26"/>
      <c r="J207" s="26" t="s">
        <v>1493</v>
      </c>
      <c r="K207" s="148"/>
      <c r="L207" s="148"/>
      <c r="M207" s="148"/>
      <c r="N207" s="148"/>
      <c r="O207" s="148"/>
      <c r="P207" s="148"/>
      <c r="Q207" s="148"/>
      <c r="R207" s="148"/>
      <c r="S207" s="148"/>
      <c r="T207" s="148"/>
      <c r="U207" s="148"/>
      <c r="V207" s="148" t="s">
        <v>406</v>
      </c>
      <c r="W207" s="148" t="s">
        <v>406</v>
      </c>
      <c r="X207" s="148" t="s">
        <v>406</v>
      </c>
      <c r="Y207" s="148" t="s">
        <v>406</v>
      </c>
      <c r="Z207" s="148" t="s">
        <v>406</v>
      </c>
      <c r="AA207" s="148" t="s">
        <v>406</v>
      </c>
      <c r="AB207" s="148" t="s">
        <v>406</v>
      </c>
      <c r="AC207" s="148" t="s">
        <v>96</v>
      </c>
      <c r="AD207" s="148" t="s">
        <v>96</v>
      </c>
      <c r="AE207" s="148" t="s">
        <v>410</v>
      </c>
      <c r="AF207" s="191" t="s">
        <v>87</v>
      </c>
      <c r="AG207" s="27"/>
      <c r="AH207" s="27"/>
      <c r="AI207" s="27"/>
      <c r="AJ207" s="27"/>
      <c r="AK207" s="27"/>
      <c r="AL207" s="27"/>
      <c r="AM207" s="27"/>
      <c r="AN207" s="27"/>
      <c r="AO207" s="27"/>
      <c r="AP207" s="27"/>
      <c r="AQ207" s="27"/>
      <c r="AR207" s="27">
        <v>11900000</v>
      </c>
      <c r="AS207" s="27">
        <v>11131000</v>
      </c>
      <c r="AT207" s="27">
        <v>11131000</v>
      </c>
      <c r="AU207" s="27">
        <v>11131000</v>
      </c>
      <c r="AV207" s="27">
        <v>11131000</v>
      </c>
      <c r="AW207" s="27">
        <v>11131000</v>
      </c>
      <c r="AX207" s="27">
        <v>11131000</v>
      </c>
      <c r="AY207" s="27">
        <v>11131000</v>
      </c>
      <c r="AZ207" s="27">
        <v>11131000</v>
      </c>
    </row>
    <row r="208" spans="1:52" ht="20.399999999999999" x14ac:dyDescent="0.25">
      <c r="A208" s="186" t="s">
        <v>1325</v>
      </c>
      <c r="B208" s="186" t="s">
        <v>387</v>
      </c>
      <c r="C208" s="255">
        <v>124</v>
      </c>
      <c r="D208" s="157" t="s">
        <v>1123</v>
      </c>
      <c r="E208" s="186" t="s">
        <v>1324</v>
      </c>
      <c r="F208" s="186"/>
      <c r="G208" s="186"/>
      <c r="H208" s="1079">
        <v>44440</v>
      </c>
      <c r="I208" s="26"/>
      <c r="J208" s="26" t="s">
        <v>1636</v>
      </c>
      <c r="K208" s="148"/>
      <c r="L208" s="148"/>
      <c r="M208" s="148"/>
      <c r="N208" s="148"/>
      <c r="O208" s="148"/>
      <c r="P208" s="148"/>
      <c r="Q208" s="148"/>
      <c r="R208" s="148"/>
      <c r="S208" s="148"/>
      <c r="T208" s="148" t="s">
        <v>396</v>
      </c>
      <c r="U208" s="148" t="s">
        <v>406</v>
      </c>
      <c r="V208" s="148" t="s">
        <v>406</v>
      </c>
      <c r="W208" s="148" t="s">
        <v>406</v>
      </c>
      <c r="X208" s="148" t="s">
        <v>406</v>
      </c>
      <c r="Y208" s="148" t="s">
        <v>406</v>
      </c>
      <c r="Z208" s="148" t="s">
        <v>406</v>
      </c>
      <c r="AA208" s="148" t="s">
        <v>406</v>
      </c>
      <c r="AB208" s="148" t="s">
        <v>406</v>
      </c>
      <c r="AC208" s="148" t="s">
        <v>96</v>
      </c>
      <c r="AD208" s="148" t="s">
        <v>96</v>
      </c>
      <c r="AE208" s="148" t="s">
        <v>410</v>
      </c>
      <c r="AF208" s="191">
        <v>44246</v>
      </c>
      <c r="AG208" s="27"/>
      <c r="AH208" s="27"/>
      <c r="AI208" s="27"/>
      <c r="AJ208" s="27"/>
      <c r="AK208" s="27"/>
      <c r="AL208" s="27"/>
      <c r="AM208" s="27"/>
      <c r="AN208" s="27"/>
      <c r="AO208" s="27"/>
      <c r="AP208" s="27">
        <v>6900000</v>
      </c>
      <c r="AQ208" s="27">
        <v>6926000</v>
      </c>
      <c r="AR208" s="27">
        <v>6928000</v>
      </c>
      <c r="AS208" s="27">
        <v>6928000</v>
      </c>
      <c r="AT208" s="27">
        <v>6928000</v>
      </c>
      <c r="AU208" s="27">
        <v>6928000</v>
      </c>
      <c r="AV208" s="27">
        <v>6928000</v>
      </c>
      <c r="AW208" s="27">
        <v>6928000</v>
      </c>
      <c r="AX208" s="27">
        <v>6928000</v>
      </c>
      <c r="AY208" s="27">
        <v>6928000</v>
      </c>
      <c r="AZ208" s="27">
        <v>6928000</v>
      </c>
    </row>
    <row r="209" spans="1:52" ht="20.399999999999999" x14ac:dyDescent="0.25">
      <c r="A209" s="186" t="s">
        <v>1325</v>
      </c>
      <c r="B209" s="186" t="s">
        <v>387</v>
      </c>
      <c r="C209" s="255">
        <v>144</v>
      </c>
      <c r="D209" s="157" t="s">
        <v>1123</v>
      </c>
      <c r="E209" s="186" t="s">
        <v>1324</v>
      </c>
      <c r="F209" s="186"/>
      <c r="G209" s="186"/>
      <c r="H209" s="1079">
        <v>44470</v>
      </c>
      <c r="I209" s="26"/>
      <c r="J209" s="26" t="s">
        <v>1454</v>
      </c>
      <c r="K209" s="148"/>
      <c r="L209" s="148"/>
      <c r="M209" s="148"/>
      <c r="N209" s="148"/>
      <c r="O209" s="148"/>
      <c r="P209" s="148"/>
      <c r="Q209" s="148"/>
      <c r="R209" s="148"/>
      <c r="S209" s="148"/>
      <c r="T209" s="148" t="s">
        <v>396</v>
      </c>
      <c r="U209" s="148" t="s">
        <v>406</v>
      </c>
      <c r="V209" s="148" t="s">
        <v>406</v>
      </c>
      <c r="W209" s="148" t="s">
        <v>406</v>
      </c>
      <c r="X209" s="148" t="s">
        <v>406</v>
      </c>
      <c r="Y209" s="148" t="s">
        <v>406</v>
      </c>
      <c r="Z209" s="148" t="s">
        <v>406</v>
      </c>
      <c r="AA209" s="148" t="s">
        <v>406</v>
      </c>
      <c r="AB209" s="148" t="s">
        <v>406</v>
      </c>
      <c r="AC209" s="148" t="s">
        <v>96</v>
      </c>
      <c r="AD209" s="148" t="s">
        <v>96</v>
      </c>
      <c r="AE209" s="148" t="s">
        <v>410</v>
      </c>
      <c r="AF209" s="191">
        <v>44112</v>
      </c>
      <c r="AG209" s="27"/>
      <c r="AH209" s="27"/>
      <c r="AI209" s="27"/>
      <c r="AJ209" s="27"/>
      <c r="AK209" s="27"/>
      <c r="AL209" s="27"/>
      <c r="AM209" s="27"/>
      <c r="AN209" s="27"/>
      <c r="AO209" s="27"/>
      <c r="AP209" s="27">
        <v>11500000</v>
      </c>
      <c r="AQ209" s="27">
        <v>11500000</v>
      </c>
      <c r="AR209" s="27">
        <v>11500000</v>
      </c>
      <c r="AS209" s="27">
        <v>11500000</v>
      </c>
      <c r="AT209" s="27">
        <v>16597000</v>
      </c>
      <c r="AU209" s="27">
        <v>16597000</v>
      </c>
      <c r="AV209" s="27">
        <v>16597000</v>
      </c>
      <c r="AW209" s="27">
        <v>16597000</v>
      </c>
      <c r="AX209" s="27">
        <v>16597000</v>
      </c>
      <c r="AY209" s="27">
        <v>16597000</v>
      </c>
      <c r="AZ209" s="27">
        <v>16597000</v>
      </c>
    </row>
    <row r="210" spans="1:52" ht="20.399999999999999" x14ac:dyDescent="0.25">
      <c r="A210" s="186" t="s">
        <v>1325</v>
      </c>
      <c r="B210" s="186" t="s">
        <v>387</v>
      </c>
      <c r="C210" s="255">
        <v>139</v>
      </c>
      <c r="D210" s="157" t="s">
        <v>1123</v>
      </c>
      <c r="E210" s="186" t="s">
        <v>1324</v>
      </c>
      <c r="F210" s="186"/>
      <c r="G210" s="186"/>
      <c r="H210" s="1079">
        <v>44415</v>
      </c>
      <c r="I210" s="26"/>
      <c r="J210" s="26" t="s">
        <v>1639</v>
      </c>
      <c r="K210" s="148"/>
      <c r="L210" s="148"/>
      <c r="M210" s="148"/>
      <c r="N210" s="148"/>
      <c r="O210" s="148"/>
      <c r="P210" s="148"/>
      <c r="Q210" s="148"/>
      <c r="R210" s="148"/>
      <c r="S210" s="148"/>
      <c r="T210" s="148" t="s">
        <v>110</v>
      </c>
      <c r="U210" s="148" t="s">
        <v>110</v>
      </c>
      <c r="V210" s="148" t="s">
        <v>406</v>
      </c>
      <c r="W210" s="148" t="s">
        <v>406</v>
      </c>
      <c r="X210" s="148" t="s">
        <v>406</v>
      </c>
      <c r="Y210" s="148" t="s">
        <v>406</v>
      </c>
      <c r="Z210" s="148" t="s">
        <v>406</v>
      </c>
      <c r="AA210" s="148" t="s">
        <v>406</v>
      </c>
      <c r="AB210" s="148" t="s">
        <v>406</v>
      </c>
      <c r="AC210" s="148" t="s">
        <v>96</v>
      </c>
      <c r="AD210" s="148" t="s">
        <v>96</v>
      </c>
      <c r="AE210" s="967" t="s">
        <v>410</v>
      </c>
      <c r="AF210" s="967">
        <v>44246</v>
      </c>
      <c r="AG210" s="27"/>
      <c r="AH210" s="27"/>
      <c r="AI210" s="27"/>
      <c r="AJ210" s="27"/>
      <c r="AK210" s="27"/>
      <c r="AL210" s="27"/>
      <c r="AM210" s="27"/>
      <c r="AN210" s="27"/>
      <c r="AO210" s="27"/>
      <c r="AP210" s="27">
        <v>10000000</v>
      </c>
      <c r="AQ210" s="27">
        <v>10000000</v>
      </c>
      <c r="AR210" s="27">
        <v>10328000</v>
      </c>
      <c r="AS210" s="27">
        <v>10328000</v>
      </c>
      <c r="AT210" s="27">
        <v>10328000</v>
      </c>
      <c r="AU210" s="27">
        <v>10328000</v>
      </c>
      <c r="AV210" s="27">
        <v>10328000</v>
      </c>
      <c r="AW210" s="27">
        <v>10328000</v>
      </c>
      <c r="AX210" s="27">
        <v>10328000</v>
      </c>
      <c r="AY210" s="27">
        <v>10328000</v>
      </c>
      <c r="AZ210" s="27">
        <v>10328000</v>
      </c>
    </row>
    <row r="211" spans="1:52" x14ac:dyDescent="0.25">
      <c r="A211" s="186" t="s">
        <v>1325</v>
      </c>
      <c r="B211" s="186" t="s">
        <v>509</v>
      </c>
      <c r="C211" s="255">
        <v>218</v>
      </c>
      <c r="D211" s="157" t="s">
        <v>1123</v>
      </c>
      <c r="E211" s="186" t="s">
        <v>1324</v>
      </c>
      <c r="F211" s="186"/>
      <c r="G211" s="186"/>
      <c r="H211" s="1079">
        <v>44470</v>
      </c>
      <c r="I211" s="26"/>
      <c r="J211" s="26" t="s">
        <v>1564</v>
      </c>
      <c r="K211" s="148"/>
      <c r="L211" s="148"/>
      <c r="M211" s="148"/>
      <c r="N211" s="148"/>
      <c r="O211" s="148"/>
      <c r="P211" s="148"/>
      <c r="Q211" s="148"/>
      <c r="R211" s="148"/>
      <c r="S211" s="148"/>
      <c r="T211" s="148"/>
      <c r="U211" s="148"/>
      <c r="V211" s="148"/>
      <c r="W211" s="148" t="s">
        <v>396</v>
      </c>
      <c r="X211" s="148" t="s">
        <v>396</v>
      </c>
      <c r="Y211" s="148" t="s">
        <v>396</v>
      </c>
      <c r="Z211" s="148" t="s">
        <v>396</v>
      </c>
      <c r="AA211" s="148" t="s">
        <v>396</v>
      </c>
      <c r="AB211" s="148" t="s">
        <v>396</v>
      </c>
      <c r="AC211" s="148" t="s">
        <v>96</v>
      </c>
      <c r="AD211" s="148" t="s">
        <v>96</v>
      </c>
      <c r="AE211" s="967" t="s">
        <v>410</v>
      </c>
      <c r="AF211" s="967" t="s">
        <v>410</v>
      </c>
      <c r="AG211" s="27"/>
      <c r="AH211" s="27"/>
      <c r="AI211" s="27"/>
      <c r="AJ211" s="27"/>
      <c r="AK211" s="27"/>
      <c r="AL211" s="27"/>
      <c r="AM211" s="27"/>
      <c r="AN211" s="27"/>
      <c r="AO211" s="27"/>
      <c r="AP211" s="27"/>
      <c r="AQ211" s="27"/>
      <c r="AR211" s="27"/>
      <c r="AS211" s="27">
        <v>6700000</v>
      </c>
      <c r="AT211" s="27">
        <v>6700000</v>
      </c>
      <c r="AU211" s="27">
        <v>6700000</v>
      </c>
      <c r="AV211" s="27">
        <v>6700000</v>
      </c>
      <c r="AW211" s="27">
        <v>6700000</v>
      </c>
      <c r="AX211" s="27">
        <v>6700000</v>
      </c>
      <c r="AY211" s="27">
        <v>2422000</v>
      </c>
      <c r="AZ211" s="27">
        <v>2422000</v>
      </c>
    </row>
    <row r="212" spans="1:52" ht="26.25" customHeight="1" x14ac:dyDescent="0.4">
      <c r="A212" s="186" t="s">
        <v>1325</v>
      </c>
      <c r="B212" s="186" t="s">
        <v>387</v>
      </c>
      <c r="C212" s="255">
        <v>241</v>
      </c>
      <c r="D212" s="157" t="s">
        <v>1123</v>
      </c>
      <c r="E212" s="186" t="s">
        <v>1324</v>
      </c>
      <c r="F212" s="186"/>
      <c r="G212" s="186"/>
      <c r="H212" s="1079">
        <v>44317</v>
      </c>
      <c r="I212" s="26"/>
      <c r="J212" s="26" t="s">
        <v>1541</v>
      </c>
      <c r="K212" s="990"/>
      <c r="L212" s="990"/>
      <c r="M212" s="990"/>
      <c r="N212" s="990"/>
      <c r="O212" s="990"/>
      <c r="P212" s="990"/>
      <c r="Q212" s="990"/>
      <c r="R212" s="990"/>
      <c r="S212" s="990"/>
      <c r="T212" s="990"/>
      <c r="U212" s="990"/>
      <c r="V212" s="990"/>
      <c r="W212" s="990"/>
      <c r="X212" s="990"/>
      <c r="Y212" s="148" t="s">
        <v>396</v>
      </c>
      <c r="Z212" s="148" t="s">
        <v>406</v>
      </c>
      <c r="AA212" s="148" t="s">
        <v>406</v>
      </c>
      <c r="AB212" s="148" t="s">
        <v>96</v>
      </c>
      <c r="AC212" s="148" t="s">
        <v>96</v>
      </c>
      <c r="AD212" s="148" t="s">
        <v>96</v>
      </c>
      <c r="AE212" s="967">
        <v>44300</v>
      </c>
      <c r="AF212" s="191">
        <v>44429</v>
      </c>
      <c r="AG212" s="990"/>
      <c r="AH212" s="990"/>
      <c r="AI212" s="990"/>
      <c r="AJ212" s="990"/>
      <c r="AK212" s="990"/>
      <c r="AL212" s="990"/>
      <c r="AM212" s="990"/>
      <c r="AN212" s="990"/>
      <c r="AO212" s="990"/>
      <c r="AP212" s="990"/>
      <c r="AQ212" s="990"/>
      <c r="AR212" s="990"/>
      <c r="AS212" s="990"/>
      <c r="AT212" s="990"/>
      <c r="AU212" s="27">
        <v>21600000</v>
      </c>
      <c r="AV212" s="27">
        <v>21624000</v>
      </c>
      <c r="AW212" s="1074">
        <v>18699000</v>
      </c>
      <c r="AX212" s="1074">
        <v>18699000</v>
      </c>
      <c r="AY212" s="1074">
        <v>18699000</v>
      </c>
      <c r="AZ212" s="1074">
        <v>18699000</v>
      </c>
    </row>
    <row r="213" spans="1:52" ht="26.25" customHeight="1" x14ac:dyDescent="0.4">
      <c r="A213" s="186" t="s">
        <v>1325</v>
      </c>
      <c r="B213" s="186" t="s">
        <v>387</v>
      </c>
      <c r="C213" s="255">
        <v>243</v>
      </c>
      <c r="D213" s="157" t="s">
        <v>1123</v>
      </c>
      <c r="E213" s="186" t="s">
        <v>1324</v>
      </c>
      <c r="F213" s="186"/>
      <c r="G213" s="186"/>
      <c r="H213" s="983">
        <v>44348</v>
      </c>
      <c r="I213" s="26"/>
      <c r="J213" s="26" t="s">
        <v>1581</v>
      </c>
      <c r="K213" s="990"/>
      <c r="L213" s="990"/>
      <c r="M213" s="990"/>
      <c r="N213" s="990"/>
      <c r="O213" s="990"/>
      <c r="P213" s="990"/>
      <c r="Q213" s="990"/>
      <c r="R213" s="990"/>
      <c r="S213" s="990"/>
      <c r="T213" s="990"/>
      <c r="U213" s="990"/>
      <c r="V213" s="990"/>
      <c r="W213" s="990"/>
      <c r="X213" s="990"/>
      <c r="Y213" s="148" t="s">
        <v>396</v>
      </c>
      <c r="Z213" s="148" t="s">
        <v>406</v>
      </c>
      <c r="AA213" s="148" t="s">
        <v>406</v>
      </c>
      <c r="AB213" s="148" t="s">
        <v>96</v>
      </c>
      <c r="AC213" s="148" t="s">
        <v>96</v>
      </c>
      <c r="AD213" s="148" t="s">
        <v>96</v>
      </c>
      <c r="AE213" s="967">
        <v>44141</v>
      </c>
      <c r="AF213" s="191">
        <v>44429</v>
      </c>
      <c r="AG213" s="990"/>
      <c r="AH213" s="990"/>
      <c r="AI213" s="990"/>
      <c r="AJ213" s="990"/>
      <c r="AK213" s="990"/>
      <c r="AL213" s="990"/>
      <c r="AM213" s="990"/>
      <c r="AN213" s="990"/>
      <c r="AO213" s="990"/>
      <c r="AP213" s="990"/>
      <c r="AQ213" s="990"/>
      <c r="AR213" s="990"/>
      <c r="AS213" s="990"/>
      <c r="AT213" s="990"/>
      <c r="AU213" s="27">
        <v>22600000</v>
      </c>
      <c r="AV213" s="27">
        <v>22929000</v>
      </c>
      <c r="AW213" s="27">
        <v>22929000</v>
      </c>
      <c r="AX213" s="27">
        <v>22929000</v>
      </c>
      <c r="AY213" s="27">
        <v>22929000</v>
      </c>
      <c r="AZ213" s="27">
        <v>22929000</v>
      </c>
    </row>
    <row r="214" spans="1:52" ht="20.399999999999999" x14ac:dyDescent="0.25">
      <c r="A214" s="186" t="s">
        <v>1325</v>
      </c>
      <c r="B214" s="186" t="s">
        <v>387</v>
      </c>
      <c r="C214" s="255">
        <v>217</v>
      </c>
      <c r="D214" s="157" t="s">
        <v>1123</v>
      </c>
      <c r="E214" s="186" t="s">
        <v>1324</v>
      </c>
      <c r="F214" s="186"/>
      <c r="G214" s="186"/>
      <c r="H214" s="1079">
        <v>44415</v>
      </c>
      <c r="I214" s="26"/>
      <c r="J214" s="26" t="s">
        <v>1551</v>
      </c>
      <c r="K214" s="148"/>
      <c r="L214" s="148"/>
      <c r="M214" s="148"/>
      <c r="N214" s="148"/>
      <c r="O214" s="148"/>
      <c r="P214" s="148"/>
      <c r="Q214" s="148"/>
      <c r="R214" s="148"/>
      <c r="S214" s="148"/>
      <c r="T214" s="148"/>
      <c r="U214" s="148"/>
      <c r="V214" s="148"/>
      <c r="W214" s="148" t="s">
        <v>396</v>
      </c>
      <c r="X214" s="148" t="s">
        <v>396</v>
      </c>
      <c r="Y214" s="148" t="s">
        <v>406</v>
      </c>
      <c r="Z214" s="148" t="s">
        <v>406</v>
      </c>
      <c r="AA214" s="148" t="s">
        <v>406</v>
      </c>
      <c r="AB214" s="148" t="s">
        <v>96</v>
      </c>
      <c r="AC214" s="148" t="s">
        <v>96</v>
      </c>
      <c r="AD214" s="148" t="s">
        <v>96</v>
      </c>
      <c r="AE214" s="967" t="s">
        <v>410</v>
      </c>
      <c r="AF214" s="967" t="s">
        <v>87</v>
      </c>
      <c r="AG214" s="27"/>
      <c r="AH214" s="27"/>
      <c r="AI214" s="27"/>
      <c r="AJ214" s="27"/>
      <c r="AK214" s="27"/>
      <c r="AL214" s="27"/>
      <c r="AM214" s="27"/>
      <c r="AN214" s="27"/>
      <c r="AO214" s="27"/>
      <c r="AP214" s="27"/>
      <c r="AQ214" s="27"/>
      <c r="AR214" s="27"/>
      <c r="AS214" s="27">
        <v>8960000</v>
      </c>
      <c r="AT214" s="27">
        <v>8960000</v>
      </c>
      <c r="AU214" s="27">
        <v>9577000</v>
      </c>
      <c r="AV214" s="27">
        <v>9577000</v>
      </c>
      <c r="AW214" s="27">
        <v>9577000</v>
      </c>
      <c r="AX214" s="27">
        <v>9577000</v>
      </c>
      <c r="AY214" s="27">
        <v>9577000</v>
      </c>
      <c r="AZ214" s="27">
        <v>9577000</v>
      </c>
    </row>
    <row r="215" spans="1:52" ht="20.399999999999999" x14ac:dyDescent="0.25">
      <c r="A215" s="186" t="s">
        <v>1325</v>
      </c>
      <c r="B215" s="186" t="s">
        <v>387</v>
      </c>
      <c r="C215" s="255">
        <v>229</v>
      </c>
      <c r="D215" s="157" t="s">
        <v>1123</v>
      </c>
      <c r="E215" s="186" t="s">
        <v>1324</v>
      </c>
      <c r="F215" s="186"/>
      <c r="G215" s="186"/>
      <c r="H215" s="1079">
        <v>44228</v>
      </c>
      <c r="I215" s="26"/>
      <c r="J215" s="26" t="s">
        <v>1556</v>
      </c>
      <c r="K215" s="148"/>
      <c r="L215" s="148"/>
      <c r="M215" s="148"/>
      <c r="N215" s="148"/>
      <c r="O215" s="148"/>
      <c r="P215" s="148"/>
      <c r="Q215" s="148"/>
      <c r="R215" s="148"/>
      <c r="S215" s="148"/>
      <c r="T215" s="148"/>
      <c r="U215" s="148"/>
      <c r="V215" s="148"/>
      <c r="W215" s="148" t="s">
        <v>396</v>
      </c>
      <c r="X215" s="148" t="s">
        <v>396</v>
      </c>
      <c r="Y215" s="148" t="s">
        <v>406</v>
      </c>
      <c r="Z215" s="148" t="s">
        <v>406</v>
      </c>
      <c r="AA215" s="148" t="s">
        <v>406</v>
      </c>
      <c r="AB215" s="148" t="s">
        <v>96</v>
      </c>
      <c r="AC215" s="148" t="s">
        <v>96</v>
      </c>
      <c r="AD215" s="148" t="s">
        <v>96</v>
      </c>
      <c r="AE215" s="967" t="s">
        <v>410</v>
      </c>
      <c r="AF215" s="967" t="s">
        <v>87</v>
      </c>
      <c r="AG215" s="27"/>
      <c r="AH215" s="27"/>
      <c r="AI215" s="27"/>
      <c r="AJ215" s="27"/>
      <c r="AK215" s="27"/>
      <c r="AL215" s="27"/>
      <c r="AM215" s="27"/>
      <c r="AN215" s="27"/>
      <c r="AO215" s="27"/>
      <c r="AP215" s="27"/>
      <c r="AQ215" s="27"/>
      <c r="AR215" s="27"/>
      <c r="AS215" s="27">
        <v>16600000</v>
      </c>
      <c r="AT215" s="27">
        <v>16600000</v>
      </c>
      <c r="AU215" s="27">
        <v>16556000</v>
      </c>
      <c r="AV215" s="27">
        <v>16556000</v>
      </c>
      <c r="AW215" s="27">
        <v>16556000</v>
      </c>
      <c r="AX215" s="27">
        <v>16556000</v>
      </c>
      <c r="AY215" s="27">
        <v>16556000</v>
      </c>
      <c r="AZ215" s="27">
        <v>16556000</v>
      </c>
    </row>
    <row r="216" spans="1:52" ht="20.399999999999999" x14ac:dyDescent="0.25">
      <c r="A216" s="186" t="s">
        <v>1325</v>
      </c>
      <c r="B216" s="186" t="s">
        <v>387</v>
      </c>
      <c r="C216" s="255">
        <v>214</v>
      </c>
      <c r="D216" s="157" t="s">
        <v>1123</v>
      </c>
      <c r="E216" s="186" t="s">
        <v>1324</v>
      </c>
      <c r="F216" s="186"/>
      <c r="G216" s="186"/>
      <c r="H216" s="1001">
        <v>44256</v>
      </c>
      <c r="I216" s="26"/>
      <c r="J216" s="26" t="s">
        <v>1549</v>
      </c>
      <c r="K216" s="148"/>
      <c r="L216" s="148"/>
      <c r="M216" s="148"/>
      <c r="N216" s="148"/>
      <c r="O216" s="148"/>
      <c r="P216" s="148"/>
      <c r="Q216" s="148"/>
      <c r="R216" s="148"/>
      <c r="S216" s="148"/>
      <c r="T216" s="148"/>
      <c r="U216" s="148"/>
      <c r="V216" s="148"/>
      <c r="W216" s="148" t="s">
        <v>396</v>
      </c>
      <c r="X216" s="148" t="s">
        <v>396</v>
      </c>
      <c r="Y216" s="148" t="s">
        <v>406</v>
      </c>
      <c r="Z216" s="148" t="s">
        <v>406</v>
      </c>
      <c r="AA216" s="148" t="s">
        <v>96</v>
      </c>
      <c r="AB216" s="148" t="s">
        <v>96</v>
      </c>
      <c r="AC216" s="148" t="s">
        <v>96</v>
      </c>
      <c r="AD216" s="148" t="s">
        <v>96</v>
      </c>
      <c r="AE216" s="967" t="s">
        <v>410</v>
      </c>
      <c r="AF216" s="967" t="s">
        <v>87</v>
      </c>
      <c r="AG216" s="27"/>
      <c r="AH216" s="27"/>
      <c r="AI216" s="27"/>
      <c r="AJ216" s="27"/>
      <c r="AK216" s="27"/>
      <c r="AL216" s="27"/>
      <c r="AM216" s="27"/>
      <c r="AN216" s="27"/>
      <c r="AO216" s="27"/>
      <c r="AP216" s="27"/>
      <c r="AQ216" s="27"/>
      <c r="AR216" s="27"/>
      <c r="AS216" s="27">
        <v>6080000</v>
      </c>
      <c r="AT216" s="27">
        <v>6080000</v>
      </c>
      <c r="AU216" s="27">
        <v>8273000</v>
      </c>
      <c r="AV216" s="27">
        <v>8273000</v>
      </c>
      <c r="AW216" s="27">
        <v>8273000</v>
      </c>
      <c r="AX216" s="27">
        <v>8273000</v>
      </c>
      <c r="AY216" s="27">
        <v>8273000</v>
      </c>
      <c r="AZ216" s="27">
        <v>8273000</v>
      </c>
    </row>
    <row r="217" spans="1:52" ht="20.399999999999999" x14ac:dyDescent="0.25">
      <c r="A217" s="186" t="s">
        <v>1325</v>
      </c>
      <c r="B217" s="186" t="s">
        <v>387</v>
      </c>
      <c r="C217" s="255">
        <v>228</v>
      </c>
      <c r="D217" s="157" t="s">
        <v>1123</v>
      </c>
      <c r="E217" s="186" t="s">
        <v>1324</v>
      </c>
      <c r="F217" s="186"/>
      <c r="G217" s="186"/>
      <c r="H217" s="1020">
        <v>44287</v>
      </c>
      <c r="I217" s="26"/>
      <c r="J217" s="26" t="s">
        <v>1555</v>
      </c>
      <c r="K217" s="148"/>
      <c r="L217" s="148"/>
      <c r="M217" s="148"/>
      <c r="N217" s="148"/>
      <c r="O217" s="148"/>
      <c r="P217" s="148"/>
      <c r="Q217" s="148"/>
      <c r="R217" s="148"/>
      <c r="S217" s="148"/>
      <c r="T217" s="148"/>
      <c r="U217" s="148"/>
      <c r="V217" s="148"/>
      <c r="W217" s="148" t="s">
        <v>396</v>
      </c>
      <c r="X217" s="148" t="s">
        <v>396</v>
      </c>
      <c r="Y217" s="148" t="s">
        <v>406</v>
      </c>
      <c r="Z217" s="148" t="s">
        <v>406</v>
      </c>
      <c r="AA217" s="871" t="s">
        <v>96</v>
      </c>
      <c r="AB217" s="871" t="s">
        <v>96</v>
      </c>
      <c r="AC217" s="871" t="s">
        <v>96</v>
      </c>
      <c r="AD217" s="871" t="s">
        <v>96</v>
      </c>
      <c r="AE217" s="967" t="s">
        <v>410</v>
      </c>
      <c r="AF217" s="967" t="s">
        <v>410</v>
      </c>
      <c r="AG217" s="27"/>
      <c r="AH217" s="27"/>
      <c r="AI217" s="27"/>
      <c r="AJ217" s="27"/>
      <c r="AK217" s="27"/>
      <c r="AL217" s="27"/>
      <c r="AM217" s="27"/>
      <c r="AN217" s="27"/>
      <c r="AO217" s="27"/>
      <c r="AP217" s="27"/>
      <c r="AQ217" s="27"/>
      <c r="AR217" s="27"/>
      <c r="AS217" s="27">
        <v>14700000</v>
      </c>
      <c r="AT217" s="27">
        <v>14700000</v>
      </c>
      <c r="AU217" s="27">
        <v>8801000</v>
      </c>
      <c r="AV217" s="27">
        <v>8801000</v>
      </c>
      <c r="AW217" s="27">
        <v>3800000</v>
      </c>
      <c r="AX217" s="27">
        <v>3800000</v>
      </c>
      <c r="AY217" s="27">
        <v>3800000</v>
      </c>
      <c r="AZ217" s="27">
        <v>3800000</v>
      </c>
    </row>
    <row r="218" spans="1:52" ht="20.399999999999999" x14ac:dyDescent="0.25">
      <c r="A218" s="186" t="s">
        <v>1325</v>
      </c>
      <c r="B218" s="186" t="s">
        <v>387</v>
      </c>
      <c r="C218" s="255">
        <v>79</v>
      </c>
      <c r="D218" s="157" t="s">
        <v>1123</v>
      </c>
      <c r="E218" s="186" t="s">
        <v>1324</v>
      </c>
      <c r="F218" s="186"/>
      <c r="G218" s="186"/>
      <c r="H218" s="1079">
        <v>43221</v>
      </c>
      <c r="I218" s="26"/>
      <c r="J218" s="26" t="s">
        <v>1634</v>
      </c>
      <c r="K218" s="148"/>
      <c r="L218" s="148"/>
      <c r="M218" s="148"/>
      <c r="N218" s="148"/>
      <c r="O218" s="148"/>
      <c r="P218" s="148"/>
      <c r="Q218" s="148" t="s">
        <v>396</v>
      </c>
      <c r="R218" s="148" t="s">
        <v>396</v>
      </c>
      <c r="S218" s="148" t="s">
        <v>396</v>
      </c>
      <c r="T218" s="148" t="s">
        <v>406</v>
      </c>
      <c r="U218" s="148" t="s">
        <v>406</v>
      </c>
      <c r="V218" s="148" t="s">
        <v>406</v>
      </c>
      <c r="W218" s="148" t="s">
        <v>406</v>
      </c>
      <c r="X218" s="148" t="s">
        <v>406</v>
      </c>
      <c r="Y218" s="148" t="s">
        <v>406</v>
      </c>
      <c r="Z218" s="148" t="s">
        <v>406</v>
      </c>
      <c r="AA218" s="148" t="s">
        <v>96</v>
      </c>
      <c r="AB218" s="148" t="s">
        <v>96</v>
      </c>
      <c r="AC218" s="148" t="s">
        <v>96</v>
      </c>
      <c r="AD218" s="148" t="s">
        <v>96</v>
      </c>
      <c r="AE218" s="972" t="s">
        <v>410</v>
      </c>
      <c r="AF218" s="967">
        <v>43815</v>
      </c>
      <c r="AG218" s="27"/>
      <c r="AH218" s="27"/>
      <c r="AI218" s="27"/>
      <c r="AJ218" s="27"/>
      <c r="AK218" s="27"/>
      <c r="AL218" s="27"/>
      <c r="AM218" s="27">
        <v>7800000</v>
      </c>
      <c r="AN218" s="27">
        <v>7800000</v>
      </c>
      <c r="AO218" s="27">
        <v>7800000</v>
      </c>
      <c r="AP218" s="27">
        <v>9594000</v>
      </c>
      <c r="AQ218" s="27">
        <v>9594000</v>
      </c>
      <c r="AR218" s="27">
        <v>9594000</v>
      </c>
      <c r="AS218" s="27">
        <v>9594000</v>
      </c>
      <c r="AT218" s="27">
        <v>9594000</v>
      </c>
      <c r="AU218" s="27">
        <v>9594000</v>
      </c>
      <c r="AV218" s="27">
        <v>9594000</v>
      </c>
      <c r="AW218" s="27">
        <v>9594000</v>
      </c>
      <c r="AX218" s="27">
        <v>9594000</v>
      </c>
      <c r="AY218" s="27">
        <v>9594000</v>
      </c>
      <c r="AZ218" s="27">
        <v>9594000</v>
      </c>
    </row>
    <row r="219" spans="1:52" ht="20.399999999999999" x14ac:dyDescent="0.25">
      <c r="A219" s="186" t="s">
        <v>1325</v>
      </c>
      <c r="B219" s="186" t="s">
        <v>387</v>
      </c>
      <c r="C219" s="255">
        <v>82</v>
      </c>
      <c r="D219" s="157" t="s">
        <v>1123</v>
      </c>
      <c r="E219" s="186" t="s">
        <v>1324</v>
      </c>
      <c r="F219" s="186"/>
      <c r="G219" s="186"/>
      <c r="H219" s="1079">
        <v>43952</v>
      </c>
      <c r="I219" s="26"/>
      <c r="J219" s="26" t="s">
        <v>1635</v>
      </c>
      <c r="K219" s="148"/>
      <c r="L219" s="148"/>
      <c r="M219" s="148"/>
      <c r="N219" s="148"/>
      <c r="O219" s="148"/>
      <c r="P219" s="148"/>
      <c r="Q219" s="148" t="s">
        <v>396</v>
      </c>
      <c r="R219" s="148" t="s">
        <v>396</v>
      </c>
      <c r="S219" s="148" t="s">
        <v>396</v>
      </c>
      <c r="T219" s="148" t="s">
        <v>396</v>
      </c>
      <c r="U219" s="148" t="s">
        <v>406</v>
      </c>
      <c r="V219" s="148" t="s">
        <v>406</v>
      </c>
      <c r="W219" s="148" t="s">
        <v>406</v>
      </c>
      <c r="X219" s="148" t="s">
        <v>406</v>
      </c>
      <c r="Y219" s="148" t="s">
        <v>406</v>
      </c>
      <c r="Z219" s="148" t="s">
        <v>406</v>
      </c>
      <c r="AA219" s="148" t="s">
        <v>96</v>
      </c>
      <c r="AB219" s="148" t="s">
        <v>96</v>
      </c>
      <c r="AC219" s="148" t="s">
        <v>96</v>
      </c>
      <c r="AD219" s="148" t="s">
        <v>96</v>
      </c>
      <c r="AE219" s="967" t="s">
        <v>410</v>
      </c>
      <c r="AF219" s="967" t="s">
        <v>87</v>
      </c>
      <c r="AG219" s="27"/>
      <c r="AH219" s="27"/>
      <c r="AI219" s="27"/>
      <c r="AJ219" s="27"/>
      <c r="AK219" s="27"/>
      <c r="AL219" s="27"/>
      <c r="AM219" s="27">
        <v>52500000</v>
      </c>
      <c r="AN219" s="27">
        <v>52500000</v>
      </c>
      <c r="AO219" s="27">
        <v>52500000</v>
      </c>
      <c r="AP219" s="27">
        <v>52500000</v>
      </c>
      <c r="AQ219" s="27">
        <v>52500000</v>
      </c>
      <c r="AR219" s="27">
        <v>52500000</v>
      </c>
      <c r="AS219" s="27">
        <v>52500000</v>
      </c>
      <c r="AT219" s="27">
        <v>52500000</v>
      </c>
      <c r="AU219" s="27">
        <v>52500000</v>
      </c>
      <c r="AV219" s="27">
        <v>52500000</v>
      </c>
      <c r="AW219" s="27">
        <v>52500000</v>
      </c>
      <c r="AX219" s="27">
        <v>52500000</v>
      </c>
      <c r="AY219" s="27">
        <v>52500000</v>
      </c>
      <c r="AZ219" s="27">
        <v>52500000</v>
      </c>
    </row>
    <row r="220" spans="1:52" ht="20.399999999999999" x14ac:dyDescent="0.25">
      <c r="A220" s="186" t="s">
        <v>1325</v>
      </c>
      <c r="B220" s="186" t="s">
        <v>387</v>
      </c>
      <c r="C220" s="255">
        <v>127</v>
      </c>
      <c r="D220" s="157" t="s">
        <v>1123</v>
      </c>
      <c r="E220" s="186" t="s">
        <v>1324</v>
      </c>
      <c r="F220" s="186"/>
      <c r="G220" s="186"/>
      <c r="H220" s="1079">
        <v>44228</v>
      </c>
      <c r="I220" s="26"/>
      <c r="J220" s="26" t="s">
        <v>1637</v>
      </c>
      <c r="K220" s="148"/>
      <c r="L220" s="148"/>
      <c r="M220" s="148"/>
      <c r="N220" s="148"/>
      <c r="O220" s="148"/>
      <c r="P220" s="148"/>
      <c r="Q220" s="148"/>
      <c r="R220" s="148"/>
      <c r="S220" s="148"/>
      <c r="T220" s="148" t="s">
        <v>396</v>
      </c>
      <c r="U220" s="148" t="s">
        <v>406</v>
      </c>
      <c r="V220" s="148" t="s">
        <v>406</v>
      </c>
      <c r="W220" s="148" t="s">
        <v>406</v>
      </c>
      <c r="X220" s="148" t="s">
        <v>406</v>
      </c>
      <c r="Y220" s="148" t="s">
        <v>406</v>
      </c>
      <c r="Z220" s="148" t="s">
        <v>406</v>
      </c>
      <c r="AA220" s="148" t="s">
        <v>96</v>
      </c>
      <c r="AB220" s="148" t="s">
        <v>96</v>
      </c>
      <c r="AC220" s="148" t="s">
        <v>96</v>
      </c>
      <c r="AD220" s="148" t="s">
        <v>96</v>
      </c>
      <c r="AE220" s="148" t="s">
        <v>410</v>
      </c>
      <c r="AF220" s="191">
        <v>44246</v>
      </c>
      <c r="AG220" s="27"/>
      <c r="AH220" s="27"/>
      <c r="AI220" s="27"/>
      <c r="AJ220" s="27"/>
      <c r="AK220" s="27"/>
      <c r="AL220" s="27"/>
      <c r="AM220" s="27"/>
      <c r="AN220" s="27"/>
      <c r="AO220" s="27"/>
      <c r="AP220" s="27">
        <v>5700000</v>
      </c>
      <c r="AQ220" s="27">
        <v>5764000</v>
      </c>
      <c r="AR220" s="27">
        <v>5608000</v>
      </c>
      <c r="AS220" s="27">
        <v>5608000</v>
      </c>
      <c r="AT220" s="27">
        <v>5608000</v>
      </c>
      <c r="AU220" s="27">
        <v>5608000</v>
      </c>
      <c r="AV220" s="27">
        <v>5608000</v>
      </c>
      <c r="AW220" s="27">
        <v>5608000</v>
      </c>
      <c r="AX220" s="27">
        <v>5608000</v>
      </c>
      <c r="AY220" s="27">
        <v>5608000</v>
      </c>
      <c r="AZ220" s="27">
        <v>5608000</v>
      </c>
    </row>
    <row r="221" spans="1:52" ht="20.399999999999999" x14ac:dyDescent="0.25">
      <c r="A221" s="186" t="s">
        <v>1325</v>
      </c>
      <c r="B221" s="186" t="s">
        <v>387</v>
      </c>
      <c r="C221" s="255">
        <v>134</v>
      </c>
      <c r="D221" s="157" t="s">
        <v>1123</v>
      </c>
      <c r="E221" s="186" t="s">
        <v>1324</v>
      </c>
      <c r="F221" s="186"/>
      <c r="G221" s="186"/>
      <c r="H221" s="1079">
        <v>44136</v>
      </c>
      <c r="I221" s="26"/>
      <c r="J221" s="26" t="s">
        <v>1638</v>
      </c>
      <c r="K221" s="148"/>
      <c r="L221" s="148"/>
      <c r="M221" s="148"/>
      <c r="N221" s="148"/>
      <c r="O221" s="148"/>
      <c r="P221" s="148"/>
      <c r="Q221" s="148"/>
      <c r="R221" s="148"/>
      <c r="S221" s="148"/>
      <c r="T221" s="148" t="s">
        <v>396</v>
      </c>
      <c r="U221" s="148" t="s">
        <v>406</v>
      </c>
      <c r="V221" s="148" t="s">
        <v>406</v>
      </c>
      <c r="W221" s="148" t="s">
        <v>406</v>
      </c>
      <c r="X221" s="148" t="s">
        <v>406</v>
      </c>
      <c r="Y221" s="148" t="s">
        <v>406</v>
      </c>
      <c r="Z221" s="148" t="s">
        <v>406</v>
      </c>
      <c r="AA221" s="148" t="s">
        <v>96</v>
      </c>
      <c r="AB221" s="148" t="s">
        <v>96</v>
      </c>
      <c r="AC221" s="148" t="s">
        <v>96</v>
      </c>
      <c r="AD221" s="148" t="s">
        <v>96</v>
      </c>
      <c r="AE221" s="148" t="s">
        <v>410</v>
      </c>
      <c r="AF221" s="191">
        <v>44246</v>
      </c>
      <c r="AG221" s="27"/>
      <c r="AH221" s="27"/>
      <c r="AI221" s="27"/>
      <c r="AJ221" s="27"/>
      <c r="AK221" s="27"/>
      <c r="AL221" s="27"/>
      <c r="AM221" s="27"/>
      <c r="AN221" s="27"/>
      <c r="AO221" s="27"/>
      <c r="AP221" s="27">
        <v>12300000</v>
      </c>
      <c r="AQ221" s="27">
        <v>12300000</v>
      </c>
      <c r="AR221" s="27">
        <v>12300000</v>
      </c>
      <c r="AS221" s="27">
        <v>13122000</v>
      </c>
      <c r="AT221" s="27">
        <v>13122000</v>
      </c>
      <c r="AU221" s="27">
        <v>13122000</v>
      </c>
      <c r="AV221" s="27">
        <v>13122000</v>
      </c>
      <c r="AW221" s="27">
        <v>13122000</v>
      </c>
      <c r="AX221" s="27">
        <v>13122000</v>
      </c>
      <c r="AY221" s="27">
        <v>13122000</v>
      </c>
      <c r="AZ221" s="27">
        <v>13122000</v>
      </c>
    </row>
    <row r="222" spans="1:52" ht="20.399999999999999" x14ac:dyDescent="0.25">
      <c r="A222" s="186" t="s">
        <v>1325</v>
      </c>
      <c r="B222" s="186" t="s">
        <v>387</v>
      </c>
      <c r="C222" s="255">
        <v>122</v>
      </c>
      <c r="D222" s="157" t="s">
        <v>1123</v>
      </c>
      <c r="E222" s="186" t="s">
        <v>1324</v>
      </c>
      <c r="F222" s="186"/>
      <c r="G222" s="186"/>
      <c r="H222" s="1001">
        <v>44256</v>
      </c>
      <c r="I222" s="26"/>
      <c r="J222" s="26" t="s">
        <v>1640</v>
      </c>
      <c r="K222" s="148"/>
      <c r="L222" s="148"/>
      <c r="M222" s="148"/>
      <c r="N222" s="148"/>
      <c r="O222" s="148"/>
      <c r="P222" s="148"/>
      <c r="Q222" s="148"/>
      <c r="R222" s="148"/>
      <c r="S222" s="148"/>
      <c r="T222" s="148" t="s">
        <v>396</v>
      </c>
      <c r="U222" s="148" t="s">
        <v>396</v>
      </c>
      <c r="V222" s="148" t="s">
        <v>406</v>
      </c>
      <c r="W222" s="148" t="s">
        <v>406</v>
      </c>
      <c r="X222" s="148" t="s">
        <v>406</v>
      </c>
      <c r="Y222" s="148" t="s">
        <v>406</v>
      </c>
      <c r="Z222" s="148" t="s">
        <v>406</v>
      </c>
      <c r="AA222" s="148" t="s">
        <v>96</v>
      </c>
      <c r="AB222" s="148" t="s">
        <v>96</v>
      </c>
      <c r="AC222" s="148" t="s">
        <v>96</v>
      </c>
      <c r="AD222" s="148" t="s">
        <v>96</v>
      </c>
      <c r="AE222" s="967" t="s">
        <v>410</v>
      </c>
      <c r="AF222" s="967">
        <v>44246</v>
      </c>
      <c r="AG222" s="27"/>
      <c r="AH222" s="27"/>
      <c r="AI222" s="27"/>
      <c r="AJ222" s="27"/>
      <c r="AK222" s="27"/>
      <c r="AL222" s="27"/>
      <c r="AM222" s="27"/>
      <c r="AN222" s="27"/>
      <c r="AO222" s="27"/>
      <c r="AP222" s="27">
        <v>8300000</v>
      </c>
      <c r="AQ222" s="27">
        <v>8299000</v>
      </c>
      <c r="AR222" s="27">
        <v>8299000</v>
      </c>
      <c r="AS222" s="27">
        <v>8299000</v>
      </c>
      <c r="AT222" s="27">
        <v>8299000</v>
      </c>
      <c r="AU222" s="27">
        <v>8299000</v>
      </c>
      <c r="AV222" s="27">
        <v>8299000</v>
      </c>
      <c r="AW222" s="27">
        <v>8299000</v>
      </c>
      <c r="AX222" s="27">
        <v>8299000</v>
      </c>
      <c r="AY222" s="27">
        <v>8299000</v>
      </c>
      <c r="AZ222" s="27">
        <v>8299000</v>
      </c>
    </row>
    <row r="223" spans="1:52" ht="22.8" x14ac:dyDescent="0.4">
      <c r="A223" s="186" t="s">
        <v>1325</v>
      </c>
      <c r="B223" s="186" t="s">
        <v>387</v>
      </c>
      <c r="C223" s="255">
        <v>246</v>
      </c>
      <c r="D223" s="157" t="s">
        <v>1123</v>
      </c>
      <c r="E223" s="186" t="s">
        <v>1324</v>
      </c>
      <c r="F223" s="990"/>
      <c r="G223" s="990"/>
      <c r="H223" s="1079">
        <v>43435</v>
      </c>
      <c r="I223" s="990"/>
      <c r="J223" s="26" t="s">
        <v>1588</v>
      </c>
      <c r="K223" s="990"/>
      <c r="L223" s="990"/>
      <c r="M223" s="990"/>
      <c r="N223" s="990"/>
      <c r="O223" s="990"/>
      <c r="P223" s="990"/>
      <c r="Q223" s="990"/>
      <c r="R223" s="990"/>
      <c r="S223" s="990"/>
      <c r="T223" s="990"/>
      <c r="U223" s="990"/>
      <c r="V223" s="990"/>
      <c r="W223" s="990"/>
      <c r="X223" s="990"/>
      <c r="Y223" s="990"/>
      <c r="Z223" s="148" t="s">
        <v>110</v>
      </c>
      <c r="AA223" s="148" t="s">
        <v>110</v>
      </c>
      <c r="AB223" s="148" t="s">
        <v>110</v>
      </c>
      <c r="AC223" s="148" t="s">
        <v>110</v>
      </c>
      <c r="AD223" s="148" t="s">
        <v>110</v>
      </c>
      <c r="AE223" s="967" t="s">
        <v>410</v>
      </c>
      <c r="AF223" s="967" t="s">
        <v>87</v>
      </c>
      <c r="AG223" s="990"/>
      <c r="AH223" s="990"/>
      <c r="AI223" s="990"/>
      <c r="AJ223" s="990"/>
      <c r="AK223" s="990"/>
      <c r="AL223" s="990"/>
      <c r="AM223" s="990"/>
      <c r="AN223" s="990"/>
      <c r="AO223" s="990"/>
      <c r="AP223" s="990"/>
      <c r="AQ223" s="990"/>
      <c r="AR223" s="990"/>
      <c r="AS223" s="990"/>
      <c r="AT223" s="990"/>
      <c r="AU223" s="990"/>
      <c r="AV223" s="27">
        <v>5925000</v>
      </c>
      <c r="AW223" s="27">
        <v>5925000</v>
      </c>
      <c r="AX223" s="27">
        <v>5925000</v>
      </c>
      <c r="AY223" s="27">
        <v>5925000</v>
      </c>
      <c r="AZ223" s="27">
        <v>5925000</v>
      </c>
    </row>
    <row r="224" spans="1:52" ht="22.8" x14ac:dyDescent="0.4">
      <c r="A224" s="186" t="s">
        <v>1325</v>
      </c>
      <c r="B224" s="186" t="s">
        <v>387</v>
      </c>
      <c r="C224" s="255">
        <v>247</v>
      </c>
      <c r="D224" s="157" t="s">
        <v>1123</v>
      </c>
      <c r="E224" s="186" t="s">
        <v>1324</v>
      </c>
      <c r="F224" s="990"/>
      <c r="G224" s="990"/>
      <c r="H224" s="1079">
        <v>43435</v>
      </c>
      <c r="I224" s="975"/>
      <c r="J224" s="26" t="s">
        <v>1587</v>
      </c>
      <c r="K224" s="990"/>
      <c r="L224" s="990"/>
      <c r="M224" s="990"/>
      <c r="N224" s="990"/>
      <c r="O224" s="990"/>
      <c r="P224" s="990"/>
      <c r="Q224" s="990"/>
      <c r="R224" s="990"/>
      <c r="S224" s="990"/>
      <c r="T224" s="990"/>
      <c r="U224" s="990"/>
      <c r="V224" s="990"/>
      <c r="W224" s="990"/>
      <c r="X224" s="990"/>
      <c r="Y224" s="990"/>
      <c r="Z224" s="148" t="s">
        <v>110</v>
      </c>
      <c r="AA224" s="148" t="s">
        <v>110</v>
      </c>
      <c r="AB224" s="148" t="s">
        <v>110</v>
      </c>
      <c r="AC224" s="148" t="s">
        <v>110</v>
      </c>
      <c r="AD224" s="148" t="s">
        <v>110</v>
      </c>
      <c r="AE224" s="967" t="s">
        <v>410</v>
      </c>
      <c r="AF224" s="967" t="s">
        <v>87</v>
      </c>
      <c r="AG224" s="990"/>
      <c r="AH224" s="990"/>
      <c r="AI224" s="990"/>
      <c r="AJ224" s="990"/>
      <c r="AK224" s="990"/>
      <c r="AL224" s="990"/>
      <c r="AM224" s="990"/>
      <c r="AN224" s="990"/>
      <c r="AO224" s="990"/>
      <c r="AP224" s="990"/>
      <c r="AQ224" s="990"/>
      <c r="AR224" s="990"/>
      <c r="AS224" s="990"/>
      <c r="AT224" s="990"/>
      <c r="AU224" s="990"/>
      <c r="AV224" s="27">
        <v>5998000</v>
      </c>
      <c r="AW224" s="27">
        <v>5998000</v>
      </c>
      <c r="AX224" s="27">
        <v>5998000</v>
      </c>
      <c r="AY224" s="27">
        <v>5998000</v>
      </c>
      <c r="AZ224" s="27">
        <v>5998000</v>
      </c>
    </row>
    <row r="225" spans="1:52" ht="20.399999999999999" x14ac:dyDescent="0.25">
      <c r="A225" s="186" t="s">
        <v>1325</v>
      </c>
      <c r="B225" s="186" t="s">
        <v>387</v>
      </c>
      <c r="C225" s="255">
        <v>215</v>
      </c>
      <c r="D225" s="157" t="s">
        <v>1123</v>
      </c>
      <c r="E225" s="186" t="s">
        <v>1324</v>
      </c>
      <c r="F225" s="186"/>
      <c r="G225" s="186"/>
      <c r="H225" s="1081">
        <v>44166</v>
      </c>
      <c r="I225" s="26"/>
      <c r="J225" s="26" t="s">
        <v>1550</v>
      </c>
      <c r="K225" s="148"/>
      <c r="L225" s="148"/>
      <c r="M225" s="148"/>
      <c r="N225" s="148"/>
      <c r="O225" s="148"/>
      <c r="P225" s="148"/>
      <c r="Q225" s="148"/>
      <c r="R225" s="148"/>
      <c r="S225" s="148"/>
      <c r="T225" s="148"/>
      <c r="U225" s="148"/>
      <c r="V225" s="148"/>
      <c r="W225" s="148" t="s">
        <v>396</v>
      </c>
      <c r="X225" s="148" t="s">
        <v>396</v>
      </c>
      <c r="Y225" s="148" t="s">
        <v>406</v>
      </c>
      <c r="Z225" s="148" t="s">
        <v>96</v>
      </c>
      <c r="AA225" s="148" t="s">
        <v>96</v>
      </c>
      <c r="AB225" s="148" t="s">
        <v>96</v>
      </c>
      <c r="AC225" s="148" t="s">
        <v>96</v>
      </c>
      <c r="AD225" s="148" t="s">
        <v>96</v>
      </c>
      <c r="AE225" s="967" t="s">
        <v>410</v>
      </c>
      <c r="AF225" s="967" t="s">
        <v>87</v>
      </c>
      <c r="AG225" s="27"/>
      <c r="AH225" s="27"/>
      <c r="AI225" s="27"/>
      <c r="AJ225" s="27"/>
      <c r="AK225" s="27"/>
      <c r="AL225" s="27"/>
      <c r="AM225" s="27"/>
      <c r="AN225" s="27"/>
      <c r="AO225" s="27"/>
      <c r="AP225" s="27"/>
      <c r="AQ225" s="27"/>
      <c r="AR225" s="27"/>
      <c r="AS225" s="971">
        <v>5394000</v>
      </c>
      <c r="AT225" s="971">
        <v>5394000</v>
      </c>
      <c r="AU225" s="971">
        <v>5394000</v>
      </c>
      <c r="AV225" s="971">
        <v>5394000</v>
      </c>
      <c r="AW225" s="971">
        <v>5394000</v>
      </c>
      <c r="AX225" s="971">
        <v>5394000</v>
      </c>
      <c r="AY225" s="971">
        <v>5394000</v>
      </c>
      <c r="AZ225" s="971">
        <v>5394000</v>
      </c>
    </row>
    <row r="226" spans="1:52" ht="20.399999999999999" x14ac:dyDescent="0.25">
      <c r="A226" s="186" t="s">
        <v>1325</v>
      </c>
      <c r="B226" s="186" t="s">
        <v>387</v>
      </c>
      <c r="C226" s="255">
        <v>163</v>
      </c>
      <c r="D226" s="157" t="s">
        <v>1123</v>
      </c>
      <c r="E226" s="186" t="s">
        <v>1324</v>
      </c>
      <c r="F226" s="186"/>
      <c r="G226" s="186"/>
      <c r="H226" s="1081">
        <v>44166</v>
      </c>
      <c r="I226" s="26"/>
      <c r="J226" s="26" t="s">
        <v>1477</v>
      </c>
      <c r="K226" s="148"/>
      <c r="L226" s="148"/>
      <c r="M226" s="148"/>
      <c r="N226" s="148"/>
      <c r="O226" s="148"/>
      <c r="P226" s="148"/>
      <c r="Q226" s="148"/>
      <c r="R226" s="148"/>
      <c r="S226" s="148"/>
      <c r="T226" s="148"/>
      <c r="U226" s="148" t="s">
        <v>406</v>
      </c>
      <c r="V226" s="148" t="s">
        <v>406</v>
      </c>
      <c r="W226" s="148" t="s">
        <v>406</v>
      </c>
      <c r="X226" s="148" t="s">
        <v>406</v>
      </c>
      <c r="Y226" s="148" t="s">
        <v>406</v>
      </c>
      <c r="Z226" s="148" t="s">
        <v>96</v>
      </c>
      <c r="AA226" s="148" t="s">
        <v>96</v>
      </c>
      <c r="AB226" s="148" t="s">
        <v>96</v>
      </c>
      <c r="AC226" s="148" t="s">
        <v>96</v>
      </c>
      <c r="AD226" s="148" t="s">
        <v>96</v>
      </c>
      <c r="AE226" s="967" t="s">
        <v>1584</v>
      </c>
      <c r="AF226" s="982">
        <v>43949</v>
      </c>
      <c r="AG226" s="27"/>
      <c r="AH226" s="27"/>
      <c r="AI226" s="27"/>
      <c r="AJ226" s="27"/>
      <c r="AK226" s="27"/>
      <c r="AL226" s="27"/>
      <c r="AM226" s="27"/>
      <c r="AN226" s="27"/>
      <c r="AO226" s="27"/>
      <c r="AP226" s="27"/>
      <c r="AQ226" s="27">
        <v>24080000</v>
      </c>
      <c r="AR226" s="27">
        <v>24079000</v>
      </c>
      <c r="AS226" s="27">
        <v>24079000</v>
      </c>
      <c r="AT226" s="27">
        <v>24079000</v>
      </c>
      <c r="AU226" s="27">
        <v>24079000</v>
      </c>
      <c r="AV226" s="27">
        <v>24079000</v>
      </c>
      <c r="AW226" s="27">
        <v>24079000</v>
      </c>
      <c r="AX226" s="27">
        <v>24079000</v>
      </c>
      <c r="AY226" s="27">
        <v>24079000</v>
      </c>
      <c r="AZ226" s="27">
        <v>24079000</v>
      </c>
    </row>
    <row r="227" spans="1:52" ht="20.399999999999999" x14ac:dyDescent="0.25">
      <c r="A227" s="186" t="s">
        <v>1325</v>
      </c>
      <c r="B227" s="186" t="s">
        <v>387</v>
      </c>
      <c r="C227" s="255">
        <v>120</v>
      </c>
      <c r="D227" s="157" t="s">
        <v>1123</v>
      </c>
      <c r="E227" s="186" t="s">
        <v>1324</v>
      </c>
      <c r="F227" s="186"/>
      <c r="G227" s="186"/>
      <c r="H227" s="1021">
        <v>44105</v>
      </c>
      <c r="I227" s="26"/>
      <c r="J227" s="26" t="s">
        <v>1652</v>
      </c>
      <c r="K227" s="148"/>
      <c r="L227" s="148"/>
      <c r="M227" s="148"/>
      <c r="N227" s="148"/>
      <c r="O227" s="148"/>
      <c r="P227" s="148"/>
      <c r="Q227" s="148"/>
      <c r="R227" s="148"/>
      <c r="S227" s="148"/>
      <c r="T227" s="148" t="s">
        <v>396</v>
      </c>
      <c r="U227" s="148" t="s">
        <v>406</v>
      </c>
      <c r="V227" s="148" t="s">
        <v>406</v>
      </c>
      <c r="W227" s="148" t="s">
        <v>406</v>
      </c>
      <c r="X227" s="148" t="s">
        <v>406</v>
      </c>
      <c r="Y227" s="148" t="s">
        <v>406</v>
      </c>
      <c r="Z227" s="148" t="s">
        <v>96</v>
      </c>
      <c r="AA227" s="148" t="s">
        <v>96</v>
      </c>
      <c r="AB227" s="148" t="s">
        <v>96</v>
      </c>
      <c r="AC227" s="148" t="s">
        <v>96</v>
      </c>
      <c r="AD227" s="148" t="s">
        <v>96</v>
      </c>
      <c r="AE227" s="148" t="s">
        <v>410</v>
      </c>
      <c r="AF227" s="191">
        <v>44246</v>
      </c>
      <c r="AG227" s="27"/>
      <c r="AH227" s="27"/>
      <c r="AI227" s="27"/>
      <c r="AJ227" s="27"/>
      <c r="AK227" s="27"/>
      <c r="AL227" s="27"/>
      <c r="AM227" s="27"/>
      <c r="AN227" s="27"/>
      <c r="AO227" s="27"/>
      <c r="AP227" s="27">
        <v>18300000</v>
      </c>
      <c r="AQ227" s="27">
        <v>18300000</v>
      </c>
      <c r="AR227" s="27">
        <v>18300000</v>
      </c>
      <c r="AS227" s="27">
        <v>20352000</v>
      </c>
      <c r="AT227" s="27">
        <v>20352000</v>
      </c>
      <c r="AU227" s="27">
        <v>20352000</v>
      </c>
      <c r="AV227" s="27">
        <v>20352000</v>
      </c>
      <c r="AW227" s="27">
        <v>20352000</v>
      </c>
      <c r="AX227" s="27">
        <v>20352000</v>
      </c>
      <c r="AY227" s="27">
        <v>23854000</v>
      </c>
      <c r="AZ227" s="27">
        <v>23854000</v>
      </c>
    </row>
    <row r="228" spans="1:52" ht="20.399999999999999" x14ac:dyDescent="0.25">
      <c r="A228" s="186" t="s">
        <v>1325</v>
      </c>
      <c r="B228" s="186" t="s">
        <v>387</v>
      </c>
      <c r="C228" s="255">
        <v>129</v>
      </c>
      <c r="D228" s="157" t="s">
        <v>1123</v>
      </c>
      <c r="E228" s="186" t="s">
        <v>1324</v>
      </c>
      <c r="F228" s="186"/>
      <c r="G228" s="186"/>
      <c r="H228" s="1021">
        <v>44044</v>
      </c>
      <c r="I228" s="26"/>
      <c r="J228" s="26" t="s">
        <v>1653</v>
      </c>
      <c r="K228" s="148"/>
      <c r="L228" s="148"/>
      <c r="M228" s="148"/>
      <c r="N228" s="148"/>
      <c r="O228" s="148"/>
      <c r="P228" s="148"/>
      <c r="Q228" s="148"/>
      <c r="R228" s="148"/>
      <c r="S228" s="148"/>
      <c r="T228" s="148" t="s">
        <v>396</v>
      </c>
      <c r="U228" s="148" t="s">
        <v>406</v>
      </c>
      <c r="V228" s="148" t="s">
        <v>406</v>
      </c>
      <c r="W228" s="148" t="s">
        <v>406</v>
      </c>
      <c r="X228" s="148" t="s">
        <v>406</v>
      </c>
      <c r="Y228" s="148" t="s">
        <v>406</v>
      </c>
      <c r="Z228" s="148" t="s">
        <v>96</v>
      </c>
      <c r="AA228" s="148" t="s">
        <v>96</v>
      </c>
      <c r="AB228" s="148" t="s">
        <v>96</v>
      </c>
      <c r="AC228" s="148" t="s">
        <v>96</v>
      </c>
      <c r="AD228" s="148" t="s">
        <v>96</v>
      </c>
      <c r="AE228" s="148" t="s">
        <v>410</v>
      </c>
      <c r="AF228" s="191">
        <v>44246</v>
      </c>
      <c r="AG228" s="27"/>
      <c r="AH228" s="27"/>
      <c r="AI228" s="27"/>
      <c r="AJ228" s="27"/>
      <c r="AK228" s="27"/>
      <c r="AL228" s="27"/>
      <c r="AM228" s="27"/>
      <c r="AN228" s="27"/>
      <c r="AO228" s="27"/>
      <c r="AP228" s="27">
        <v>16300000</v>
      </c>
      <c r="AQ228" s="27">
        <v>16272000</v>
      </c>
      <c r="AR228" s="27">
        <v>16272000</v>
      </c>
      <c r="AS228" s="27">
        <v>16272000</v>
      </c>
      <c r="AT228" s="27">
        <v>16272000</v>
      </c>
      <c r="AU228" s="27">
        <v>16272000</v>
      </c>
      <c r="AV228" s="27">
        <v>16272000</v>
      </c>
      <c r="AW228" s="27">
        <v>16272000</v>
      </c>
      <c r="AX228" s="27">
        <v>16272000</v>
      </c>
      <c r="AY228" s="27">
        <v>16272000</v>
      </c>
      <c r="AZ228" s="27">
        <v>16272000</v>
      </c>
    </row>
    <row r="229" spans="1:52" ht="20.399999999999999" x14ac:dyDescent="0.25">
      <c r="A229" s="186" t="s">
        <v>1325</v>
      </c>
      <c r="B229" s="186" t="s">
        <v>387</v>
      </c>
      <c r="C229" s="255">
        <v>76</v>
      </c>
      <c r="D229" s="157" t="s">
        <v>1123</v>
      </c>
      <c r="E229" s="186" t="s">
        <v>1324</v>
      </c>
      <c r="F229" s="186"/>
      <c r="G229" s="186"/>
      <c r="H229" s="1079">
        <v>43952</v>
      </c>
      <c r="I229" s="26"/>
      <c r="J229" s="26" t="s">
        <v>1655</v>
      </c>
      <c r="K229" s="148"/>
      <c r="L229" s="148"/>
      <c r="M229" s="148"/>
      <c r="N229" s="148"/>
      <c r="O229" s="148"/>
      <c r="P229" s="148"/>
      <c r="Q229" s="148" t="s">
        <v>396</v>
      </c>
      <c r="R229" s="148" t="s">
        <v>396</v>
      </c>
      <c r="S229" s="148" t="s">
        <v>396</v>
      </c>
      <c r="T229" s="148" t="s">
        <v>110</v>
      </c>
      <c r="U229" s="148" t="s">
        <v>110</v>
      </c>
      <c r="V229" s="148" t="s">
        <v>110</v>
      </c>
      <c r="W229" s="148" t="s">
        <v>110</v>
      </c>
      <c r="X229" s="148" t="s">
        <v>406</v>
      </c>
      <c r="Y229" s="148" t="s">
        <v>110</v>
      </c>
      <c r="Z229" s="148" t="s">
        <v>110</v>
      </c>
      <c r="AA229" s="148" t="s">
        <v>110</v>
      </c>
      <c r="AB229" s="148" t="s">
        <v>110</v>
      </c>
      <c r="AC229" s="148" t="s">
        <v>110</v>
      </c>
      <c r="AD229" s="148" t="s">
        <v>110</v>
      </c>
      <c r="AE229" s="967" t="s">
        <v>410</v>
      </c>
      <c r="AF229" s="967" t="s">
        <v>1630</v>
      </c>
      <c r="AG229" s="27"/>
      <c r="AH229" s="27"/>
      <c r="AI229" s="27"/>
      <c r="AJ229" s="27"/>
      <c r="AK229" s="27"/>
      <c r="AL229" s="27"/>
      <c r="AM229" s="27">
        <v>10600000</v>
      </c>
      <c r="AN229" s="27">
        <v>10600000</v>
      </c>
      <c r="AO229" s="27">
        <v>10600000</v>
      </c>
      <c r="AP229" s="27">
        <v>11546000</v>
      </c>
      <c r="AQ229" s="27">
        <v>11546000</v>
      </c>
      <c r="AR229" s="27">
        <v>11546000</v>
      </c>
      <c r="AS229" s="27">
        <v>11546000</v>
      </c>
      <c r="AT229" s="27">
        <v>12807000</v>
      </c>
      <c r="AU229" s="27">
        <v>12807000</v>
      </c>
      <c r="AV229" s="27">
        <v>12807000</v>
      </c>
      <c r="AW229" s="27">
        <v>12807000</v>
      </c>
      <c r="AX229" s="27">
        <v>12807000</v>
      </c>
      <c r="AY229" s="27">
        <v>12807000</v>
      </c>
      <c r="AZ229" s="27">
        <v>12807000</v>
      </c>
    </row>
    <row r="230" spans="1:52" ht="20.399999999999999" x14ac:dyDescent="0.25">
      <c r="A230" s="186" t="s">
        <v>1325</v>
      </c>
      <c r="B230" s="186" t="s">
        <v>387</v>
      </c>
      <c r="C230" s="255">
        <v>83</v>
      </c>
      <c r="D230" s="157" t="s">
        <v>1123</v>
      </c>
      <c r="E230" s="186" t="s">
        <v>1324</v>
      </c>
      <c r="F230" s="186"/>
      <c r="G230" s="186"/>
      <c r="H230" s="1079">
        <v>43952</v>
      </c>
      <c r="I230" s="26"/>
      <c r="J230" s="26" t="s">
        <v>1656</v>
      </c>
      <c r="K230" s="148"/>
      <c r="L230" s="148"/>
      <c r="M230" s="148"/>
      <c r="N230" s="148"/>
      <c r="O230" s="148"/>
      <c r="P230" s="148"/>
      <c r="Q230" s="148" t="s">
        <v>396</v>
      </c>
      <c r="R230" s="148" t="s">
        <v>396</v>
      </c>
      <c r="S230" s="148" t="s">
        <v>396</v>
      </c>
      <c r="T230" s="148" t="s">
        <v>396</v>
      </c>
      <c r="U230" s="148" t="s">
        <v>406</v>
      </c>
      <c r="V230" s="148" t="s">
        <v>406</v>
      </c>
      <c r="W230" s="148" t="s">
        <v>406</v>
      </c>
      <c r="X230" s="148" t="s">
        <v>406</v>
      </c>
      <c r="Y230" s="148" t="s">
        <v>110</v>
      </c>
      <c r="Z230" s="148" t="s">
        <v>110</v>
      </c>
      <c r="AA230" s="148" t="s">
        <v>110</v>
      </c>
      <c r="AB230" s="148" t="s">
        <v>110</v>
      </c>
      <c r="AC230" s="148" t="s">
        <v>110</v>
      </c>
      <c r="AD230" s="148" t="s">
        <v>110</v>
      </c>
      <c r="AE230" s="967" t="s">
        <v>410</v>
      </c>
      <c r="AF230" s="967" t="s">
        <v>87</v>
      </c>
      <c r="AG230" s="27"/>
      <c r="AH230" s="27"/>
      <c r="AI230" s="27"/>
      <c r="AJ230" s="27"/>
      <c r="AK230" s="27"/>
      <c r="AL230" s="27"/>
      <c r="AM230" s="27">
        <v>17800000</v>
      </c>
      <c r="AN230" s="27">
        <v>17800000</v>
      </c>
      <c r="AO230" s="27">
        <v>17800000</v>
      </c>
      <c r="AP230" s="27">
        <v>17800000</v>
      </c>
      <c r="AQ230" s="27">
        <v>17800000</v>
      </c>
      <c r="AR230" s="27">
        <v>17800000</v>
      </c>
      <c r="AS230" s="27">
        <v>18132000</v>
      </c>
      <c r="AT230" s="27">
        <v>18132000</v>
      </c>
      <c r="AU230" s="27">
        <v>18132000</v>
      </c>
      <c r="AV230" s="27">
        <v>18132000</v>
      </c>
      <c r="AW230" s="27">
        <v>18132000</v>
      </c>
      <c r="AX230" s="27">
        <v>18132000</v>
      </c>
      <c r="AY230" s="27">
        <v>18132000</v>
      </c>
      <c r="AZ230" s="27">
        <v>18132000</v>
      </c>
    </row>
    <row r="231" spans="1:52" ht="20.399999999999999" x14ac:dyDescent="0.25">
      <c r="A231" s="186" t="s">
        <v>1325</v>
      </c>
      <c r="B231" s="186" t="s">
        <v>387</v>
      </c>
      <c r="C231" s="255">
        <v>89</v>
      </c>
      <c r="D231" s="157" t="s">
        <v>1123</v>
      </c>
      <c r="E231" s="186" t="s">
        <v>1324</v>
      </c>
      <c r="F231" s="186"/>
      <c r="G231" s="186"/>
      <c r="H231" s="983">
        <v>43983</v>
      </c>
      <c r="I231" s="26"/>
      <c r="J231" s="26" t="s">
        <v>1577</v>
      </c>
      <c r="K231" s="148"/>
      <c r="L231" s="148"/>
      <c r="M231" s="148"/>
      <c r="N231" s="148"/>
      <c r="O231" s="148"/>
      <c r="P231" s="148"/>
      <c r="Q231" s="148"/>
      <c r="R231" s="148" t="s">
        <v>392</v>
      </c>
      <c r="S231" s="148" t="s">
        <v>392</v>
      </c>
      <c r="T231" s="148" t="s">
        <v>392</v>
      </c>
      <c r="U231" s="148" t="s">
        <v>392</v>
      </c>
      <c r="V231" s="148" t="s">
        <v>406</v>
      </c>
      <c r="W231" s="148" t="s">
        <v>406</v>
      </c>
      <c r="X231" s="148" t="s">
        <v>406</v>
      </c>
      <c r="Y231" s="148" t="s">
        <v>110</v>
      </c>
      <c r="Z231" s="148" t="s">
        <v>110</v>
      </c>
      <c r="AA231" s="148" t="s">
        <v>110</v>
      </c>
      <c r="AB231" s="148" t="s">
        <v>110</v>
      </c>
      <c r="AC231" s="148" t="s">
        <v>110</v>
      </c>
      <c r="AD231" s="148" t="s">
        <v>110</v>
      </c>
      <c r="AE231" s="972">
        <v>43236</v>
      </c>
      <c r="AF231" s="191" t="s">
        <v>410</v>
      </c>
      <c r="AG231" s="27"/>
      <c r="AH231" s="27"/>
      <c r="AI231" s="27"/>
      <c r="AJ231" s="27"/>
      <c r="AK231" s="27"/>
      <c r="AL231" s="27"/>
      <c r="AM231" s="27"/>
      <c r="AN231" s="27">
        <v>6300000</v>
      </c>
      <c r="AO231" s="27">
        <v>6300000</v>
      </c>
      <c r="AP231" s="27">
        <v>6300000</v>
      </c>
      <c r="AQ231" s="27">
        <v>4342676</v>
      </c>
      <c r="AR231" s="27">
        <v>4342676</v>
      </c>
      <c r="AS231" s="27">
        <v>4342676</v>
      </c>
      <c r="AT231" s="27">
        <v>4342676</v>
      </c>
      <c r="AU231" s="27">
        <v>4342676</v>
      </c>
      <c r="AV231" s="27">
        <v>4342676</v>
      </c>
      <c r="AW231" s="27">
        <v>4342676</v>
      </c>
      <c r="AX231" s="27">
        <v>4342676</v>
      </c>
      <c r="AY231" s="27">
        <v>4342676</v>
      </c>
      <c r="AZ231" s="27">
        <v>4342676</v>
      </c>
    </row>
    <row r="232" spans="1:52" ht="20.399999999999999" x14ac:dyDescent="0.25">
      <c r="A232" s="186" t="s">
        <v>1325</v>
      </c>
      <c r="B232" s="186" t="s">
        <v>387</v>
      </c>
      <c r="C232" s="255">
        <v>119</v>
      </c>
      <c r="D232" s="157" t="s">
        <v>1123</v>
      </c>
      <c r="E232" s="186" t="s">
        <v>1324</v>
      </c>
      <c r="F232" s="186"/>
      <c r="G232" s="186"/>
      <c r="H232" s="983">
        <v>43617</v>
      </c>
      <c r="I232" s="26"/>
      <c r="J232" s="26" t="s">
        <v>1657</v>
      </c>
      <c r="K232" s="148"/>
      <c r="L232" s="148"/>
      <c r="M232" s="148"/>
      <c r="N232" s="148"/>
      <c r="O232" s="148"/>
      <c r="P232" s="148"/>
      <c r="Q232" s="148"/>
      <c r="R232" s="148"/>
      <c r="S232" s="148"/>
      <c r="T232" s="148" t="s">
        <v>396</v>
      </c>
      <c r="U232" s="148" t="s">
        <v>396</v>
      </c>
      <c r="V232" s="148" t="s">
        <v>406</v>
      </c>
      <c r="W232" s="148" t="s">
        <v>406</v>
      </c>
      <c r="X232" s="148" t="s">
        <v>406</v>
      </c>
      <c r="Y232" s="148" t="s">
        <v>110</v>
      </c>
      <c r="Z232" s="148" t="s">
        <v>110</v>
      </c>
      <c r="AA232" s="148" t="s">
        <v>110</v>
      </c>
      <c r="AB232" s="148" t="s">
        <v>110</v>
      </c>
      <c r="AC232" s="148" t="s">
        <v>110</v>
      </c>
      <c r="AD232" s="148" t="s">
        <v>110</v>
      </c>
      <c r="AE232" s="967" t="s">
        <v>410</v>
      </c>
      <c r="AF232" s="191">
        <v>44246</v>
      </c>
      <c r="AG232" s="27"/>
      <c r="AH232" s="27"/>
      <c r="AI232" s="27"/>
      <c r="AJ232" s="27"/>
      <c r="AK232" s="27"/>
      <c r="AL232" s="27"/>
      <c r="AM232" s="27"/>
      <c r="AN232" s="27"/>
      <c r="AO232" s="27"/>
      <c r="AP232" s="27">
        <v>12200000</v>
      </c>
      <c r="AQ232" s="27">
        <v>12200000</v>
      </c>
      <c r="AR232" s="27">
        <v>9959000</v>
      </c>
      <c r="AS232" s="27">
        <v>9959000</v>
      </c>
      <c r="AT232" s="27">
        <v>9959000</v>
      </c>
      <c r="AU232" s="27">
        <v>9959000</v>
      </c>
      <c r="AV232" s="27">
        <v>9959000</v>
      </c>
      <c r="AW232" s="27">
        <v>9959000</v>
      </c>
      <c r="AX232" s="27">
        <v>9959000</v>
      </c>
      <c r="AY232" s="27">
        <v>9959000</v>
      </c>
      <c r="AZ232" s="27">
        <v>9959000</v>
      </c>
    </row>
    <row r="233" spans="1:52" ht="20.399999999999999" x14ac:dyDescent="0.25">
      <c r="A233" s="186" t="s">
        <v>1325</v>
      </c>
      <c r="B233" s="186" t="s">
        <v>387</v>
      </c>
      <c r="C233" s="255">
        <v>126</v>
      </c>
      <c r="D233" s="157" t="s">
        <v>1123</v>
      </c>
      <c r="E233" s="186" t="s">
        <v>1324</v>
      </c>
      <c r="F233" s="186"/>
      <c r="G233" s="186"/>
      <c r="H233" s="1079">
        <v>43556</v>
      </c>
      <c r="I233" s="26"/>
      <c r="J233" s="26" t="s">
        <v>1658</v>
      </c>
      <c r="K233" s="148"/>
      <c r="L233" s="148"/>
      <c r="M233" s="148"/>
      <c r="N233" s="148"/>
      <c r="O233" s="148"/>
      <c r="P233" s="148"/>
      <c r="Q233" s="148"/>
      <c r="R233" s="148"/>
      <c r="S233" s="148"/>
      <c r="T233" s="148" t="s">
        <v>396</v>
      </c>
      <c r="U233" s="148" t="s">
        <v>406</v>
      </c>
      <c r="V233" s="148" t="s">
        <v>406</v>
      </c>
      <c r="W233" s="148" t="s">
        <v>406</v>
      </c>
      <c r="X233" s="148" t="s">
        <v>406</v>
      </c>
      <c r="Y233" s="148" t="s">
        <v>110</v>
      </c>
      <c r="Z233" s="148" t="s">
        <v>110</v>
      </c>
      <c r="AA233" s="148" t="s">
        <v>110</v>
      </c>
      <c r="AB233" s="148" t="s">
        <v>110</v>
      </c>
      <c r="AC233" s="148" t="s">
        <v>110</v>
      </c>
      <c r="AD233" s="148" t="s">
        <v>110</v>
      </c>
      <c r="AE233" s="148" t="s">
        <v>410</v>
      </c>
      <c r="AF233" s="191">
        <v>44246</v>
      </c>
      <c r="AG233" s="27"/>
      <c r="AH233" s="27"/>
      <c r="AI233" s="27"/>
      <c r="AJ233" s="27"/>
      <c r="AK233" s="27"/>
      <c r="AL233" s="27"/>
      <c r="AM233" s="27"/>
      <c r="AN233" s="27"/>
      <c r="AO233" s="27"/>
      <c r="AP233" s="27">
        <v>10000000</v>
      </c>
      <c r="AQ233" s="27">
        <v>9993000</v>
      </c>
      <c r="AR233" s="27">
        <v>9993000</v>
      </c>
      <c r="AS233" s="27">
        <v>9993000</v>
      </c>
      <c r="AT233" s="27">
        <v>9993000</v>
      </c>
      <c r="AU233" s="27">
        <v>9993000</v>
      </c>
      <c r="AV233" s="27">
        <v>9993000</v>
      </c>
      <c r="AW233" s="27">
        <v>9993000</v>
      </c>
      <c r="AX233" s="27">
        <v>9993000</v>
      </c>
      <c r="AY233" s="27">
        <v>9993000</v>
      </c>
      <c r="AZ233" s="27">
        <v>9993000</v>
      </c>
    </row>
    <row r="234" spans="1:52" ht="20.399999999999999" x14ac:dyDescent="0.25">
      <c r="A234" s="186" t="s">
        <v>1325</v>
      </c>
      <c r="B234" s="186" t="s">
        <v>387</v>
      </c>
      <c r="C234" s="255">
        <v>168</v>
      </c>
      <c r="D234" s="157" t="s">
        <v>1123</v>
      </c>
      <c r="E234" s="186" t="s">
        <v>1324</v>
      </c>
      <c r="F234" s="186"/>
      <c r="G234" s="186"/>
      <c r="H234" s="983">
        <v>43983</v>
      </c>
      <c r="I234" s="26"/>
      <c r="J234" s="26" t="s">
        <v>1504</v>
      </c>
      <c r="K234" s="148"/>
      <c r="L234" s="148"/>
      <c r="M234" s="148"/>
      <c r="N234" s="148"/>
      <c r="O234" s="148"/>
      <c r="P234" s="148"/>
      <c r="Q234" s="148"/>
      <c r="R234" s="148"/>
      <c r="S234" s="148"/>
      <c r="T234" s="148"/>
      <c r="U234" s="148"/>
      <c r="V234" s="148" t="s">
        <v>396</v>
      </c>
      <c r="W234" s="148" t="s">
        <v>406</v>
      </c>
      <c r="X234" s="148" t="s">
        <v>406</v>
      </c>
      <c r="Y234" s="148" t="s">
        <v>110</v>
      </c>
      <c r="Z234" s="148" t="s">
        <v>110</v>
      </c>
      <c r="AA234" s="148" t="s">
        <v>110</v>
      </c>
      <c r="AB234" s="148" t="s">
        <v>110</v>
      </c>
      <c r="AC234" s="148" t="s">
        <v>110</v>
      </c>
      <c r="AD234" s="148" t="s">
        <v>110</v>
      </c>
      <c r="AE234" s="148" t="s">
        <v>410</v>
      </c>
      <c r="AF234" s="191" t="s">
        <v>87</v>
      </c>
      <c r="AG234" s="27"/>
      <c r="AH234" s="27"/>
      <c r="AI234" s="27"/>
      <c r="AJ234" s="27"/>
      <c r="AK234" s="27"/>
      <c r="AL234" s="27"/>
      <c r="AM234" s="27"/>
      <c r="AN234" s="27"/>
      <c r="AO234" s="27"/>
      <c r="AP234" s="27"/>
      <c r="AQ234" s="27"/>
      <c r="AR234" s="27">
        <v>12500000</v>
      </c>
      <c r="AS234" s="27">
        <v>12842000</v>
      </c>
      <c r="AT234" s="27">
        <v>12842000</v>
      </c>
      <c r="AU234" s="27">
        <v>12842000</v>
      </c>
      <c r="AV234" s="27">
        <v>12842000</v>
      </c>
      <c r="AW234" s="27">
        <v>12842000</v>
      </c>
      <c r="AX234" s="27">
        <v>12842000</v>
      </c>
      <c r="AY234" s="27">
        <v>12842000</v>
      </c>
      <c r="AZ234" s="27">
        <v>12842000</v>
      </c>
    </row>
    <row r="235" spans="1:52" ht="20.399999999999999" x14ac:dyDescent="0.25">
      <c r="A235" s="186" t="s">
        <v>1325</v>
      </c>
      <c r="B235" s="186" t="s">
        <v>387</v>
      </c>
      <c r="C235" s="255">
        <v>222</v>
      </c>
      <c r="D235" s="157" t="s">
        <v>1123</v>
      </c>
      <c r="E235" s="186" t="s">
        <v>1324</v>
      </c>
      <c r="F235" s="186"/>
      <c r="G235" s="186"/>
      <c r="H235" s="983">
        <v>43983</v>
      </c>
      <c r="I235" s="26"/>
      <c r="J235" s="26" t="s">
        <v>1578</v>
      </c>
      <c r="K235" s="148"/>
      <c r="L235" s="148"/>
      <c r="M235" s="148"/>
      <c r="N235" s="148"/>
      <c r="O235" s="148"/>
      <c r="P235" s="148"/>
      <c r="Q235" s="148"/>
      <c r="R235" s="148"/>
      <c r="S235" s="148"/>
      <c r="T235" s="148"/>
      <c r="U235" s="148"/>
      <c r="V235" s="148"/>
      <c r="W235" s="148" t="s">
        <v>396</v>
      </c>
      <c r="X235" s="148" t="s">
        <v>406</v>
      </c>
      <c r="Y235" s="148" t="s">
        <v>110</v>
      </c>
      <c r="Z235" s="148" t="s">
        <v>110</v>
      </c>
      <c r="AA235" s="148" t="s">
        <v>110</v>
      </c>
      <c r="AB235" s="148" t="s">
        <v>110</v>
      </c>
      <c r="AC235" s="148" t="s">
        <v>110</v>
      </c>
      <c r="AD235" s="148" t="s">
        <v>110</v>
      </c>
      <c r="AE235" s="967" t="s">
        <v>410</v>
      </c>
      <c r="AF235" s="967" t="s">
        <v>87</v>
      </c>
      <c r="AG235" s="27"/>
      <c r="AH235" s="27"/>
      <c r="AI235" s="27"/>
      <c r="AJ235" s="27"/>
      <c r="AK235" s="27"/>
      <c r="AL235" s="27"/>
      <c r="AM235" s="27"/>
      <c r="AN235" s="27"/>
      <c r="AO235" s="27"/>
      <c r="AP235" s="27"/>
      <c r="AQ235" s="27"/>
      <c r="AR235" s="27"/>
      <c r="AS235" s="27">
        <v>7100000</v>
      </c>
      <c r="AT235" s="27">
        <v>7100000</v>
      </c>
      <c r="AU235" s="27">
        <v>7100000</v>
      </c>
      <c r="AV235" s="27">
        <v>7100000</v>
      </c>
      <c r="AW235" s="27">
        <v>7100000</v>
      </c>
      <c r="AX235" s="27">
        <v>7100000</v>
      </c>
      <c r="AY235" s="27">
        <v>7100000</v>
      </c>
      <c r="AZ235" s="27">
        <v>7100000</v>
      </c>
    </row>
    <row r="236" spans="1:52" ht="20.399999999999999" x14ac:dyDescent="0.25">
      <c r="A236" s="186" t="s">
        <v>1325</v>
      </c>
      <c r="B236" s="186" t="s">
        <v>387</v>
      </c>
      <c r="C236" s="255">
        <v>231</v>
      </c>
      <c r="D236" s="157" t="s">
        <v>1123</v>
      </c>
      <c r="E236" s="186" t="s">
        <v>1324</v>
      </c>
      <c r="F236" s="186"/>
      <c r="G236" s="186"/>
      <c r="H236" s="1079">
        <v>43922</v>
      </c>
      <c r="I236" s="26"/>
      <c r="J236" s="26" t="s">
        <v>1570</v>
      </c>
      <c r="K236" s="148"/>
      <c r="L236" s="148"/>
      <c r="M236" s="148"/>
      <c r="N236" s="148"/>
      <c r="O236" s="148"/>
      <c r="P236" s="148"/>
      <c r="Q236" s="148"/>
      <c r="R236" s="148"/>
      <c r="S236" s="148"/>
      <c r="T236" s="148"/>
      <c r="U236" s="148"/>
      <c r="V236" s="148"/>
      <c r="W236" s="148" t="s">
        <v>396</v>
      </c>
      <c r="X236" s="148" t="s">
        <v>406</v>
      </c>
      <c r="Y236" s="148" t="s">
        <v>110</v>
      </c>
      <c r="Z236" s="148" t="s">
        <v>110</v>
      </c>
      <c r="AA236" s="148" t="s">
        <v>110</v>
      </c>
      <c r="AB236" s="148" t="s">
        <v>110</v>
      </c>
      <c r="AC236" s="148" t="s">
        <v>110</v>
      </c>
      <c r="AD236" s="148" t="s">
        <v>110</v>
      </c>
      <c r="AE236" s="967" t="s">
        <v>410</v>
      </c>
      <c r="AF236" s="191">
        <v>44246</v>
      </c>
      <c r="AG236" s="27"/>
      <c r="AH236" s="27"/>
      <c r="AI236" s="27"/>
      <c r="AJ236" s="27"/>
      <c r="AK236" s="27"/>
      <c r="AL236" s="27"/>
      <c r="AM236" s="27"/>
      <c r="AN236" s="27"/>
      <c r="AO236" s="27"/>
      <c r="AP236" s="27"/>
      <c r="AQ236" s="27"/>
      <c r="AR236" s="27"/>
      <c r="AS236" s="27">
        <v>7450000</v>
      </c>
      <c r="AT236" s="27">
        <v>7450000</v>
      </c>
      <c r="AU236" s="27">
        <v>7450000</v>
      </c>
      <c r="AV236" s="27">
        <v>7450000</v>
      </c>
      <c r="AW236" s="27">
        <v>7450000</v>
      </c>
      <c r="AX236" s="27">
        <v>7450000</v>
      </c>
      <c r="AY236" s="27">
        <v>7450000</v>
      </c>
      <c r="AZ236" s="27">
        <v>7450000</v>
      </c>
    </row>
    <row r="237" spans="1:52" ht="20.399999999999999" x14ac:dyDescent="0.25">
      <c r="A237" s="186" t="s">
        <v>1325</v>
      </c>
      <c r="B237" s="186" t="s">
        <v>387</v>
      </c>
      <c r="C237" s="255">
        <v>17</v>
      </c>
      <c r="D237" s="157" t="s">
        <v>1123</v>
      </c>
      <c r="E237" s="186" t="s">
        <v>1373</v>
      </c>
      <c r="F237" s="186"/>
      <c r="G237" s="186"/>
      <c r="H237" s="983">
        <v>43983</v>
      </c>
      <c r="I237" s="26"/>
      <c r="J237" s="26" t="s">
        <v>1374</v>
      </c>
      <c r="K237" s="148"/>
      <c r="L237" s="148"/>
      <c r="M237" s="148" t="s">
        <v>392</v>
      </c>
      <c r="N237" s="148" t="s">
        <v>392</v>
      </c>
      <c r="O237" s="148" t="s">
        <v>392</v>
      </c>
      <c r="P237" s="148" t="s">
        <v>392</v>
      </c>
      <c r="Q237" s="148" t="s">
        <v>392</v>
      </c>
      <c r="R237" s="148" t="s">
        <v>392</v>
      </c>
      <c r="S237" s="148" t="s">
        <v>392</v>
      </c>
      <c r="T237" s="148" t="s">
        <v>392</v>
      </c>
      <c r="U237" s="148" t="s">
        <v>392</v>
      </c>
      <c r="V237" s="148" t="s">
        <v>406</v>
      </c>
      <c r="W237" s="148" t="s">
        <v>406</v>
      </c>
      <c r="X237" s="148" t="s">
        <v>1521</v>
      </c>
      <c r="Y237" s="148" t="s">
        <v>1521</v>
      </c>
      <c r="Z237" s="148" t="s">
        <v>1521</v>
      </c>
      <c r="AA237" s="148" t="s">
        <v>1521</v>
      </c>
      <c r="AB237" s="148" t="s">
        <v>1521</v>
      </c>
      <c r="AC237" s="148" t="s">
        <v>110</v>
      </c>
      <c r="AD237" s="148" t="s">
        <v>110</v>
      </c>
      <c r="AE237" s="967">
        <v>42570</v>
      </c>
      <c r="AF237" s="967">
        <v>43768</v>
      </c>
      <c r="AG237" s="27"/>
      <c r="AH237" s="27"/>
      <c r="AI237" s="27">
        <v>10931000</v>
      </c>
      <c r="AJ237" s="27">
        <v>10931000</v>
      </c>
      <c r="AK237" s="27">
        <v>10931000</v>
      </c>
      <c r="AL237" s="27">
        <v>10931000</v>
      </c>
      <c r="AM237" s="27">
        <v>9234000</v>
      </c>
      <c r="AN237" s="27">
        <v>9234000</v>
      </c>
      <c r="AO237" s="27">
        <v>9234000</v>
      </c>
      <c r="AP237" s="27">
        <v>9234000</v>
      </c>
      <c r="AQ237" s="27">
        <v>9234000</v>
      </c>
      <c r="AR237" s="27">
        <v>11240000</v>
      </c>
      <c r="AS237" s="27">
        <v>11240000</v>
      </c>
      <c r="AT237" s="27">
        <v>11240000</v>
      </c>
      <c r="AU237" s="27">
        <v>11240000</v>
      </c>
      <c r="AV237" s="27">
        <v>11240000</v>
      </c>
      <c r="AW237" s="27">
        <v>11240000</v>
      </c>
      <c r="AX237" s="27">
        <v>11240000</v>
      </c>
      <c r="AY237" s="27">
        <v>11240000</v>
      </c>
      <c r="AZ237" s="27">
        <v>11240000</v>
      </c>
    </row>
    <row r="238" spans="1:52" ht="30.6" x14ac:dyDescent="0.25">
      <c r="A238" s="186" t="s">
        <v>1325</v>
      </c>
      <c r="B238" s="186" t="s">
        <v>387</v>
      </c>
      <c r="C238" s="255">
        <v>18</v>
      </c>
      <c r="D238" s="157" t="s">
        <v>1123</v>
      </c>
      <c r="E238" s="186" t="s">
        <v>1373</v>
      </c>
      <c r="F238" s="186"/>
      <c r="G238" s="186"/>
      <c r="H238" s="983">
        <v>43983</v>
      </c>
      <c r="I238" s="26" t="s">
        <v>1379</v>
      </c>
      <c r="J238" s="26" t="s">
        <v>1380</v>
      </c>
      <c r="K238" s="148"/>
      <c r="L238" s="148"/>
      <c r="M238" s="148"/>
      <c r="N238" s="148" t="s">
        <v>392</v>
      </c>
      <c r="O238" s="148" t="s">
        <v>392</v>
      </c>
      <c r="P238" s="148" t="s">
        <v>392</v>
      </c>
      <c r="Q238" s="148" t="s">
        <v>392</v>
      </c>
      <c r="R238" s="148" t="s">
        <v>392</v>
      </c>
      <c r="S238" s="148" t="s">
        <v>392</v>
      </c>
      <c r="T238" s="148" t="s">
        <v>392</v>
      </c>
      <c r="U238" s="148" t="s">
        <v>392</v>
      </c>
      <c r="V238" s="148" t="s">
        <v>406</v>
      </c>
      <c r="W238" s="148" t="s">
        <v>406</v>
      </c>
      <c r="X238" s="148" t="s">
        <v>1521</v>
      </c>
      <c r="Y238" s="148" t="s">
        <v>1521</v>
      </c>
      <c r="Z238" s="148" t="s">
        <v>1521</v>
      </c>
      <c r="AA238" s="148" t="s">
        <v>1521</v>
      </c>
      <c r="AB238" s="148" t="s">
        <v>1521</v>
      </c>
      <c r="AC238" s="148" t="s">
        <v>110</v>
      </c>
      <c r="AD238" s="148" t="s">
        <v>110</v>
      </c>
      <c r="AE238" s="148" t="s">
        <v>410</v>
      </c>
      <c r="AF238" s="967">
        <v>43768</v>
      </c>
      <c r="AG238" s="27"/>
      <c r="AH238" s="27"/>
      <c r="AI238" s="27"/>
      <c r="AJ238" s="27">
        <v>330000</v>
      </c>
      <c r="AK238" s="27">
        <v>330000</v>
      </c>
      <c r="AL238" s="27">
        <v>330000</v>
      </c>
      <c r="AM238" s="27">
        <v>330000</v>
      </c>
      <c r="AN238" s="27">
        <v>330000</v>
      </c>
      <c r="AO238" s="27">
        <v>330000</v>
      </c>
      <c r="AP238" s="27">
        <v>330000</v>
      </c>
      <c r="AQ238" s="27">
        <v>330000</v>
      </c>
      <c r="AR238" s="27">
        <v>330000</v>
      </c>
      <c r="AS238" s="27">
        <v>330000</v>
      </c>
      <c r="AT238" s="27">
        <v>330000</v>
      </c>
      <c r="AU238" s="27">
        <v>330000</v>
      </c>
      <c r="AV238" s="27">
        <v>330000</v>
      </c>
      <c r="AW238" s="27">
        <v>330000</v>
      </c>
      <c r="AX238" s="27">
        <v>330000</v>
      </c>
      <c r="AY238" s="27">
        <v>330000</v>
      </c>
      <c r="AZ238" s="27">
        <v>330000</v>
      </c>
    </row>
    <row r="239" spans="1:52" s="975" customFormat="1" ht="20.399999999999999" x14ac:dyDescent="0.25">
      <c r="A239" s="186" t="s">
        <v>1325</v>
      </c>
      <c r="B239" s="186" t="s">
        <v>387</v>
      </c>
      <c r="C239" s="255">
        <v>70</v>
      </c>
      <c r="D239" s="157" t="s">
        <v>1123</v>
      </c>
      <c r="E239" s="186" t="s">
        <v>1324</v>
      </c>
      <c r="F239" s="186"/>
      <c r="G239" s="186"/>
      <c r="H239" s="1079">
        <v>43922</v>
      </c>
      <c r="I239" s="26"/>
      <c r="J239" s="26" t="s">
        <v>1431</v>
      </c>
      <c r="K239" s="148"/>
      <c r="L239" s="148"/>
      <c r="M239" s="148"/>
      <c r="N239" s="148"/>
      <c r="O239" s="148"/>
      <c r="P239" s="148"/>
      <c r="Q239" s="148" t="s">
        <v>396</v>
      </c>
      <c r="R239" s="148" t="s">
        <v>396</v>
      </c>
      <c r="S239" s="148" t="s">
        <v>396</v>
      </c>
      <c r="T239" s="148" t="s">
        <v>396</v>
      </c>
      <c r="U239" s="148" t="s">
        <v>406</v>
      </c>
      <c r="V239" s="148" t="s">
        <v>406</v>
      </c>
      <c r="W239" s="148" t="s">
        <v>406</v>
      </c>
      <c r="X239" s="148" t="s">
        <v>110</v>
      </c>
      <c r="Y239" s="148" t="s">
        <v>110</v>
      </c>
      <c r="Z239" s="148" t="s">
        <v>110</v>
      </c>
      <c r="AA239" s="148" t="s">
        <v>110</v>
      </c>
      <c r="AB239" s="148" t="s">
        <v>110</v>
      </c>
      <c r="AC239" s="148" t="s">
        <v>110</v>
      </c>
      <c r="AD239" s="148" t="s">
        <v>110</v>
      </c>
      <c r="AE239" s="972" t="s">
        <v>410</v>
      </c>
      <c r="AF239" s="191" t="s">
        <v>87</v>
      </c>
      <c r="AG239" s="27"/>
      <c r="AH239" s="27"/>
      <c r="AI239" s="27"/>
      <c r="AJ239" s="27"/>
      <c r="AK239" s="27"/>
      <c r="AL239" s="27"/>
      <c r="AM239" s="27">
        <v>6900000</v>
      </c>
      <c r="AN239" s="27">
        <v>6900000</v>
      </c>
      <c r="AO239" s="27">
        <v>6900000</v>
      </c>
      <c r="AP239" s="27">
        <v>6900000</v>
      </c>
      <c r="AQ239" s="27">
        <v>6900000</v>
      </c>
      <c r="AR239" s="27">
        <v>5868000</v>
      </c>
      <c r="AS239" s="27">
        <v>5868000</v>
      </c>
      <c r="AT239" s="27">
        <v>5868000</v>
      </c>
      <c r="AU239" s="27">
        <v>5868000</v>
      </c>
      <c r="AV239" s="27">
        <v>5868000</v>
      </c>
      <c r="AW239" s="27">
        <v>5868000</v>
      </c>
      <c r="AX239" s="27">
        <v>5868000</v>
      </c>
      <c r="AY239" s="27">
        <v>5868000</v>
      </c>
      <c r="AZ239" s="27">
        <v>5868000</v>
      </c>
    </row>
    <row r="240" spans="1:52" ht="20.399999999999999" x14ac:dyDescent="0.25">
      <c r="A240" s="186" t="s">
        <v>1325</v>
      </c>
      <c r="B240" s="186" t="s">
        <v>387</v>
      </c>
      <c r="C240" s="255">
        <v>197</v>
      </c>
      <c r="D240" s="157" t="s">
        <v>1123</v>
      </c>
      <c r="E240" s="186" t="s">
        <v>1373</v>
      </c>
      <c r="F240" s="186"/>
      <c r="G240" s="186"/>
      <c r="H240" s="1079">
        <v>43739</v>
      </c>
      <c r="I240" s="26"/>
      <c r="J240" s="26" t="s">
        <v>1517</v>
      </c>
      <c r="K240" s="148"/>
      <c r="L240" s="148"/>
      <c r="M240" s="148"/>
      <c r="N240" s="148"/>
      <c r="O240" s="148"/>
      <c r="P240" s="148"/>
      <c r="Q240" s="148"/>
      <c r="R240" s="148"/>
      <c r="S240" s="148"/>
      <c r="T240" s="148"/>
      <c r="U240" s="148"/>
      <c r="V240" s="148" t="s">
        <v>406</v>
      </c>
      <c r="W240" s="148" t="s">
        <v>110</v>
      </c>
      <c r="X240" s="148" t="s">
        <v>110</v>
      </c>
      <c r="Y240" s="148" t="s">
        <v>110</v>
      </c>
      <c r="Z240" s="148" t="s">
        <v>110</v>
      </c>
      <c r="AA240" s="148" t="s">
        <v>110</v>
      </c>
      <c r="AB240" s="148" t="s">
        <v>110</v>
      </c>
      <c r="AC240" s="148" t="s">
        <v>110</v>
      </c>
      <c r="AD240" s="148" t="s">
        <v>110</v>
      </c>
      <c r="AE240" s="148" t="s">
        <v>410</v>
      </c>
      <c r="AF240" s="967">
        <v>43768</v>
      </c>
      <c r="AG240" s="27"/>
      <c r="AH240" s="27"/>
      <c r="AI240" s="27"/>
      <c r="AJ240" s="27"/>
      <c r="AK240" s="27"/>
      <c r="AL240" s="27"/>
      <c r="AM240" s="27"/>
      <c r="AN240" s="27"/>
      <c r="AO240" s="27"/>
      <c r="AP240" s="27"/>
      <c r="AQ240" s="27"/>
      <c r="AR240" s="27">
        <v>8170000</v>
      </c>
      <c r="AS240" s="27">
        <v>8170000</v>
      </c>
      <c r="AT240" s="27">
        <v>8170000</v>
      </c>
      <c r="AU240" s="27">
        <v>8170000</v>
      </c>
      <c r="AV240" s="27">
        <v>8170000</v>
      </c>
      <c r="AW240" s="27">
        <v>8170000</v>
      </c>
      <c r="AX240" s="27">
        <v>8170000</v>
      </c>
      <c r="AY240" s="27">
        <v>8170000</v>
      </c>
      <c r="AZ240" s="27">
        <v>8170000</v>
      </c>
    </row>
    <row r="241" spans="1:52" ht="20.399999999999999" x14ac:dyDescent="0.25">
      <c r="A241" s="186" t="s">
        <v>1325</v>
      </c>
      <c r="B241" s="186" t="s">
        <v>387</v>
      </c>
      <c r="C241" s="255">
        <v>171</v>
      </c>
      <c r="D241" s="157" t="s">
        <v>1123</v>
      </c>
      <c r="E241" s="186" t="s">
        <v>1324</v>
      </c>
      <c r="F241" s="186"/>
      <c r="G241" s="186"/>
      <c r="H241" s="1079">
        <v>43800</v>
      </c>
      <c r="I241" s="26"/>
      <c r="J241" s="26" t="s">
        <v>1488</v>
      </c>
      <c r="K241" s="148"/>
      <c r="L241" s="148"/>
      <c r="M241" s="148"/>
      <c r="N241" s="148"/>
      <c r="O241" s="148"/>
      <c r="P241" s="148"/>
      <c r="Q241" s="148"/>
      <c r="R241" s="148"/>
      <c r="S241" s="148"/>
      <c r="T241" s="148"/>
      <c r="U241" s="148"/>
      <c r="V241" s="148" t="s">
        <v>406</v>
      </c>
      <c r="W241" s="148" t="s">
        <v>110</v>
      </c>
      <c r="X241" s="148" t="s">
        <v>110</v>
      </c>
      <c r="Y241" s="148" t="s">
        <v>110</v>
      </c>
      <c r="Z241" s="148" t="s">
        <v>110</v>
      </c>
      <c r="AA241" s="148" t="s">
        <v>110</v>
      </c>
      <c r="AB241" s="148" t="s">
        <v>110</v>
      </c>
      <c r="AC241" s="148" t="s">
        <v>110</v>
      </c>
      <c r="AD241" s="148" t="s">
        <v>110</v>
      </c>
      <c r="AE241" s="148" t="s">
        <v>410</v>
      </c>
      <c r="AF241" s="191" t="s">
        <v>87</v>
      </c>
      <c r="AG241" s="27"/>
      <c r="AH241" s="27"/>
      <c r="AI241" s="27"/>
      <c r="AJ241" s="27"/>
      <c r="AK241" s="27"/>
      <c r="AL241" s="27"/>
      <c r="AM241" s="27"/>
      <c r="AN241" s="27"/>
      <c r="AO241" s="27"/>
      <c r="AP241" s="27"/>
      <c r="AQ241" s="27"/>
      <c r="AR241" s="27">
        <v>7300000</v>
      </c>
      <c r="AS241" s="27">
        <v>7077000</v>
      </c>
      <c r="AT241" s="27">
        <v>7077000</v>
      </c>
      <c r="AU241" s="27">
        <v>7077000</v>
      </c>
      <c r="AV241" s="27">
        <v>7077000</v>
      </c>
      <c r="AW241" s="27">
        <v>7077000</v>
      </c>
      <c r="AX241" s="27">
        <v>7077000</v>
      </c>
      <c r="AY241" s="27">
        <v>7077000</v>
      </c>
      <c r="AZ241" s="27">
        <v>7077000</v>
      </c>
    </row>
    <row r="242" spans="1:52" ht="20.399999999999999" x14ac:dyDescent="0.25">
      <c r="A242" s="186" t="s">
        <v>1325</v>
      </c>
      <c r="B242" s="186" t="s">
        <v>387</v>
      </c>
      <c r="C242" s="255">
        <v>175</v>
      </c>
      <c r="D242" s="157" t="s">
        <v>1123</v>
      </c>
      <c r="E242" s="186" t="s">
        <v>1324</v>
      </c>
      <c r="F242" s="186"/>
      <c r="G242" s="186"/>
      <c r="H242" s="1079">
        <v>43739</v>
      </c>
      <c r="I242" s="26"/>
      <c r="J242" s="26" t="s">
        <v>1492</v>
      </c>
      <c r="K242" s="148"/>
      <c r="L242" s="148"/>
      <c r="M242" s="148"/>
      <c r="N242" s="148"/>
      <c r="O242" s="148"/>
      <c r="P242" s="148"/>
      <c r="Q242" s="148"/>
      <c r="R242" s="148"/>
      <c r="S242" s="148"/>
      <c r="T242" s="148"/>
      <c r="U242" s="148"/>
      <c r="V242" s="148" t="s">
        <v>406</v>
      </c>
      <c r="W242" s="148" t="s">
        <v>110</v>
      </c>
      <c r="X242" s="148" t="s">
        <v>110</v>
      </c>
      <c r="Y242" s="148" t="s">
        <v>110</v>
      </c>
      <c r="Z242" s="148" t="s">
        <v>110</v>
      </c>
      <c r="AA242" s="148" t="s">
        <v>110</v>
      </c>
      <c r="AB242" s="148" t="s">
        <v>110</v>
      </c>
      <c r="AC242" s="148" t="s">
        <v>110</v>
      </c>
      <c r="AD242" s="148" t="s">
        <v>110</v>
      </c>
      <c r="AE242" s="148" t="s">
        <v>410</v>
      </c>
      <c r="AF242" s="191" t="s">
        <v>87</v>
      </c>
      <c r="AG242" s="27"/>
      <c r="AH242" s="27"/>
      <c r="AI242" s="27"/>
      <c r="AJ242" s="27"/>
      <c r="AK242" s="27"/>
      <c r="AL242" s="27"/>
      <c r="AM242" s="27"/>
      <c r="AN242" s="27"/>
      <c r="AO242" s="27"/>
      <c r="AP242" s="27"/>
      <c r="AQ242" s="27"/>
      <c r="AR242" s="27">
        <v>7523000</v>
      </c>
      <c r="AS242" s="27">
        <v>7523000</v>
      </c>
      <c r="AT242" s="27">
        <v>7523000</v>
      </c>
      <c r="AU242" s="27">
        <v>7523000</v>
      </c>
      <c r="AV242" s="27">
        <v>7523000</v>
      </c>
      <c r="AW242" s="27">
        <v>7523000</v>
      </c>
      <c r="AX242" s="27">
        <v>7523000</v>
      </c>
      <c r="AY242" s="27">
        <v>7523000</v>
      </c>
      <c r="AZ242" s="27">
        <v>7523000</v>
      </c>
    </row>
    <row r="243" spans="1:52" ht="20.399999999999999" x14ac:dyDescent="0.25">
      <c r="A243" s="186" t="s">
        <v>1325</v>
      </c>
      <c r="B243" s="186" t="s">
        <v>387</v>
      </c>
      <c r="C243" s="255">
        <v>177</v>
      </c>
      <c r="D243" s="157" t="s">
        <v>1123</v>
      </c>
      <c r="E243" s="186" t="s">
        <v>1324</v>
      </c>
      <c r="F243" s="186"/>
      <c r="G243" s="186"/>
      <c r="H243" s="1095">
        <v>43647</v>
      </c>
      <c r="I243" s="26"/>
      <c r="J243" s="26" t="s">
        <v>1494</v>
      </c>
      <c r="K243" s="148"/>
      <c r="L243" s="148"/>
      <c r="M243" s="148"/>
      <c r="N243" s="148"/>
      <c r="O243" s="148"/>
      <c r="P243" s="148"/>
      <c r="Q243" s="148"/>
      <c r="R243" s="148"/>
      <c r="S243" s="148"/>
      <c r="T243" s="148"/>
      <c r="U243" s="148"/>
      <c r="V243" s="148" t="s">
        <v>406</v>
      </c>
      <c r="W243" s="148" t="s">
        <v>110</v>
      </c>
      <c r="X243" s="148" t="s">
        <v>110</v>
      </c>
      <c r="Y243" s="148" t="s">
        <v>110</v>
      </c>
      <c r="Z243" s="148" t="s">
        <v>110</v>
      </c>
      <c r="AA243" s="148" t="s">
        <v>110</v>
      </c>
      <c r="AB243" s="148" t="s">
        <v>110</v>
      </c>
      <c r="AC243" s="148" t="s">
        <v>110</v>
      </c>
      <c r="AD243" s="148" t="s">
        <v>110</v>
      </c>
      <c r="AE243" s="148" t="s">
        <v>410</v>
      </c>
      <c r="AF243" s="191" t="s">
        <v>87</v>
      </c>
      <c r="AG243" s="27"/>
      <c r="AH243" s="27"/>
      <c r="AI243" s="27"/>
      <c r="AJ243" s="27"/>
      <c r="AK243" s="27"/>
      <c r="AL243" s="27"/>
      <c r="AM243" s="27"/>
      <c r="AN243" s="27"/>
      <c r="AO243" s="27"/>
      <c r="AP243" s="27"/>
      <c r="AQ243" s="27"/>
      <c r="AR243" s="27">
        <v>7900000</v>
      </c>
      <c r="AS243" s="27">
        <v>7663000</v>
      </c>
      <c r="AT243" s="27">
        <v>7663000</v>
      </c>
      <c r="AU243" s="27">
        <v>7663000</v>
      </c>
      <c r="AV243" s="27">
        <v>7663000</v>
      </c>
      <c r="AW243" s="27">
        <v>7663000</v>
      </c>
      <c r="AX243" s="27">
        <v>7663000</v>
      </c>
      <c r="AY243" s="27">
        <v>7663000</v>
      </c>
      <c r="AZ243" s="27">
        <v>7663000</v>
      </c>
    </row>
    <row r="244" spans="1:52" ht="20.399999999999999" x14ac:dyDescent="0.25">
      <c r="A244" s="186" t="s">
        <v>1325</v>
      </c>
      <c r="B244" s="186" t="s">
        <v>387</v>
      </c>
      <c r="C244" s="255">
        <v>193</v>
      </c>
      <c r="D244" s="157" t="s">
        <v>1123</v>
      </c>
      <c r="E244" s="186" t="s">
        <v>1324</v>
      </c>
      <c r="F244" s="186"/>
      <c r="G244" s="186"/>
      <c r="H244" s="1079">
        <v>43800</v>
      </c>
      <c r="I244" s="26"/>
      <c r="J244" s="26" t="s">
        <v>1496</v>
      </c>
      <c r="K244" s="148"/>
      <c r="L244" s="148"/>
      <c r="M244" s="148"/>
      <c r="N244" s="148"/>
      <c r="O244" s="148"/>
      <c r="P244" s="148"/>
      <c r="Q244" s="148"/>
      <c r="R244" s="148"/>
      <c r="S244" s="148"/>
      <c r="T244" s="148"/>
      <c r="U244" s="148"/>
      <c r="V244" s="148" t="s">
        <v>406</v>
      </c>
      <c r="W244" s="148" t="s">
        <v>110</v>
      </c>
      <c r="X244" s="148" t="s">
        <v>110</v>
      </c>
      <c r="Y244" s="148" t="s">
        <v>110</v>
      </c>
      <c r="Z244" s="148" t="s">
        <v>110</v>
      </c>
      <c r="AA244" s="148" t="s">
        <v>110</v>
      </c>
      <c r="AB244" s="148" t="s">
        <v>110</v>
      </c>
      <c r="AC244" s="148" t="s">
        <v>110</v>
      </c>
      <c r="AD244" s="148" t="s">
        <v>110</v>
      </c>
      <c r="AE244" s="148" t="s">
        <v>410</v>
      </c>
      <c r="AF244" s="191">
        <v>44246</v>
      </c>
      <c r="AG244" s="27"/>
      <c r="AH244" s="27"/>
      <c r="AI244" s="27"/>
      <c r="AJ244" s="27"/>
      <c r="AK244" s="27"/>
      <c r="AL244" s="27"/>
      <c r="AM244" s="27"/>
      <c r="AN244" s="27"/>
      <c r="AO244" s="27"/>
      <c r="AP244" s="27"/>
      <c r="AQ244" s="27"/>
      <c r="AR244" s="27">
        <v>11111000</v>
      </c>
      <c r="AS244" s="27">
        <v>11111000</v>
      </c>
      <c r="AT244" s="27">
        <v>11111000</v>
      </c>
      <c r="AU244" s="27">
        <v>11111000</v>
      </c>
      <c r="AV244" s="27">
        <v>11111000</v>
      </c>
      <c r="AW244" s="27">
        <v>11111000</v>
      </c>
      <c r="AX244" s="27">
        <v>11111000</v>
      </c>
      <c r="AY244" s="27">
        <v>11111000</v>
      </c>
      <c r="AZ244" s="27">
        <v>11111000</v>
      </c>
    </row>
    <row r="245" spans="1:52" ht="30.6" x14ac:dyDescent="0.25">
      <c r="A245" s="186" t="s">
        <v>1325</v>
      </c>
      <c r="B245" s="186" t="s">
        <v>387</v>
      </c>
      <c r="C245" s="255">
        <v>50</v>
      </c>
      <c r="D245" s="157" t="s">
        <v>1123</v>
      </c>
      <c r="E245" s="186" t="s">
        <v>1324</v>
      </c>
      <c r="F245" s="186"/>
      <c r="G245" s="186"/>
      <c r="H245" s="1095">
        <v>43770</v>
      </c>
      <c r="I245" s="26" t="s">
        <v>1413</v>
      </c>
      <c r="J245" s="26" t="s">
        <v>1414</v>
      </c>
      <c r="K245" s="148"/>
      <c r="L245" s="148"/>
      <c r="M245" s="148"/>
      <c r="N245" s="148"/>
      <c r="O245" s="148"/>
      <c r="P245" s="148" t="s">
        <v>396</v>
      </c>
      <c r="Q245" s="148" t="s">
        <v>396</v>
      </c>
      <c r="R245" s="148" t="s">
        <v>392</v>
      </c>
      <c r="S245" s="148" t="s">
        <v>392</v>
      </c>
      <c r="T245" s="148" t="s">
        <v>392</v>
      </c>
      <c r="U245" s="148" t="s">
        <v>392</v>
      </c>
      <c r="V245" s="148" t="s">
        <v>406</v>
      </c>
      <c r="W245" s="148" t="s">
        <v>110</v>
      </c>
      <c r="X245" s="148" t="s">
        <v>110</v>
      </c>
      <c r="Y245" s="148" t="s">
        <v>110</v>
      </c>
      <c r="Z245" s="148" t="s">
        <v>110</v>
      </c>
      <c r="AA245" s="148" t="s">
        <v>110</v>
      </c>
      <c r="AB245" s="148" t="s">
        <v>110</v>
      </c>
      <c r="AC245" s="148" t="s">
        <v>110</v>
      </c>
      <c r="AD245" s="148" t="s">
        <v>110</v>
      </c>
      <c r="AE245" s="972">
        <v>43236</v>
      </c>
      <c r="AF245" s="191" t="s">
        <v>87</v>
      </c>
      <c r="AG245" s="27"/>
      <c r="AH245" s="27"/>
      <c r="AI245" s="27"/>
      <c r="AJ245" s="27"/>
      <c r="AK245" s="27"/>
      <c r="AL245" s="27">
        <v>8600000</v>
      </c>
      <c r="AM245" s="27">
        <v>8600000</v>
      </c>
      <c r="AN245" s="27">
        <v>8600000</v>
      </c>
      <c r="AO245" s="27">
        <v>8600000</v>
      </c>
      <c r="AP245" s="27">
        <v>8600000</v>
      </c>
      <c r="AQ245" s="27">
        <v>3700000</v>
      </c>
      <c r="AR245" s="27">
        <v>3700000</v>
      </c>
      <c r="AS245" s="27">
        <v>3700000</v>
      </c>
      <c r="AT245" s="27">
        <v>3700000</v>
      </c>
      <c r="AU245" s="27">
        <v>3700000</v>
      </c>
      <c r="AV245" s="27">
        <v>3700000</v>
      </c>
      <c r="AW245" s="27">
        <v>3700000</v>
      </c>
      <c r="AX245" s="27">
        <v>3700000</v>
      </c>
      <c r="AY245" s="27">
        <v>3700000</v>
      </c>
      <c r="AZ245" s="27">
        <v>3700000</v>
      </c>
    </row>
    <row r="246" spans="1:52" ht="20.399999999999999" x14ac:dyDescent="0.25">
      <c r="A246" s="186" t="s">
        <v>1325</v>
      </c>
      <c r="B246" s="186" t="s">
        <v>387</v>
      </c>
      <c r="C246" s="255">
        <v>49</v>
      </c>
      <c r="D246" s="157" t="s">
        <v>1123</v>
      </c>
      <c r="E246" s="186" t="s">
        <v>1324</v>
      </c>
      <c r="F246" s="186"/>
      <c r="G246" s="186"/>
      <c r="H246" s="1079">
        <v>43831</v>
      </c>
      <c r="I246" s="26"/>
      <c r="J246" s="26" t="s">
        <v>1571</v>
      </c>
      <c r="K246" s="148"/>
      <c r="L246" s="148"/>
      <c r="M246" s="148"/>
      <c r="N246" s="148"/>
      <c r="O246" s="148"/>
      <c r="P246" s="148" t="s">
        <v>396</v>
      </c>
      <c r="Q246" s="148" t="s">
        <v>396</v>
      </c>
      <c r="R246" s="148" t="s">
        <v>396</v>
      </c>
      <c r="S246" s="148" t="s">
        <v>396</v>
      </c>
      <c r="T246" s="148" t="s">
        <v>406</v>
      </c>
      <c r="U246" s="148" t="s">
        <v>406</v>
      </c>
      <c r="V246" s="148" t="s">
        <v>406</v>
      </c>
      <c r="W246" s="148" t="s">
        <v>110</v>
      </c>
      <c r="X246" s="148" t="s">
        <v>110</v>
      </c>
      <c r="Y246" s="148" t="s">
        <v>110</v>
      </c>
      <c r="Z246" s="148" t="s">
        <v>110</v>
      </c>
      <c r="AA246" s="148" t="s">
        <v>110</v>
      </c>
      <c r="AB246" s="148" t="s">
        <v>110</v>
      </c>
      <c r="AC246" s="148" t="s">
        <v>110</v>
      </c>
      <c r="AD246" s="148" t="s">
        <v>110</v>
      </c>
      <c r="AE246" s="972" t="s">
        <v>410</v>
      </c>
      <c r="AF246" s="991" t="s">
        <v>1533</v>
      </c>
      <c r="AG246" s="27"/>
      <c r="AH246" s="27"/>
      <c r="AI246" s="27"/>
      <c r="AJ246" s="27"/>
      <c r="AK246" s="27"/>
      <c r="AL246" s="27">
        <v>14800000</v>
      </c>
      <c r="AM246" s="27">
        <v>14800000</v>
      </c>
      <c r="AN246" s="27">
        <v>14800000</v>
      </c>
      <c r="AO246" s="27">
        <v>14800000</v>
      </c>
      <c r="AP246" s="27">
        <v>17100000</v>
      </c>
      <c r="AQ246" s="27">
        <v>17100000</v>
      </c>
      <c r="AR246" s="27">
        <v>18545000</v>
      </c>
      <c r="AS246" s="27">
        <v>18545000</v>
      </c>
      <c r="AT246" s="27">
        <v>18545000</v>
      </c>
      <c r="AU246" s="27">
        <v>18545000</v>
      </c>
      <c r="AV246" s="27">
        <v>18545000</v>
      </c>
      <c r="AW246" s="27">
        <v>18545000</v>
      </c>
      <c r="AX246" s="27">
        <v>18545000</v>
      </c>
      <c r="AY246" s="27">
        <v>18545000</v>
      </c>
      <c r="AZ246" s="27">
        <v>18545000</v>
      </c>
    </row>
    <row r="247" spans="1:52" ht="20.399999999999999" x14ac:dyDescent="0.25">
      <c r="A247" s="186" t="s">
        <v>1325</v>
      </c>
      <c r="B247" s="186" t="s">
        <v>387</v>
      </c>
      <c r="C247" s="255">
        <v>137</v>
      </c>
      <c r="D247" s="157" t="s">
        <v>1123</v>
      </c>
      <c r="E247" s="186" t="s">
        <v>1324</v>
      </c>
      <c r="F247" s="186"/>
      <c r="G247" s="186"/>
      <c r="H247" s="1079">
        <v>43739</v>
      </c>
      <c r="I247" s="26"/>
      <c r="J247" s="26" t="s">
        <v>1659</v>
      </c>
      <c r="K247" s="148"/>
      <c r="L247" s="148"/>
      <c r="M247" s="148"/>
      <c r="N247" s="148"/>
      <c r="O247" s="148"/>
      <c r="P247" s="148"/>
      <c r="Q247" s="148"/>
      <c r="R247" s="148"/>
      <c r="S247" s="148"/>
      <c r="T247" s="148" t="s">
        <v>396</v>
      </c>
      <c r="U247" s="148" t="s">
        <v>406</v>
      </c>
      <c r="V247" s="148" t="s">
        <v>406</v>
      </c>
      <c r="W247" s="148" t="s">
        <v>110</v>
      </c>
      <c r="X247" s="148" t="s">
        <v>110</v>
      </c>
      <c r="Y247" s="148" t="s">
        <v>110</v>
      </c>
      <c r="Z247" s="148" t="s">
        <v>110</v>
      </c>
      <c r="AA247" s="148" t="s">
        <v>110</v>
      </c>
      <c r="AB247" s="148" t="s">
        <v>110</v>
      </c>
      <c r="AC247" s="148" t="s">
        <v>110</v>
      </c>
      <c r="AD247" s="148" t="s">
        <v>110</v>
      </c>
      <c r="AE247" s="148" t="s">
        <v>410</v>
      </c>
      <c r="AF247" s="191">
        <v>44246</v>
      </c>
      <c r="AG247" s="27"/>
      <c r="AH247" s="27"/>
      <c r="AI247" s="27"/>
      <c r="AJ247" s="27"/>
      <c r="AK247" s="27"/>
      <c r="AL247" s="27"/>
      <c r="AM247" s="27"/>
      <c r="AN247" s="27"/>
      <c r="AO247" s="27"/>
      <c r="AP247" s="27">
        <v>8200000</v>
      </c>
      <c r="AQ247" s="27">
        <v>8200000</v>
      </c>
      <c r="AR247" s="27">
        <v>8247000</v>
      </c>
      <c r="AS247" s="27">
        <v>8247000</v>
      </c>
      <c r="AT247" s="27">
        <v>8247000</v>
      </c>
      <c r="AU247" s="27">
        <v>8247000</v>
      </c>
      <c r="AV247" s="27">
        <v>8247000</v>
      </c>
      <c r="AW247" s="27">
        <v>8247000</v>
      </c>
      <c r="AX247" s="27">
        <v>8247000</v>
      </c>
      <c r="AY247" s="27">
        <v>8247000</v>
      </c>
      <c r="AZ247" s="27">
        <v>8247000</v>
      </c>
    </row>
    <row r="248" spans="1:52" ht="20.399999999999999" x14ac:dyDescent="0.25">
      <c r="A248" s="186" t="s">
        <v>1325</v>
      </c>
      <c r="B248" s="186" t="s">
        <v>387</v>
      </c>
      <c r="C248" s="255">
        <v>140</v>
      </c>
      <c r="D248" s="157" t="s">
        <v>1123</v>
      </c>
      <c r="E248" s="186" t="s">
        <v>1324</v>
      </c>
      <c r="F248" s="186"/>
      <c r="G248" s="186"/>
      <c r="H248" s="1079">
        <v>43739</v>
      </c>
      <c r="I248" s="26"/>
      <c r="J248" s="26" t="s">
        <v>1660</v>
      </c>
      <c r="K248" s="148"/>
      <c r="L248" s="148"/>
      <c r="M248" s="148"/>
      <c r="N248" s="148"/>
      <c r="O248" s="148"/>
      <c r="P248" s="148"/>
      <c r="Q248" s="148"/>
      <c r="R248" s="148"/>
      <c r="S248" s="148"/>
      <c r="T248" s="148" t="s">
        <v>396</v>
      </c>
      <c r="U248" s="148" t="s">
        <v>406</v>
      </c>
      <c r="V248" s="148" t="s">
        <v>406</v>
      </c>
      <c r="W248" s="148" t="s">
        <v>110</v>
      </c>
      <c r="X248" s="148" t="s">
        <v>110</v>
      </c>
      <c r="Y248" s="148" t="s">
        <v>110</v>
      </c>
      <c r="Z248" s="148" t="s">
        <v>110</v>
      </c>
      <c r="AA248" s="148" t="s">
        <v>110</v>
      </c>
      <c r="AB248" s="148" t="s">
        <v>110</v>
      </c>
      <c r="AC248" s="148" t="s">
        <v>110</v>
      </c>
      <c r="AD248" s="148" t="s">
        <v>110</v>
      </c>
      <c r="AE248" s="148" t="s">
        <v>410</v>
      </c>
      <c r="AF248" s="191">
        <v>44246</v>
      </c>
      <c r="AG248" s="27"/>
      <c r="AH248" s="27"/>
      <c r="AI248" s="27"/>
      <c r="AJ248" s="27"/>
      <c r="AK248" s="27"/>
      <c r="AL248" s="27"/>
      <c r="AM248" s="27"/>
      <c r="AN248" s="27"/>
      <c r="AO248" s="27"/>
      <c r="AP248" s="27">
        <v>8200000</v>
      </c>
      <c r="AQ248" s="27">
        <v>8200000</v>
      </c>
      <c r="AR248" s="27">
        <v>8113000</v>
      </c>
      <c r="AS248" s="27">
        <v>8113000</v>
      </c>
      <c r="AT248" s="27">
        <v>8113000</v>
      </c>
      <c r="AU248" s="27">
        <v>8113000</v>
      </c>
      <c r="AV248" s="27">
        <v>8113000</v>
      </c>
      <c r="AW248" s="27">
        <v>8113000</v>
      </c>
      <c r="AX248" s="27">
        <v>8113000</v>
      </c>
      <c r="AY248" s="27">
        <v>8113000</v>
      </c>
      <c r="AZ248" s="27">
        <v>8113000</v>
      </c>
    </row>
    <row r="249" spans="1:52" ht="20.399999999999999" x14ac:dyDescent="0.25">
      <c r="A249" s="186" t="s">
        <v>1325</v>
      </c>
      <c r="B249" s="186" t="s">
        <v>387</v>
      </c>
      <c r="C249" s="255">
        <v>141</v>
      </c>
      <c r="D249" s="157" t="s">
        <v>1123</v>
      </c>
      <c r="E249" s="186" t="s">
        <v>1324</v>
      </c>
      <c r="F249" s="186"/>
      <c r="G249" s="186"/>
      <c r="H249" s="1079">
        <v>43739</v>
      </c>
      <c r="I249" s="26"/>
      <c r="J249" s="26" t="s">
        <v>1661</v>
      </c>
      <c r="K249" s="148"/>
      <c r="L249" s="148"/>
      <c r="M249" s="148"/>
      <c r="N249" s="148"/>
      <c r="O249" s="148"/>
      <c r="P249" s="148"/>
      <c r="Q249" s="148"/>
      <c r="R249" s="148"/>
      <c r="S249" s="148"/>
      <c r="T249" s="148" t="s">
        <v>396</v>
      </c>
      <c r="U249" s="148" t="s">
        <v>406</v>
      </c>
      <c r="V249" s="148" t="s">
        <v>406</v>
      </c>
      <c r="W249" s="148" t="s">
        <v>110</v>
      </c>
      <c r="X249" s="148" t="s">
        <v>110</v>
      </c>
      <c r="Y249" s="148" t="s">
        <v>110</v>
      </c>
      <c r="Z249" s="148" t="s">
        <v>110</v>
      </c>
      <c r="AA249" s="148" t="s">
        <v>110</v>
      </c>
      <c r="AB249" s="148" t="s">
        <v>110</v>
      </c>
      <c r="AC249" s="148" t="s">
        <v>110</v>
      </c>
      <c r="AD249" s="148" t="s">
        <v>110</v>
      </c>
      <c r="AE249" s="148" t="s">
        <v>410</v>
      </c>
      <c r="AF249" s="191">
        <v>44246</v>
      </c>
      <c r="AG249" s="27"/>
      <c r="AH249" s="27"/>
      <c r="AI249" s="27"/>
      <c r="AJ249" s="27"/>
      <c r="AK249" s="27"/>
      <c r="AL249" s="27"/>
      <c r="AM249" s="27"/>
      <c r="AN249" s="27"/>
      <c r="AO249" s="27"/>
      <c r="AP249" s="27">
        <v>9000000</v>
      </c>
      <c r="AQ249" s="27">
        <v>9000000</v>
      </c>
      <c r="AR249" s="27">
        <v>8968000</v>
      </c>
      <c r="AS249" s="27">
        <v>8968000</v>
      </c>
      <c r="AT249" s="27">
        <v>8968000</v>
      </c>
      <c r="AU249" s="27">
        <v>8968000</v>
      </c>
      <c r="AV249" s="27">
        <v>8968000</v>
      </c>
      <c r="AW249" s="27">
        <v>8968000</v>
      </c>
      <c r="AX249" s="27">
        <v>8968000</v>
      </c>
      <c r="AY249" s="27">
        <v>8968000</v>
      </c>
      <c r="AZ249" s="27">
        <v>8968000</v>
      </c>
    </row>
    <row r="250" spans="1:52" x14ac:dyDescent="0.25">
      <c r="A250" s="186" t="s">
        <v>1325</v>
      </c>
      <c r="B250" s="186" t="s">
        <v>509</v>
      </c>
      <c r="C250" s="255">
        <v>165</v>
      </c>
      <c r="D250" s="157" t="s">
        <v>1123</v>
      </c>
      <c r="E250" s="186" t="s">
        <v>1324</v>
      </c>
      <c r="F250" s="186"/>
      <c r="G250" s="186"/>
      <c r="H250" s="1079">
        <v>43800</v>
      </c>
      <c r="I250" s="26"/>
      <c r="J250" s="26" t="s">
        <v>1503</v>
      </c>
      <c r="K250" s="148"/>
      <c r="L250" s="148"/>
      <c r="M250" s="148"/>
      <c r="N250" s="148"/>
      <c r="O250" s="148"/>
      <c r="P250" s="148"/>
      <c r="Q250" s="148"/>
      <c r="R250" s="148"/>
      <c r="S250" s="148"/>
      <c r="T250" s="148"/>
      <c r="U250" s="148"/>
      <c r="V250" s="148" t="s">
        <v>396</v>
      </c>
      <c r="W250" s="148" t="s">
        <v>110</v>
      </c>
      <c r="X250" s="148" t="s">
        <v>110</v>
      </c>
      <c r="Y250" s="148" t="s">
        <v>110</v>
      </c>
      <c r="Z250" s="148" t="s">
        <v>110</v>
      </c>
      <c r="AA250" s="148" t="s">
        <v>110</v>
      </c>
      <c r="AB250" s="148" t="s">
        <v>110</v>
      </c>
      <c r="AC250" s="148" t="s">
        <v>110</v>
      </c>
      <c r="AD250" s="148" t="s">
        <v>110</v>
      </c>
      <c r="AE250" s="148" t="s">
        <v>410</v>
      </c>
      <c r="AF250" s="191" t="s">
        <v>87</v>
      </c>
      <c r="AG250" s="27"/>
      <c r="AH250" s="27"/>
      <c r="AI250" s="27"/>
      <c r="AJ250" s="27"/>
      <c r="AK250" s="27"/>
      <c r="AL250" s="27"/>
      <c r="AM250" s="27"/>
      <c r="AN250" s="27"/>
      <c r="AO250" s="27"/>
      <c r="AP250" s="27"/>
      <c r="AQ250" s="27"/>
      <c r="AR250" s="27">
        <v>6500000</v>
      </c>
      <c r="AS250" s="27">
        <v>6481000</v>
      </c>
      <c r="AT250" s="27">
        <v>6481000</v>
      </c>
      <c r="AU250" s="27">
        <v>6481000</v>
      </c>
      <c r="AV250" s="27">
        <v>6481000</v>
      </c>
      <c r="AW250" s="27">
        <v>6481000</v>
      </c>
      <c r="AX250" s="27">
        <v>6481000</v>
      </c>
      <c r="AY250" s="27">
        <v>6481000</v>
      </c>
      <c r="AZ250" s="27">
        <v>6481000</v>
      </c>
    </row>
    <row r="251" spans="1:52" x14ac:dyDescent="0.25">
      <c r="A251" s="186" t="s">
        <v>1325</v>
      </c>
      <c r="B251" s="186" t="s">
        <v>387</v>
      </c>
      <c r="C251" s="255">
        <v>169</v>
      </c>
      <c r="D251" s="157" t="s">
        <v>1123</v>
      </c>
      <c r="E251" s="186" t="s">
        <v>1324</v>
      </c>
      <c r="F251" s="186"/>
      <c r="G251" s="186"/>
      <c r="H251" s="1079">
        <v>43684</v>
      </c>
      <c r="I251" s="26"/>
      <c r="J251" s="26" t="s">
        <v>1486</v>
      </c>
      <c r="K251" s="148"/>
      <c r="L251" s="148"/>
      <c r="M251" s="148"/>
      <c r="N251" s="148"/>
      <c r="O251" s="148"/>
      <c r="P251" s="148"/>
      <c r="Q251" s="148"/>
      <c r="R251" s="148"/>
      <c r="S251" s="148"/>
      <c r="T251" s="148"/>
      <c r="U251" s="148"/>
      <c r="V251" s="148" t="s">
        <v>110</v>
      </c>
      <c r="W251" s="148" t="s">
        <v>110</v>
      </c>
      <c r="X251" s="148" t="s">
        <v>110</v>
      </c>
      <c r="Y251" s="148" t="s">
        <v>110</v>
      </c>
      <c r="Z251" s="148" t="s">
        <v>110</v>
      </c>
      <c r="AA251" s="148" t="s">
        <v>110</v>
      </c>
      <c r="AB251" s="148" t="s">
        <v>110</v>
      </c>
      <c r="AC251" s="148" t="s">
        <v>110</v>
      </c>
      <c r="AD251" s="148" t="s">
        <v>110</v>
      </c>
      <c r="AE251" s="967" t="s">
        <v>410</v>
      </c>
      <c r="AF251" s="191" t="s">
        <v>87</v>
      </c>
      <c r="AG251" s="27"/>
      <c r="AH251" s="27"/>
      <c r="AI251" s="27"/>
      <c r="AJ251" s="27"/>
      <c r="AK251" s="27"/>
      <c r="AL251" s="27"/>
      <c r="AM251" s="27"/>
      <c r="AN251" s="27"/>
      <c r="AO251" s="27"/>
      <c r="AP251" s="27"/>
      <c r="AQ251" s="27"/>
      <c r="AR251" s="27">
        <v>5088000</v>
      </c>
      <c r="AS251" s="27">
        <v>5088000</v>
      </c>
      <c r="AT251" s="27">
        <v>5088000</v>
      </c>
      <c r="AU251" s="27">
        <v>5088000</v>
      </c>
      <c r="AV251" s="27">
        <v>5088000</v>
      </c>
      <c r="AW251" s="27">
        <v>5088000</v>
      </c>
      <c r="AX251" s="27">
        <v>5088000</v>
      </c>
      <c r="AY251" s="27">
        <v>5088000</v>
      </c>
      <c r="AZ251" s="27">
        <v>5088000</v>
      </c>
    </row>
    <row r="252" spans="1:52" x14ac:dyDescent="0.25">
      <c r="A252" s="186" t="s">
        <v>1325</v>
      </c>
      <c r="B252" s="186" t="s">
        <v>387</v>
      </c>
      <c r="C252" s="255">
        <v>174</v>
      </c>
      <c r="D252" s="157" t="s">
        <v>1123</v>
      </c>
      <c r="E252" s="186" t="s">
        <v>1324</v>
      </c>
      <c r="F252" s="186"/>
      <c r="G252" s="186"/>
      <c r="H252" s="1001">
        <v>43647</v>
      </c>
      <c r="I252" s="26"/>
      <c r="J252" s="26" t="s">
        <v>1491</v>
      </c>
      <c r="K252" s="148"/>
      <c r="L252" s="148"/>
      <c r="M252" s="148"/>
      <c r="N252" s="148"/>
      <c r="O252" s="148"/>
      <c r="P252" s="148"/>
      <c r="Q252" s="148"/>
      <c r="R252" s="148"/>
      <c r="S252" s="148"/>
      <c r="T252" s="148"/>
      <c r="U252" s="148"/>
      <c r="V252" s="148" t="s">
        <v>110</v>
      </c>
      <c r="W252" s="148" t="s">
        <v>110</v>
      </c>
      <c r="X252" s="148" t="s">
        <v>110</v>
      </c>
      <c r="Y252" s="148" t="s">
        <v>110</v>
      </c>
      <c r="Z252" s="148" t="s">
        <v>110</v>
      </c>
      <c r="AA252" s="148" t="s">
        <v>110</v>
      </c>
      <c r="AB252" s="148" t="s">
        <v>110</v>
      </c>
      <c r="AC252" s="148" t="s">
        <v>110</v>
      </c>
      <c r="AD252" s="148" t="s">
        <v>110</v>
      </c>
      <c r="AE252" s="967" t="s">
        <v>410</v>
      </c>
      <c r="AF252" s="191" t="s">
        <v>87</v>
      </c>
      <c r="AG252" s="27"/>
      <c r="AH252" s="27"/>
      <c r="AI252" s="27"/>
      <c r="AJ252" s="27"/>
      <c r="AK252" s="27"/>
      <c r="AL252" s="27"/>
      <c r="AM252" s="27"/>
      <c r="AN252" s="27"/>
      <c r="AO252" s="27"/>
      <c r="AP252" s="27"/>
      <c r="AQ252" s="27"/>
      <c r="AR252" s="27">
        <v>9737000</v>
      </c>
      <c r="AS252" s="27">
        <v>9737000</v>
      </c>
      <c r="AT252" s="27">
        <v>9737000</v>
      </c>
      <c r="AU252" s="27">
        <v>9737000</v>
      </c>
      <c r="AV252" s="27">
        <v>9737000</v>
      </c>
      <c r="AW252" s="27">
        <v>9737000</v>
      </c>
      <c r="AX252" s="27">
        <v>9737000</v>
      </c>
      <c r="AY252" s="27">
        <v>9737000</v>
      </c>
      <c r="AZ252" s="27">
        <v>9737000</v>
      </c>
    </row>
    <row r="253" spans="1:52" x14ac:dyDescent="0.25">
      <c r="A253" s="186" t="s">
        <v>1325</v>
      </c>
      <c r="B253" s="186" t="s">
        <v>509</v>
      </c>
      <c r="C253" s="255">
        <v>84</v>
      </c>
      <c r="D253" s="157" t="s">
        <v>1123</v>
      </c>
      <c r="E253" s="186" t="s">
        <v>1324</v>
      </c>
      <c r="F253" s="186"/>
      <c r="G253" s="186"/>
      <c r="H253" s="1079">
        <v>43435</v>
      </c>
      <c r="I253" s="26"/>
      <c r="J253" s="26" t="s">
        <v>1662</v>
      </c>
      <c r="K253" s="148"/>
      <c r="L253" s="148"/>
      <c r="M253" s="148"/>
      <c r="N253" s="148"/>
      <c r="O253" s="148"/>
      <c r="P253" s="148"/>
      <c r="Q253" s="148" t="s">
        <v>396</v>
      </c>
      <c r="R253" s="148" t="s">
        <v>396</v>
      </c>
      <c r="S253" s="148" t="s">
        <v>396</v>
      </c>
      <c r="T253" s="148" t="s">
        <v>396</v>
      </c>
      <c r="U253" s="148" t="s">
        <v>396</v>
      </c>
      <c r="V253" s="148" t="s">
        <v>110</v>
      </c>
      <c r="W253" s="148" t="s">
        <v>110</v>
      </c>
      <c r="X253" s="148" t="s">
        <v>110</v>
      </c>
      <c r="Y253" s="148" t="s">
        <v>110</v>
      </c>
      <c r="Z253" s="148" t="s">
        <v>110</v>
      </c>
      <c r="AA253" s="148" t="s">
        <v>110</v>
      </c>
      <c r="AB253" s="148" t="s">
        <v>110</v>
      </c>
      <c r="AC253" s="148" t="s">
        <v>110</v>
      </c>
      <c r="AD253" s="148" t="s">
        <v>110</v>
      </c>
      <c r="AE253" s="967" t="s">
        <v>410</v>
      </c>
      <c r="AF253" s="191" t="s">
        <v>87</v>
      </c>
      <c r="AG253" s="27"/>
      <c r="AH253" s="27"/>
      <c r="AI253" s="27"/>
      <c r="AJ253" s="27"/>
      <c r="AK253" s="27"/>
      <c r="AL253" s="27"/>
      <c r="AM253" s="27">
        <v>10800000</v>
      </c>
      <c r="AN253" s="27">
        <v>10800000</v>
      </c>
      <c r="AO253" s="27">
        <v>10800000</v>
      </c>
      <c r="AP253" s="27">
        <v>10800000</v>
      </c>
      <c r="AQ253" s="27">
        <v>10800000</v>
      </c>
      <c r="AR253" s="27">
        <v>10800000</v>
      </c>
      <c r="AS253" s="27">
        <v>7887000</v>
      </c>
      <c r="AT253" s="27">
        <v>7887000</v>
      </c>
      <c r="AU253" s="27">
        <v>7887000</v>
      </c>
      <c r="AV253" s="27">
        <v>7887000</v>
      </c>
      <c r="AW253" s="27">
        <v>7887000</v>
      </c>
      <c r="AX253" s="27">
        <v>7887000</v>
      </c>
      <c r="AY253" s="27">
        <v>7887000</v>
      </c>
      <c r="AZ253" s="27">
        <v>7887000</v>
      </c>
    </row>
    <row r="254" spans="1:52" ht="20.399999999999999" x14ac:dyDescent="0.25">
      <c r="A254" s="186" t="s">
        <v>1325</v>
      </c>
      <c r="B254" s="186" t="s">
        <v>387</v>
      </c>
      <c r="C254" s="255">
        <v>135</v>
      </c>
      <c r="D254" s="157" t="s">
        <v>1123</v>
      </c>
      <c r="E254" s="186" t="s">
        <v>1324</v>
      </c>
      <c r="F254" s="186"/>
      <c r="G254" s="186"/>
      <c r="H254" s="1001">
        <v>43252</v>
      </c>
      <c r="I254" s="26"/>
      <c r="J254" s="26" t="s">
        <v>1663</v>
      </c>
      <c r="K254" s="148"/>
      <c r="L254" s="148"/>
      <c r="M254" s="148"/>
      <c r="N254" s="148"/>
      <c r="O254" s="148"/>
      <c r="P254" s="148"/>
      <c r="Q254" s="148"/>
      <c r="R254" s="148"/>
      <c r="S254" s="148"/>
      <c r="T254" s="148" t="s">
        <v>396</v>
      </c>
      <c r="U254" s="148" t="s">
        <v>406</v>
      </c>
      <c r="V254" s="148" t="s">
        <v>110</v>
      </c>
      <c r="W254" s="148" t="s">
        <v>110</v>
      </c>
      <c r="X254" s="148" t="s">
        <v>110</v>
      </c>
      <c r="Y254" s="148" t="s">
        <v>110</v>
      </c>
      <c r="Z254" s="148" t="s">
        <v>110</v>
      </c>
      <c r="AA254" s="148" t="s">
        <v>110</v>
      </c>
      <c r="AB254" s="148" t="s">
        <v>110</v>
      </c>
      <c r="AC254" s="148" t="s">
        <v>110</v>
      </c>
      <c r="AD254" s="148" t="s">
        <v>110</v>
      </c>
      <c r="AE254" s="967" t="s">
        <v>410</v>
      </c>
      <c r="AF254" s="191">
        <v>44246</v>
      </c>
      <c r="AG254" s="27"/>
      <c r="AH254" s="27"/>
      <c r="AI254" s="27"/>
      <c r="AJ254" s="27"/>
      <c r="AK254" s="27"/>
      <c r="AL254" s="27"/>
      <c r="AM254" s="27"/>
      <c r="AN254" s="27"/>
      <c r="AO254" s="27"/>
      <c r="AP254" s="27">
        <v>5800000</v>
      </c>
      <c r="AQ254" s="27">
        <v>5800000</v>
      </c>
      <c r="AR254" s="27">
        <v>5800000</v>
      </c>
      <c r="AS254" s="27">
        <v>5426000</v>
      </c>
      <c r="AT254" s="27">
        <v>5426000</v>
      </c>
      <c r="AU254" s="27">
        <v>5426000</v>
      </c>
      <c r="AV254" s="27">
        <v>5426000</v>
      </c>
      <c r="AW254" s="27">
        <v>5426000</v>
      </c>
      <c r="AX254" s="27">
        <v>5426000</v>
      </c>
      <c r="AY254" s="27">
        <v>5426000</v>
      </c>
      <c r="AZ254" s="27">
        <v>5426000</v>
      </c>
    </row>
    <row r="255" spans="1:52" ht="20.399999999999999" x14ac:dyDescent="0.25">
      <c r="A255" s="186" t="s">
        <v>1325</v>
      </c>
      <c r="B255" s="186" t="s">
        <v>387</v>
      </c>
      <c r="C255" s="255">
        <v>115</v>
      </c>
      <c r="D255" s="157" t="s">
        <v>1123</v>
      </c>
      <c r="E255" s="186" t="s">
        <v>1324</v>
      </c>
      <c r="F255" s="186"/>
      <c r="G255" s="186"/>
      <c r="H255" s="1001">
        <v>43709</v>
      </c>
      <c r="I255" s="26"/>
      <c r="J255" s="26" t="s">
        <v>1452</v>
      </c>
      <c r="K255" s="148"/>
      <c r="L255" s="148"/>
      <c r="M255" s="148"/>
      <c r="N255" s="148"/>
      <c r="O255" s="148"/>
      <c r="P255" s="148"/>
      <c r="Q255" s="148"/>
      <c r="R255" s="148"/>
      <c r="S255" s="148"/>
      <c r="T255" s="148" t="s">
        <v>396</v>
      </c>
      <c r="U255" s="148" t="s">
        <v>406</v>
      </c>
      <c r="V255" s="148" t="s">
        <v>110</v>
      </c>
      <c r="W255" s="148" t="s">
        <v>110</v>
      </c>
      <c r="X255" s="148" t="s">
        <v>110</v>
      </c>
      <c r="Y255" s="148" t="s">
        <v>110</v>
      </c>
      <c r="Z255" s="148" t="s">
        <v>110</v>
      </c>
      <c r="AA255" s="148" t="s">
        <v>110</v>
      </c>
      <c r="AB255" s="148" t="s">
        <v>110</v>
      </c>
      <c r="AC255" s="148" t="s">
        <v>110</v>
      </c>
      <c r="AD255" s="148" t="s">
        <v>110</v>
      </c>
      <c r="AE255" s="967">
        <v>43818</v>
      </c>
      <c r="AF255" s="984">
        <v>43949</v>
      </c>
      <c r="AG255" s="27"/>
      <c r="AH255" s="27"/>
      <c r="AI255" s="27"/>
      <c r="AJ255" s="27"/>
      <c r="AK255" s="27"/>
      <c r="AL255" s="27"/>
      <c r="AM255" s="27"/>
      <c r="AN255" s="27"/>
      <c r="AO255" s="27"/>
      <c r="AP255" s="27">
        <v>11300000</v>
      </c>
      <c r="AQ255" s="27">
        <v>8182000</v>
      </c>
      <c r="AR255" s="27">
        <v>8182000</v>
      </c>
      <c r="AS255" s="27">
        <v>8182000</v>
      </c>
      <c r="AT255" s="27">
        <v>8182000</v>
      </c>
      <c r="AU255" s="27">
        <v>8182000</v>
      </c>
      <c r="AV255" s="27">
        <v>8182000</v>
      </c>
      <c r="AW255" s="27">
        <v>8182000</v>
      </c>
      <c r="AX255" s="27">
        <v>8182000</v>
      </c>
      <c r="AY255" s="27">
        <v>8182000</v>
      </c>
      <c r="AZ255" s="27">
        <v>8182000</v>
      </c>
    </row>
    <row r="256" spans="1:52" ht="20.399999999999999" x14ac:dyDescent="0.25">
      <c r="A256" s="186" t="s">
        <v>1325</v>
      </c>
      <c r="B256" s="186" t="s">
        <v>387</v>
      </c>
      <c r="C256" s="255">
        <v>117</v>
      </c>
      <c r="D256" s="157" t="s">
        <v>1123</v>
      </c>
      <c r="E256" s="186" t="s">
        <v>1324</v>
      </c>
      <c r="F256" s="186"/>
      <c r="G256" s="186"/>
      <c r="H256" s="1001">
        <v>43586</v>
      </c>
      <c r="I256" s="26"/>
      <c r="J256" s="26" t="s">
        <v>1664</v>
      </c>
      <c r="K256" s="148"/>
      <c r="L256" s="148"/>
      <c r="M256" s="148"/>
      <c r="N256" s="148"/>
      <c r="O256" s="148"/>
      <c r="P256" s="148"/>
      <c r="Q256" s="148"/>
      <c r="R256" s="148"/>
      <c r="S256" s="148"/>
      <c r="T256" s="148" t="s">
        <v>396</v>
      </c>
      <c r="U256" s="148" t="s">
        <v>406</v>
      </c>
      <c r="V256" s="148" t="s">
        <v>110</v>
      </c>
      <c r="W256" s="148" t="s">
        <v>110</v>
      </c>
      <c r="X256" s="148" t="s">
        <v>110</v>
      </c>
      <c r="Y256" s="148" t="s">
        <v>110</v>
      </c>
      <c r="Z256" s="148" t="s">
        <v>110</v>
      </c>
      <c r="AA256" s="148" t="s">
        <v>110</v>
      </c>
      <c r="AB256" s="148" t="s">
        <v>110</v>
      </c>
      <c r="AC256" s="148" t="s">
        <v>110</v>
      </c>
      <c r="AD256" s="148" t="s">
        <v>110</v>
      </c>
      <c r="AE256" s="967" t="s">
        <v>410</v>
      </c>
      <c r="AF256" s="191">
        <v>44246</v>
      </c>
      <c r="AG256" s="27"/>
      <c r="AH256" s="27"/>
      <c r="AI256" s="27"/>
      <c r="AJ256" s="27"/>
      <c r="AK256" s="27"/>
      <c r="AL256" s="27"/>
      <c r="AM256" s="27"/>
      <c r="AN256" s="27"/>
      <c r="AO256" s="27"/>
      <c r="AP256" s="27">
        <v>7300000</v>
      </c>
      <c r="AQ256" s="27">
        <v>7230000</v>
      </c>
      <c r="AR256" s="27">
        <v>7230000</v>
      </c>
      <c r="AS256" s="27">
        <v>7230000</v>
      </c>
      <c r="AT256" s="27">
        <v>7230000</v>
      </c>
      <c r="AU256" s="27">
        <v>7230000</v>
      </c>
      <c r="AV256" s="27">
        <v>7230000</v>
      </c>
      <c r="AW256" s="27">
        <v>7230000</v>
      </c>
      <c r="AX256" s="27">
        <v>7230000</v>
      </c>
      <c r="AY256" s="27">
        <v>7230000</v>
      </c>
      <c r="AZ256" s="27">
        <v>7230000</v>
      </c>
    </row>
    <row r="257" spans="1:52" ht="20.399999999999999" x14ac:dyDescent="0.25">
      <c r="A257" s="186" t="s">
        <v>1325</v>
      </c>
      <c r="B257" s="186" t="s">
        <v>387</v>
      </c>
      <c r="C257" s="255">
        <v>47</v>
      </c>
      <c r="D257" s="157" t="s">
        <v>1123</v>
      </c>
      <c r="E257" s="186" t="s">
        <v>1324</v>
      </c>
      <c r="F257" s="186"/>
      <c r="G257" s="186"/>
      <c r="H257" s="1001">
        <v>43586</v>
      </c>
      <c r="I257" s="26"/>
      <c r="J257" s="26" t="s">
        <v>1572</v>
      </c>
      <c r="K257" s="148"/>
      <c r="L257" s="148"/>
      <c r="M257" s="148"/>
      <c r="N257" s="148"/>
      <c r="O257" s="148"/>
      <c r="P257" s="148" t="s">
        <v>396</v>
      </c>
      <c r="Q257" s="148" t="s">
        <v>396</v>
      </c>
      <c r="R257" s="148" t="s">
        <v>396</v>
      </c>
      <c r="S257" s="148" t="s">
        <v>396</v>
      </c>
      <c r="T257" s="148" t="s">
        <v>406</v>
      </c>
      <c r="U257" s="148" t="s">
        <v>406</v>
      </c>
      <c r="V257" s="148" t="s">
        <v>110</v>
      </c>
      <c r="W257" s="148" t="s">
        <v>110</v>
      </c>
      <c r="X257" s="148" t="s">
        <v>110</v>
      </c>
      <c r="Y257" s="148" t="s">
        <v>110</v>
      </c>
      <c r="Z257" s="148" t="s">
        <v>110</v>
      </c>
      <c r="AA257" s="148" t="s">
        <v>110</v>
      </c>
      <c r="AB257" s="148" t="s">
        <v>110</v>
      </c>
      <c r="AC257" s="148" t="s">
        <v>110</v>
      </c>
      <c r="AD257" s="148" t="s">
        <v>110</v>
      </c>
      <c r="AE257" s="967" t="s">
        <v>410</v>
      </c>
      <c r="AF257" s="967">
        <v>43809</v>
      </c>
      <c r="AG257" s="27"/>
      <c r="AH257" s="27"/>
      <c r="AI257" s="27"/>
      <c r="AJ257" s="27"/>
      <c r="AK257" s="27"/>
      <c r="AL257" s="27">
        <v>30300000</v>
      </c>
      <c r="AM257" s="27">
        <v>30300000</v>
      </c>
      <c r="AN257" s="27">
        <v>30300000</v>
      </c>
      <c r="AO257" s="27">
        <v>30300000</v>
      </c>
      <c r="AP257" s="27">
        <v>27560000</v>
      </c>
      <c r="AQ257" s="27">
        <v>27560000</v>
      </c>
      <c r="AR257" s="27">
        <v>27560000</v>
      </c>
      <c r="AS257" s="27">
        <v>27560000</v>
      </c>
      <c r="AT257" s="27">
        <v>27560000</v>
      </c>
      <c r="AU257" s="27">
        <v>27560000</v>
      </c>
      <c r="AV257" s="27">
        <v>27560000</v>
      </c>
      <c r="AW257" s="27">
        <v>27560000</v>
      </c>
      <c r="AX257" s="27">
        <v>27560000</v>
      </c>
      <c r="AY257" s="27">
        <v>27560000</v>
      </c>
      <c r="AZ257" s="27">
        <v>27560000</v>
      </c>
    </row>
    <row r="258" spans="1:52" ht="20.399999999999999" x14ac:dyDescent="0.25">
      <c r="A258" s="186" t="s">
        <v>1325</v>
      </c>
      <c r="B258" s="186" t="s">
        <v>387</v>
      </c>
      <c r="C258" s="255">
        <v>68</v>
      </c>
      <c r="D258" s="157" t="s">
        <v>1123</v>
      </c>
      <c r="E258" s="186" t="s">
        <v>1324</v>
      </c>
      <c r="F258" s="186"/>
      <c r="G258" s="186"/>
      <c r="H258" s="1001">
        <v>43556</v>
      </c>
      <c r="I258" s="26"/>
      <c r="J258" s="26" t="s">
        <v>1429</v>
      </c>
      <c r="K258" s="148"/>
      <c r="L258" s="148"/>
      <c r="M258" s="148"/>
      <c r="N258" s="148"/>
      <c r="O258" s="148"/>
      <c r="P258" s="148"/>
      <c r="Q258" s="148" t="s">
        <v>406</v>
      </c>
      <c r="R258" s="148" t="s">
        <v>406</v>
      </c>
      <c r="S258" s="148" t="s">
        <v>406</v>
      </c>
      <c r="T258" s="148" t="s">
        <v>406</v>
      </c>
      <c r="U258" s="148" t="s">
        <v>110</v>
      </c>
      <c r="V258" s="148" t="s">
        <v>110</v>
      </c>
      <c r="W258" s="148" t="s">
        <v>110</v>
      </c>
      <c r="X258" s="148" t="s">
        <v>110</v>
      </c>
      <c r="Y258" s="148" t="s">
        <v>110</v>
      </c>
      <c r="Z258" s="148" t="s">
        <v>110</v>
      </c>
      <c r="AA258" s="148" t="s">
        <v>110</v>
      </c>
      <c r="AB258" s="148" t="s">
        <v>110</v>
      </c>
      <c r="AC258" s="148" t="s">
        <v>110</v>
      </c>
      <c r="AD258" s="148" t="s">
        <v>110</v>
      </c>
      <c r="AE258" s="967" t="s">
        <v>410</v>
      </c>
      <c r="AF258" s="191">
        <v>43389</v>
      </c>
      <c r="AG258" s="27"/>
      <c r="AH258" s="27"/>
      <c r="AI258" s="27"/>
      <c r="AJ258" s="27"/>
      <c r="AK258" s="27"/>
      <c r="AL258" s="27"/>
      <c r="AM258" s="27">
        <v>54964000</v>
      </c>
      <c r="AN258" s="27">
        <v>54964000</v>
      </c>
      <c r="AO258" s="27">
        <v>54964000</v>
      </c>
      <c r="AP258" s="27">
        <v>54964000</v>
      </c>
      <c r="AQ258" s="27">
        <v>54964000</v>
      </c>
      <c r="AR258" s="27">
        <v>54964000</v>
      </c>
      <c r="AS258" s="27">
        <v>54964000</v>
      </c>
      <c r="AT258" s="27">
        <v>54964000</v>
      </c>
      <c r="AU258" s="27">
        <v>54964000</v>
      </c>
      <c r="AV258" s="27">
        <v>54964000</v>
      </c>
      <c r="AW258" s="27">
        <v>54964000</v>
      </c>
      <c r="AX258" s="27">
        <v>54964000</v>
      </c>
      <c r="AY258" s="27">
        <v>54964000</v>
      </c>
      <c r="AZ258" s="27">
        <v>54964000</v>
      </c>
    </row>
    <row r="259" spans="1:52" ht="20.399999999999999" x14ac:dyDescent="0.25">
      <c r="A259" s="186" t="s">
        <v>1325</v>
      </c>
      <c r="B259" s="186" t="s">
        <v>387</v>
      </c>
      <c r="C259" s="255">
        <v>73</v>
      </c>
      <c r="D259" s="157" t="s">
        <v>1123</v>
      </c>
      <c r="E259" s="186" t="s">
        <v>1324</v>
      </c>
      <c r="F259" s="186"/>
      <c r="G259" s="186"/>
      <c r="H259" s="1001">
        <v>43405</v>
      </c>
      <c r="I259" s="26"/>
      <c r="J259" s="26" t="s">
        <v>1665</v>
      </c>
      <c r="K259" s="148"/>
      <c r="L259" s="148"/>
      <c r="M259" s="148"/>
      <c r="N259" s="148"/>
      <c r="O259" s="148"/>
      <c r="P259" s="148"/>
      <c r="Q259" s="148" t="s">
        <v>396</v>
      </c>
      <c r="R259" s="148" t="s">
        <v>396</v>
      </c>
      <c r="S259" s="148" t="s">
        <v>396</v>
      </c>
      <c r="T259" s="148" t="s">
        <v>406</v>
      </c>
      <c r="U259" s="148" t="s">
        <v>110</v>
      </c>
      <c r="V259" s="148" t="s">
        <v>110</v>
      </c>
      <c r="W259" s="148" t="s">
        <v>110</v>
      </c>
      <c r="X259" s="148" t="s">
        <v>110</v>
      </c>
      <c r="Y259" s="148" t="s">
        <v>110</v>
      </c>
      <c r="Z259" s="148" t="s">
        <v>110</v>
      </c>
      <c r="AA259" s="148" t="s">
        <v>110</v>
      </c>
      <c r="AB259" s="148" t="s">
        <v>110</v>
      </c>
      <c r="AC259" s="148" t="s">
        <v>110</v>
      </c>
      <c r="AD259" s="148" t="s">
        <v>110</v>
      </c>
      <c r="AE259" s="967" t="s">
        <v>410</v>
      </c>
      <c r="AF259" s="967">
        <v>43815</v>
      </c>
      <c r="AG259" s="27"/>
      <c r="AH259" s="27"/>
      <c r="AI259" s="27"/>
      <c r="AJ259" s="27"/>
      <c r="AK259" s="27"/>
      <c r="AL259" s="27"/>
      <c r="AM259" s="27">
        <v>13500000</v>
      </c>
      <c r="AN259" s="27">
        <v>13500000</v>
      </c>
      <c r="AO259" s="27">
        <v>13500000</v>
      </c>
      <c r="AP259" s="27">
        <v>13500000</v>
      </c>
      <c r="AQ259" s="27">
        <v>13695000</v>
      </c>
      <c r="AR259" s="27">
        <v>13695000</v>
      </c>
      <c r="AS259" s="27">
        <v>13695000</v>
      </c>
      <c r="AT259" s="27">
        <v>13695000</v>
      </c>
      <c r="AU259" s="27">
        <v>13695000</v>
      </c>
      <c r="AV259" s="27">
        <v>13695000</v>
      </c>
      <c r="AW259" s="27">
        <v>13695000</v>
      </c>
      <c r="AX259" s="27">
        <v>13695000</v>
      </c>
      <c r="AY259" s="27">
        <v>13695000</v>
      </c>
      <c r="AZ259" s="27">
        <v>13695000</v>
      </c>
    </row>
    <row r="260" spans="1:52" x14ac:dyDescent="0.25">
      <c r="A260" s="186" t="s">
        <v>1325</v>
      </c>
      <c r="B260" s="186" t="s">
        <v>387</v>
      </c>
      <c r="C260" s="255">
        <v>116</v>
      </c>
      <c r="D260" s="157" t="s">
        <v>1123</v>
      </c>
      <c r="E260" s="186" t="s">
        <v>1324</v>
      </c>
      <c r="F260" s="186"/>
      <c r="G260" s="186"/>
      <c r="H260" s="1001">
        <v>43466</v>
      </c>
      <c r="I260" s="26"/>
      <c r="J260" s="26" t="s">
        <v>1453</v>
      </c>
      <c r="K260" s="148"/>
      <c r="L260" s="148"/>
      <c r="M260" s="148"/>
      <c r="N260" s="148"/>
      <c r="O260" s="148"/>
      <c r="P260" s="148"/>
      <c r="Q260" s="148"/>
      <c r="R260" s="148"/>
      <c r="S260" s="148"/>
      <c r="T260" s="148" t="s">
        <v>396</v>
      </c>
      <c r="U260" s="148" t="s">
        <v>110</v>
      </c>
      <c r="V260" s="148" t="s">
        <v>110</v>
      </c>
      <c r="W260" s="148" t="s">
        <v>110</v>
      </c>
      <c r="X260" s="148" t="s">
        <v>110</v>
      </c>
      <c r="Y260" s="148" t="s">
        <v>110</v>
      </c>
      <c r="Z260" s="148" t="s">
        <v>110</v>
      </c>
      <c r="AA260" s="148" t="s">
        <v>110</v>
      </c>
      <c r="AB260" s="148" t="s">
        <v>110</v>
      </c>
      <c r="AC260" s="148" t="s">
        <v>110</v>
      </c>
      <c r="AD260" s="148" t="s">
        <v>110</v>
      </c>
      <c r="AE260" s="967" t="s">
        <v>410</v>
      </c>
      <c r="AF260" s="984">
        <v>43949</v>
      </c>
      <c r="AG260" s="27"/>
      <c r="AH260" s="27"/>
      <c r="AI260" s="27"/>
      <c r="AJ260" s="27"/>
      <c r="AK260" s="27"/>
      <c r="AL260" s="27"/>
      <c r="AM260" s="27"/>
      <c r="AN260" s="27"/>
      <c r="AO260" s="27"/>
      <c r="AP260" s="27">
        <v>7200000</v>
      </c>
      <c r="AQ260" s="27">
        <v>7200000</v>
      </c>
      <c r="AR260" s="27">
        <v>6959000</v>
      </c>
      <c r="AS260" s="27">
        <v>6959000</v>
      </c>
      <c r="AT260" s="27">
        <v>6959000</v>
      </c>
      <c r="AU260" s="27">
        <v>6959000</v>
      </c>
      <c r="AV260" s="27">
        <v>6959000</v>
      </c>
      <c r="AW260" s="27">
        <v>6959000</v>
      </c>
      <c r="AX260" s="27">
        <v>6959000</v>
      </c>
      <c r="AY260" s="27">
        <v>6959000</v>
      </c>
      <c r="AZ260" s="27">
        <v>6959000</v>
      </c>
    </row>
    <row r="261" spans="1:52" ht="20.399999999999999" x14ac:dyDescent="0.25">
      <c r="A261" s="186" t="s">
        <v>1325</v>
      </c>
      <c r="B261" s="186" t="s">
        <v>387</v>
      </c>
      <c r="C261" s="255">
        <v>34</v>
      </c>
      <c r="D261" s="157" t="s">
        <v>1123</v>
      </c>
      <c r="E261" s="186" t="s">
        <v>1324</v>
      </c>
      <c r="F261" s="186"/>
      <c r="G261" s="186"/>
      <c r="H261" s="1079">
        <v>43435</v>
      </c>
      <c r="I261" s="26"/>
      <c r="J261" s="26" t="s">
        <v>1401</v>
      </c>
      <c r="K261" s="148"/>
      <c r="L261" s="148"/>
      <c r="M261" s="148"/>
      <c r="N261" s="148"/>
      <c r="O261" s="148" t="s">
        <v>396</v>
      </c>
      <c r="P261" s="148" t="s">
        <v>396</v>
      </c>
      <c r="Q261" s="148" t="s">
        <v>396</v>
      </c>
      <c r="R261" s="148" t="s">
        <v>406</v>
      </c>
      <c r="S261" s="148" t="s">
        <v>406</v>
      </c>
      <c r="T261" s="148" t="s">
        <v>110</v>
      </c>
      <c r="U261" s="148" t="s">
        <v>110</v>
      </c>
      <c r="V261" s="148" t="s">
        <v>110</v>
      </c>
      <c r="W261" s="148" t="s">
        <v>110</v>
      </c>
      <c r="X261" s="148" t="s">
        <v>110</v>
      </c>
      <c r="Y261" s="148" t="s">
        <v>110</v>
      </c>
      <c r="Z261" s="148" t="s">
        <v>110</v>
      </c>
      <c r="AA261" s="148" t="s">
        <v>110</v>
      </c>
      <c r="AB261" s="148" t="s">
        <v>110</v>
      </c>
      <c r="AC261" s="148" t="s">
        <v>110</v>
      </c>
      <c r="AD261" s="148" t="s">
        <v>110</v>
      </c>
      <c r="AE261" s="967" t="s">
        <v>410</v>
      </c>
      <c r="AF261" s="967">
        <v>43207</v>
      </c>
      <c r="AG261" s="27"/>
      <c r="AH261" s="27"/>
      <c r="AI261" s="27"/>
      <c r="AJ261" s="27"/>
      <c r="AK261" s="27">
        <v>9350000</v>
      </c>
      <c r="AL261" s="27">
        <v>9350000</v>
      </c>
      <c r="AM261" s="27">
        <v>9350000</v>
      </c>
      <c r="AN261" s="27">
        <v>9350000</v>
      </c>
      <c r="AO261" s="27">
        <v>9350000</v>
      </c>
      <c r="AP261" s="27">
        <v>9350000</v>
      </c>
      <c r="AQ261" s="27">
        <v>9350000</v>
      </c>
      <c r="AR261" s="27">
        <v>9350000</v>
      </c>
      <c r="AS261" s="27">
        <v>9350000</v>
      </c>
      <c r="AT261" s="27">
        <v>9350000</v>
      </c>
      <c r="AU261" s="27">
        <v>9350000</v>
      </c>
      <c r="AV261" s="27">
        <v>9350000</v>
      </c>
      <c r="AW261" s="27">
        <v>9350000</v>
      </c>
      <c r="AX261" s="27">
        <v>9350000</v>
      </c>
      <c r="AY261" s="27">
        <v>9350000</v>
      </c>
      <c r="AZ261" s="27">
        <v>9350000</v>
      </c>
    </row>
    <row r="262" spans="1:52" ht="20.399999999999999" x14ac:dyDescent="0.25">
      <c r="A262" s="186" t="s">
        <v>1325</v>
      </c>
      <c r="B262" s="186" t="s">
        <v>387</v>
      </c>
      <c r="C262" s="255">
        <v>69</v>
      </c>
      <c r="D262" s="157" t="s">
        <v>1123</v>
      </c>
      <c r="E262" s="186" t="s">
        <v>1324</v>
      </c>
      <c r="F262" s="186"/>
      <c r="G262" s="186"/>
      <c r="H262" s="1079">
        <v>43435</v>
      </c>
      <c r="I262" s="26"/>
      <c r="J262" s="26" t="s">
        <v>1430</v>
      </c>
      <c r="K262" s="148"/>
      <c r="L262" s="148"/>
      <c r="M262" s="148"/>
      <c r="N262" s="148"/>
      <c r="O262" s="148"/>
      <c r="P262" s="148"/>
      <c r="Q262" s="148" t="s">
        <v>396</v>
      </c>
      <c r="R262" s="148" t="s">
        <v>396</v>
      </c>
      <c r="S262" s="148" t="s">
        <v>396</v>
      </c>
      <c r="T262" s="148" t="s">
        <v>110</v>
      </c>
      <c r="U262" s="148" t="s">
        <v>110</v>
      </c>
      <c r="V262" s="148" t="s">
        <v>110</v>
      </c>
      <c r="W262" s="148" t="s">
        <v>110</v>
      </c>
      <c r="X262" s="148" t="s">
        <v>110</v>
      </c>
      <c r="Y262" s="148" t="s">
        <v>110</v>
      </c>
      <c r="Z262" s="148" t="s">
        <v>110</v>
      </c>
      <c r="AA262" s="148" t="s">
        <v>110</v>
      </c>
      <c r="AB262" s="148" t="s">
        <v>110</v>
      </c>
      <c r="AC262" s="148" t="s">
        <v>110</v>
      </c>
      <c r="AD262" s="148" t="s">
        <v>110</v>
      </c>
      <c r="AE262" s="967" t="s">
        <v>410</v>
      </c>
      <c r="AF262" s="967">
        <v>43336</v>
      </c>
      <c r="AG262" s="27"/>
      <c r="AH262" s="27"/>
      <c r="AI262" s="27"/>
      <c r="AJ262" s="27"/>
      <c r="AK262" s="27"/>
      <c r="AL262" s="27"/>
      <c r="AM262" s="27">
        <v>7250000</v>
      </c>
      <c r="AN262" s="27">
        <v>6353000</v>
      </c>
      <c r="AO262" s="27">
        <v>6353000</v>
      </c>
      <c r="AP262" s="27">
        <v>6353000</v>
      </c>
      <c r="AQ262" s="27">
        <v>6353000</v>
      </c>
      <c r="AR262" s="27">
        <v>6353000</v>
      </c>
      <c r="AS262" s="27">
        <v>6353000</v>
      </c>
      <c r="AT262" s="27">
        <v>6353000</v>
      </c>
      <c r="AU262" s="27">
        <v>6353000</v>
      </c>
      <c r="AV262" s="27">
        <v>6353000</v>
      </c>
      <c r="AW262" s="27">
        <v>6353000</v>
      </c>
      <c r="AX262" s="27">
        <v>6353000</v>
      </c>
      <c r="AY262" s="27">
        <v>6353000</v>
      </c>
      <c r="AZ262" s="27">
        <v>6353000</v>
      </c>
    </row>
    <row r="263" spans="1:52" x14ac:dyDescent="0.25">
      <c r="A263" s="186" t="s">
        <v>1325</v>
      </c>
      <c r="B263" s="186" t="s">
        <v>387</v>
      </c>
      <c r="C263" s="255">
        <v>71</v>
      </c>
      <c r="D263" s="157" t="s">
        <v>1123</v>
      </c>
      <c r="E263" s="186" t="s">
        <v>1324</v>
      </c>
      <c r="F263" s="186"/>
      <c r="G263" s="186"/>
      <c r="H263" s="1079">
        <v>43435</v>
      </c>
      <c r="I263" s="26"/>
      <c r="J263" s="26" t="s">
        <v>1666</v>
      </c>
      <c r="K263" s="148"/>
      <c r="L263" s="148"/>
      <c r="M263" s="148"/>
      <c r="N263" s="148"/>
      <c r="O263" s="148"/>
      <c r="P263" s="148"/>
      <c r="Q263" s="148" t="s">
        <v>396</v>
      </c>
      <c r="R263" s="148" t="s">
        <v>396</v>
      </c>
      <c r="S263" s="148" t="s">
        <v>396</v>
      </c>
      <c r="T263" s="148" t="s">
        <v>110</v>
      </c>
      <c r="U263" s="148" t="s">
        <v>110</v>
      </c>
      <c r="V263" s="148" t="s">
        <v>110</v>
      </c>
      <c r="W263" s="148" t="s">
        <v>110</v>
      </c>
      <c r="X263" s="148" t="s">
        <v>110</v>
      </c>
      <c r="Y263" s="148" t="s">
        <v>110</v>
      </c>
      <c r="Z263" s="148" t="s">
        <v>110</v>
      </c>
      <c r="AA263" s="148" t="s">
        <v>110</v>
      </c>
      <c r="AB263" s="148" t="s">
        <v>110</v>
      </c>
      <c r="AC263" s="148" t="s">
        <v>110</v>
      </c>
      <c r="AD263" s="148" t="s">
        <v>110</v>
      </c>
      <c r="AE263" s="967" t="s">
        <v>410</v>
      </c>
      <c r="AF263" s="967">
        <v>43815</v>
      </c>
      <c r="AG263" s="27"/>
      <c r="AH263" s="27"/>
      <c r="AI263" s="27"/>
      <c r="AJ263" s="27"/>
      <c r="AK263" s="27"/>
      <c r="AL263" s="27"/>
      <c r="AM263" s="27">
        <v>16500000</v>
      </c>
      <c r="AN263" s="27">
        <v>16500000</v>
      </c>
      <c r="AO263" s="27">
        <v>16500000</v>
      </c>
      <c r="AP263" s="27">
        <v>14994000</v>
      </c>
      <c r="AQ263" s="27">
        <v>14994000</v>
      </c>
      <c r="AR263" s="27">
        <v>14994000</v>
      </c>
      <c r="AS263" s="27">
        <v>14994000</v>
      </c>
      <c r="AT263" s="27">
        <v>14994000</v>
      </c>
      <c r="AU263" s="27">
        <v>14994000</v>
      </c>
      <c r="AV263" s="27">
        <v>14994000</v>
      </c>
      <c r="AW263" s="27">
        <v>14994000</v>
      </c>
      <c r="AX263" s="27">
        <v>14994000</v>
      </c>
      <c r="AY263" s="27">
        <v>14994000</v>
      </c>
      <c r="AZ263" s="27">
        <v>14994000</v>
      </c>
    </row>
    <row r="264" spans="1:52" ht="20.399999999999999" x14ac:dyDescent="0.25">
      <c r="A264" s="186" t="s">
        <v>1325</v>
      </c>
      <c r="B264" s="186" t="s">
        <v>387</v>
      </c>
      <c r="C264" s="255">
        <v>72</v>
      </c>
      <c r="D264" s="157" t="s">
        <v>1123</v>
      </c>
      <c r="E264" s="186" t="s">
        <v>1324</v>
      </c>
      <c r="F264" s="186"/>
      <c r="G264" s="186"/>
      <c r="H264" s="1079">
        <v>43435</v>
      </c>
      <c r="I264" s="26"/>
      <c r="J264" s="26" t="s">
        <v>1680</v>
      </c>
      <c r="K264" s="148"/>
      <c r="L264" s="148"/>
      <c r="M264" s="148"/>
      <c r="N264" s="148"/>
      <c r="O264" s="148"/>
      <c r="P264" s="148"/>
      <c r="Q264" s="148" t="s">
        <v>396</v>
      </c>
      <c r="R264" s="148" t="s">
        <v>396</v>
      </c>
      <c r="S264" s="148" t="s">
        <v>396</v>
      </c>
      <c r="T264" s="148" t="s">
        <v>110</v>
      </c>
      <c r="U264" s="148" t="s">
        <v>110</v>
      </c>
      <c r="V264" s="148" t="s">
        <v>110</v>
      </c>
      <c r="W264" s="148" t="s">
        <v>110</v>
      </c>
      <c r="X264" s="148" t="s">
        <v>110</v>
      </c>
      <c r="Y264" s="148" t="s">
        <v>110</v>
      </c>
      <c r="Z264" s="148" t="s">
        <v>110</v>
      </c>
      <c r="AA264" s="148" t="s">
        <v>110</v>
      </c>
      <c r="AB264" s="148" t="s">
        <v>110</v>
      </c>
      <c r="AC264" s="148" t="s">
        <v>110</v>
      </c>
      <c r="AD264" s="148" t="s">
        <v>110</v>
      </c>
      <c r="AE264" s="967" t="s">
        <v>410</v>
      </c>
      <c r="AF264" s="967" t="s">
        <v>1629</v>
      </c>
      <c r="AG264" s="27"/>
      <c r="AH264" s="27"/>
      <c r="AI264" s="27"/>
      <c r="AJ264" s="27"/>
      <c r="AK264" s="27"/>
      <c r="AL264" s="27"/>
      <c r="AM264" s="27">
        <v>6000000</v>
      </c>
      <c r="AN264" s="27">
        <v>6000000</v>
      </c>
      <c r="AO264" s="27">
        <v>6000000</v>
      </c>
      <c r="AP264" s="27">
        <v>5847000</v>
      </c>
      <c r="AQ264" s="27">
        <v>5847000</v>
      </c>
      <c r="AR264" s="27">
        <v>5847000</v>
      </c>
      <c r="AS264" s="27">
        <v>5847000</v>
      </c>
      <c r="AT264" s="27">
        <v>5847000</v>
      </c>
      <c r="AU264" s="27">
        <v>5847000</v>
      </c>
      <c r="AV264" s="27">
        <v>7462000</v>
      </c>
      <c r="AW264" s="27">
        <v>7462000</v>
      </c>
      <c r="AX264" s="27">
        <v>7462000</v>
      </c>
      <c r="AY264" s="27">
        <v>7462000</v>
      </c>
      <c r="AZ264" s="27">
        <v>7462000</v>
      </c>
    </row>
    <row r="265" spans="1:52" x14ac:dyDescent="0.25">
      <c r="A265" s="186" t="s">
        <v>1325</v>
      </c>
      <c r="B265" s="186" t="s">
        <v>387</v>
      </c>
      <c r="C265" s="255">
        <v>75</v>
      </c>
      <c r="D265" s="157" t="s">
        <v>1123</v>
      </c>
      <c r="E265" s="186" t="s">
        <v>1324</v>
      </c>
      <c r="F265" s="186"/>
      <c r="G265" s="186"/>
      <c r="H265" s="1079">
        <v>43435</v>
      </c>
      <c r="I265" s="26"/>
      <c r="J265" s="26" t="s">
        <v>1667</v>
      </c>
      <c r="K265" s="148"/>
      <c r="L265" s="148"/>
      <c r="M265" s="148"/>
      <c r="N265" s="148"/>
      <c r="O265" s="148"/>
      <c r="P265" s="148"/>
      <c r="Q265" s="148" t="s">
        <v>396</v>
      </c>
      <c r="R265" s="148" t="s">
        <v>396</v>
      </c>
      <c r="S265" s="148" t="s">
        <v>396</v>
      </c>
      <c r="T265" s="148" t="s">
        <v>110</v>
      </c>
      <c r="U265" s="148" t="s">
        <v>110</v>
      </c>
      <c r="V265" s="148" t="s">
        <v>110</v>
      </c>
      <c r="W265" s="148" t="s">
        <v>110</v>
      </c>
      <c r="X265" s="148" t="s">
        <v>110</v>
      </c>
      <c r="Y265" s="148" t="s">
        <v>110</v>
      </c>
      <c r="Z265" s="148" t="s">
        <v>110</v>
      </c>
      <c r="AA265" s="148" t="s">
        <v>110</v>
      </c>
      <c r="AB265" s="148" t="s">
        <v>110</v>
      </c>
      <c r="AC265" s="148" t="s">
        <v>110</v>
      </c>
      <c r="AD265" s="148" t="s">
        <v>110</v>
      </c>
      <c r="AE265" s="967" t="s">
        <v>410</v>
      </c>
      <c r="AF265" s="967">
        <v>43815</v>
      </c>
      <c r="AG265" s="27"/>
      <c r="AH265" s="27"/>
      <c r="AI265" s="27"/>
      <c r="AJ265" s="27"/>
      <c r="AK265" s="27"/>
      <c r="AL265" s="27"/>
      <c r="AM265" s="27">
        <v>14300000</v>
      </c>
      <c r="AN265" s="27">
        <v>14300000</v>
      </c>
      <c r="AO265" s="27">
        <v>14300000</v>
      </c>
      <c r="AP265" s="27">
        <v>14220000</v>
      </c>
      <c r="AQ265" s="27">
        <v>14220000</v>
      </c>
      <c r="AR265" s="27">
        <v>14220000</v>
      </c>
      <c r="AS265" s="27">
        <v>14220000</v>
      </c>
      <c r="AT265" s="27">
        <v>14220000</v>
      </c>
      <c r="AU265" s="27">
        <v>14220000</v>
      </c>
      <c r="AV265" s="27">
        <v>14220000</v>
      </c>
      <c r="AW265" s="27">
        <v>14220000</v>
      </c>
      <c r="AX265" s="27">
        <v>14220000</v>
      </c>
      <c r="AY265" s="27">
        <v>14220000</v>
      </c>
      <c r="AZ265" s="27">
        <v>14220000</v>
      </c>
    </row>
    <row r="266" spans="1:52" x14ac:dyDescent="0.25">
      <c r="A266" s="186" t="s">
        <v>1325</v>
      </c>
      <c r="B266" s="186" t="s">
        <v>387</v>
      </c>
      <c r="C266" s="255">
        <v>74</v>
      </c>
      <c r="D266" s="157" t="s">
        <v>1123</v>
      </c>
      <c r="E266" s="186" t="s">
        <v>1324</v>
      </c>
      <c r="F266" s="186"/>
      <c r="G266" s="186"/>
      <c r="H266" s="1079">
        <v>43435</v>
      </c>
      <c r="I266" s="26"/>
      <c r="J266" s="26" t="s">
        <v>1668</v>
      </c>
      <c r="K266" s="148"/>
      <c r="L266" s="148"/>
      <c r="M266" s="148"/>
      <c r="N266" s="148"/>
      <c r="O266" s="148"/>
      <c r="P266" s="148"/>
      <c r="Q266" s="148" t="s">
        <v>396</v>
      </c>
      <c r="R266" s="148" t="s">
        <v>396</v>
      </c>
      <c r="S266" s="148" t="s">
        <v>396</v>
      </c>
      <c r="T266" s="148" t="s">
        <v>110</v>
      </c>
      <c r="U266" s="148" t="s">
        <v>110</v>
      </c>
      <c r="V266" s="148" t="s">
        <v>110</v>
      </c>
      <c r="W266" s="148" t="s">
        <v>110</v>
      </c>
      <c r="X266" s="148" t="s">
        <v>110</v>
      </c>
      <c r="Y266" s="148" t="s">
        <v>110</v>
      </c>
      <c r="Z266" s="148" t="s">
        <v>110</v>
      </c>
      <c r="AA266" s="148" t="s">
        <v>110</v>
      </c>
      <c r="AB266" s="148" t="s">
        <v>110</v>
      </c>
      <c r="AC266" s="148" t="s">
        <v>110</v>
      </c>
      <c r="AD266" s="148" t="s">
        <v>110</v>
      </c>
      <c r="AE266" s="967" t="s">
        <v>410</v>
      </c>
      <c r="AF266" s="967">
        <v>43815</v>
      </c>
      <c r="AG266" s="27"/>
      <c r="AH266" s="27"/>
      <c r="AI266" s="27"/>
      <c r="AJ266" s="27"/>
      <c r="AK266" s="27"/>
      <c r="AL266" s="27"/>
      <c r="AM266" s="27">
        <v>16000000</v>
      </c>
      <c r="AN266" s="27">
        <v>16000000</v>
      </c>
      <c r="AO266" s="27">
        <v>16000000</v>
      </c>
      <c r="AP266" s="27">
        <v>16000000</v>
      </c>
      <c r="AQ266" s="27">
        <v>19393000</v>
      </c>
      <c r="AR266" s="27">
        <v>19393000</v>
      </c>
      <c r="AS266" s="27">
        <v>19393000</v>
      </c>
      <c r="AT266" s="27">
        <v>19393000</v>
      </c>
      <c r="AU266" s="27">
        <v>19393000</v>
      </c>
      <c r="AV266" s="27">
        <v>19393000</v>
      </c>
      <c r="AW266" s="27">
        <v>19393000</v>
      </c>
      <c r="AX266" s="27">
        <v>19393000</v>
      </c>
      <c r="AY266" s="27">
        <v>19393000</v>
      </c>
      <c r="AZ266" s="27">
        <v>19393000</v>
      </c>
    </row>
    <row r="267" spans="1:52" x14ac:dyDescent="0.25">
      <c r="A267" s="186" t="s">
        <v>1325</v>
      </c>
      <c r="B267" s="186" t="s">
        <v>387</v>
      </c>
      <c r="C267" s="255">
        <v>77</v>
      </c>
      <c r="D267" s="157" t="s">
        <v>1123</v>
      </c>
      <c r="E267" s="186" t="s">
        <v>1324</v>
      </c>
      <c r="F267" s="186"/>
      <c r="G267" s="186"/>
      <c r="H267" s="1079">
        <v>43435</v>
      </c>
      <c r="I267" s="26"/>
      <c r="J267" s="26" t="s">
        <v>1669</v>
      </c>
      <c r="K267" s="148"/>
      <c r="L267" s="148"/>
      <c r="M267" s="148"/>
      <c r="N267" s="148"/>
      <c r="O267" s="148"/>
      <c r="P267" s="148"/>
      <c r="Q267" s="148" t="s">
        <v>396</v>
      </c>
      <c r="R267" s="148" t="s">
        <v>396</v>
      </c>
      <c r="S267" s="148" t="s">
        <v>396</v>
      </c>
      <c r="T267" s="148" t="s">
        <v>110</v>
      </c>
      <c r="U267" s="148" t="s">
        <v>110</v>
      </c>
      <c r="V267" s="148" t="s">
        <v>110</v>
      </c>
      <c r="W267" s="148" t="s">
        <v>110</v>
      </c>
      <c r="X267" s="148" t="s">
        <v>110</v>
      </c>
      <c r="Y267" s="148" t="s">
        <v>110</v>
      </c>
      <c r="Z267" s="148" t="s">
        <v>110</v>
      </c>
      <c r="AA267" s="148" t="s">
        <v>110</v>
      </c>
      <c r="AB267" s="148" t="s">
        <v>110</v>
      </c>
      <c r="AC267" s="148" t="s">
        <v>110</v>
      </c>
      <c r="AD267" s="148" t="s">
        <v>110</v>
      </c>
      <c r="AE267" s="967" t="s">
        <v>410</v>
      </c>
      <c r="AF267" s="967">
        <v>43815</v>
      </c>
      <c r="AG267" s="27"/>
      <c r="AH267" s="27"/>
      <c r="AI267" s="27"/>
      <c r="AJ267" s="27"/>
      <c r="AK267" s="27"/>
      <c r="AL267" s="27"/>
      <c r="AM267" s="27">
        <v>15500000</v>
      </c>
      <c r="AN267" s="27">
        <v>15500000</v>
      </c>
      <c r="AO267" s="27">
        <v>15500000</v>
      </c>
      <c r="AP267" s="27">
        <v>13492000</v>
      </c>
      <c r="AQ267" s="27">
        <v>13492000</v>
      </c>
      <c r="AR267" s="27">
        <v>13492000</v>
      </c>
      <c r="AS267" s="27">
        <v>13492000</v>
      </c>
      <c r="AT267" s="27">
        <v>13492000</v>
      </c>
      <c r="AU267" s="27">
        <v>13492000</v>
      </c>
      <c r="AV267" s="27">
        <v>13492000</v>
      </c>
      <c r="AW267" s="27">
        <v>13492000</v>
      </c>
      <c r="AX267" s="27">
        <v>13492000</v>
      </c>
      <c r="AY267" s="27">
        <v>13492000</v>
      </c>
      <c r="AZ267" s="27">
        <v>13492000</v>
      </c>
    </row>
    <row r="268" spans="1:52" x14ac:dyDescent="0.25">
      <c r="A268" s="186" t="s">
        <v>1325</v>
      </c>
      <c r="B268" s="186" t="s">
        <v>387</v>
      </c>
      <c r="C268" s="255">
        <v>78</v>
      </c>
      <c r="D268" s="157" t="s">
        <v>1123</v>
      </c>
      <c r="E268" s="186" t="s">
        <v>1324</v>
      </c>
      <c r="F268" s="186"/>
      <c r="G268" s="186"/>
      <c r="H268" s="1079">
        <v>43435</v>
      </c>
      <c r="I268" s="26"/>
      <c r="J268" s="26" t="s">
        <v>1670</v>
      </c>
      <c r="K268" s="148"/>
      <c r="L268" s="148"/>
      <c r="M268" s="148"/>
      <c r="N268" s="148"/>
      <c r="O268" s="148"/>
      <c r="P268" s="148"/>
      <c r="Q268" s="148" t="s">
        <v>396</v>
      </c>
      <c r="R268" s="148" t="s">
        <v>396</v>
      </c>
      <c r="S268" s="148" t="s">
        <v>396</v>
      </c>
      <c r="T268" s="148" t="s">
        <v>110</v>
      </c>
      <c r="U268" s="148" t="s">
        <v>110</v>
      </c>
      <c r="V268" s="148" t="s">
        <v>110</v>
      </c>
      <c r="W268" s="148" t="s">
        <v>110</v>
      </c>
      <c r="X268" s="148" t="s">
        <v>110</v>
      </c>
      <c r="Y268" s="148" t="s">
        <v>110</v>
      </c>
      <c r="Z268" s="148" t="s">
        <v>110</v>
      </c>
      <c r="AA268" s="148" t="s">
        <v>110</v>
      </c>
      <c r="AB268" s="148" t="s">
        <v>110</v>
      </c>
      <c r="AC268" s="148" t="s">
        <v>110</v>
      </c>
      <c r="AD268" s="148" t="s">
        <v>110</v>
      </c>
      <c r="AE268" s="967" t="s">
        <v>410</v>
      </c>
      <c r="AF268" s="967">
        <v>43815</v>
      </c>
      <c r="AG268" s="27"/>
      <c r="AH268" s="27"/>
      <c r="AI268" s="27"/>
      <c r="AJ268" s="27"/>
      <c r="AK268" s="27"/>
      <c r="AL268" s="27"/>
      <c r="AM268" s="27">
        <v>13100000</v>
      </c>
      <c r="AN268" s="27">
        <v>13100000</v>
      </c>
      <c r="AO268" s="27">
        <v>13100000</v>
      </c>
      <c r="AP268" s="27">
        <v>13771000</v>
      </c>
      <c r="AQ268" s="27">
        <v>13771000</v>
      </c>
      <c r="AR268" s="27">
        <v>13771000</v>
      </c>
      <c r="AS268" s="27">
        <v>13771000</v>
      </c>
      <c r="AT268" s="27">
        <v>13771000</v>
      </c>
      <c r="AU268" s="27">
        <v>13771000</v>
      </c>
      <c r="AV268" s="27">
        <v>13771000</v>
      </c>
      <c r="AW268" s="27">
        <v>13771000</v>
      </c>
      <c r="AX268" s="27">
        <v>13771000</v>
      </c>
      <c r="AY268" s="27">
        <v>13771000</v>
      </c>
      <c r="AZ268" s="27">
        <v>13771000</v>
      </c>
    </row>
    <row r="269" spans="1:52" x14ac:dyDescent="0.25">
      <c r="A269" s="186" t="s">
        <v>1325</v>
      </c>
      <c r="B269" s="186" t="s">
        <v>387</v>
      </c>
      <c r="C269" s="255">
        <v>80</v>
      </c>
      <c r="D269" s="157" t="s">
        <v>1123</v>
      </c>
      <c r="E269" s="186" t="s">
        <v>1324</v>
      </c>
      <c r="F269" s="186"/>
      <c r="G269" s="186"/>
      <c r="H269" s="1079">
        <v>43282</v>
      </c>
      <c r="I269" s="26"/>
      <c r="J269" s="26" t="s">
        <v>1671</v>
      </c>
      <c r="K269" s="148"/>
      <c r="L269" s="148"/>
      <c r="M269" s="148"/>
      <c r="N269" s="148"/>
      <c r="O269" s="148"/>
      <c r="P269" s="148"/>
      <c r="Q269" s="148" t="s">
        <v>396</v>
      </c>
      <c r="R269" s="148" t="s">
        <v>396</v>
      </c>
      <c r="S269" s="148" t="s">
        <v>396</v>
      </c>
      <c r="T269" s="148" t="s">
        <v>110</v>
      </c>
      <c r="U269" s="148" t="s">
        <v>110</v>
      </c>
      <c r="V269" s="148" t="s">
        <v>110</v>
      </c>
      <c r="W269" s="148" t="s">
        <v>110</v>
      </c>
      <c r="X269" s="148" t="s">
        <v>110</v>
      </c>
      <c r="Y269" s="148" t="s">
        <v>110</v>
      </c>
      <c r="Z269" s="148" t="s">
        <v>110</v>
      </c>
      <c r="AA269" s="148" t="s">
        <v>110</v>
      </c>
      <c r="AB269" s="148" t="s">
        <v>110</v>
      </c>
      <c r="AC269" s="148" t="s">
        <v>110</v>
      </c>
      <c r="AD269" s="148" t="s">
        <v>110</v>
      </c>
      <c r="AE269" s="967" t="s">
        <v>410</v>
      </c>
      <c r="AF269" s="967">
        <v>43815</v>
      </c>
      <c r="AG269" s="27"/>
      <c r="AH269" s="27"/>
      <c r="AI269" s="27"/>
      <c r="AJ269" s="27"/>
      <c r="AK269" s="27"/>
      <c r="AL269" s="27"/>
      <c r="AM269" s="27">
        <v>9700000</v>
      </c>
      <c r="AN269" s="27">
        <v>9700000</v>
      </c>
      <c r="AO269" s="27">
        <v>9700000</v>
      </c>
      <c r="AP269" s="27">
        <v>8276000</v>
      </c>
      <c r="AQ269" s="27">
        <v>8276000</v>
      </c>
      <c r="AR269" s="27">
        <v>8276000</v>
      </c>
      <c r="AS269" s="27">
        <v>8276000</v>
      </c>
      <c r="AT269" s="27">
        <v>8276000</v>
      </c>
      <c r="AU269" s="27">
        <v>8276000</v>
      </c>
      <c r="AV269" s="27">
        <v>8276000</v>
      </c>
      <c r="AW269" s="27">
        <v>8276000</v>
      </c>
      <c r="AX269" s="27">
        <v>8276000</v>
      </c>
      <c r="AY269" s="27">
        <v>8276000</v>
      </c>
      <c r="AZ269" s="27">
        <v>8276000</v>
      </c>
    </row>
    <row r="270" spans="1:52" x14ac:dyDescent="0.25">
      <c r="A270" s="186" t="s">
        <v>1325</v>
      </c>
      <c r="B270" s="186" t="s">
        <v>387</v>
      </c>
      <c r="C270" s="255">
        <v>81</v>
      </c>
      <c r="D270" s="157" t="s">
        <v>1123</v>
      </c>
      <c r="E270" s="186" t="s">
        <v>1324</v>
      </c>
      <c r="F270" s="186"/>
      <c r="G270" s="186"/>
      <c r="H270" s="1079">
        <v>43344</v>
      </c>
      <c r="I270" s="26"/>
      <c r="J270" s="26" t="s">
        <v>1672</v>
      </c>
      <c r="K270" s="148"/>
      <c r="L270" s="148"/>
      <c r="M270" s="148"/>
      <c r="N270" s="148"/>
      <c r="O270" s="148"/>
      <c r="P270" s="148"/>
      <c r="Q270" s="148" t="s">
        <v>396</v>
      </c>
      <c r="R270" s="148" t="s">
        <v>396</v>
      </c>
      <c r="S270" s="148" t="s">
        <v>396</v>
      </c>
      <c r="T270" s="148" t="s">
        <v>110</v>
      </c>
      <c r="U270" s="148" t="s">
        <v>110</v>
      </c>
      <c r="V270" s="148" t="s">
        <v>110</v>
      </c>
      <c r="W270" s="148" t="s">
        <v>110</v>
      </c>
      <c r="X270" s="148" t="s">
        <v>110</v>
      </c>
      <c r="Y270" s="148" t="s">
        <v>110</v>
      </c>
      <c r="Z270" s="148" t="s">
        <v>110</v>
      </c>
      <c r="AA270" s="148" t="s">
        <v>110</v>
      </c>
      <c r="AB270" s="148" t="s">
        <v>110</v>
      </c>
      <c r="AC270" s="148" t="s">
        <v>110</v>
      </c>
      <c r="AD270" s="148" t="s">
        <v>110</v>
      </c>
      <c r="AE270" s="967" t="s">
        <v>410</v>
      </c>
      <c r="AF270" s="967">
        <v>43815</v>
      </c>
      <c r="AG270" s="27"/>
      <c r="AH270" s="27"/>
      <c r="AI270" s="27"/>
      <c r="AJ270" s="27"/>
      <c r="AK270" s="27"/>
      <c r="AL270" s="27"/>
      <c r="AM270" s="27">
        <v>9900000</v>
      </c>
      <c r="AN270" s="27">
        <v>9900000</v>
      </c>
      <c r="AO270" s="27">
        <v>9900000</v>
      </c>
      <c r="AP270" s="27">
        <v>10151000</v>
      </c>
      <c r="AQ270" s="27">
        <v>10151000</v>
      </c>
      <c r="AR270" s="27">
        <v>10151000</v>
      </c>
      <c r="AS270" s="27">
        <v>10151000</v>
      </c>
      <c r="AT270" s="27">
        <v>10151000</v>
      </c>
      <c r="AU270" s="27">
        <v>10151000</v>
      </c>
      <c r="AV270" s="27">
        <v>10151000</v>
      </c>
      <c r="AW270" s="27">
        <v>10151000</v>
      </c>
      <c r="AX270" s="27">
        <v>10151000</v>
      </c>
      <c r="AY270" s="27">
        <v>10151000</v>
      </c>
      <c r="AZ270" s="27">
        <v>10151000</v>
      </c>
    </row>
    <row r="271" spans="1:52" s="1032" customFormat="1" x14ac:dyDescent="0.25">
      <c r="A271" s="1006" t="s">
        <v>1325</v>
      </c>
      <c r="B271" s="186" t="s">
        <v>387</v>
      </c>
      <c r="C271" s="255">
        <v>125</v>
      </c>
      <c r="D271" s="157" t="s">
        <v>1123</v>
      </c>
      <c r="E271" s="186" t="s">
        <v>1324</v>
      </c>
      <c r="F271" s="186"/>
      <c r="G271" s="186"/>
      <c r="H271" s="1079">
        <v>43435</v>
      </c>
      <c r="I271" s="148"/>
      <c r="J271" s="973" t="s">
        <v>1673</v>
      </c>
      <c r="K271" s="148"/>
      <c r="L271" s="148"/>
      <c r="M271" s="148"/>
      <c r="N271" s="148"/>
      <c r="O271" s="148"/>
      <c r="P271" s="148"/>
      <c r="Q271" s="148"/>
      <c r="R271" s="148"/>
      <c r="S271" s="148"/>
      <c r="T271" s="148" t="s">
        <v>110</v>
      </c>
      <c r="U271" s="148" t="s">
        <v>110</v>
      </c>
      <c r="V271" s="148" t="s">
        <v>110</v>
      </c>
      <c r="W271" s="148" t="s">
        <v>110</v>
      </c>
      <c r="X271" s="148" t="s">
        <v>110</v>
      </c>
      <c r="Y271" s="148" t="s">
        <v>110</v>
      </c>
      <c r="Z271" s="148" t="s">
        <v>110</v>
      </c>
      <c r="AA271" s="148" t="s">
        <v>110</v>
      </c>
      <c r="AB271" s="148" t="s">
        <v>110</v>
      </c>
      <c r="AC271" s="148" t="s">
        <v>110</v>
      </c>
      <c r="AD271" s="148" t="s">
        <v>110</v>
      </c>
      <c r="AE271" s="148" t="s">
        <v>410</v>
      </c>
      <c r="AF271" s="191">
        <v>44246</v>
      </c>
      <c r="AG271" s="27"/>
      <c r="AH271" s="27"/>
      <c r="AI271" s="27"/>
      <c r="AJ271" s="27"/>
      <c r="AK271" s="27"/>
      <c r="AL271" s="27"/>
      <c r="AM271" s="27"/>
      <c r="AN271" s="27"/>
      <c r="AO271" s="27"/>
      <c r="AP271" s="27">
        <v>11500000</v>
      </c>
      <c r="AQ271" s="27">
        <v>11500000</v>
      </c>
      <c r="AR271" s="27">
        <v>11500000</v>
      </c>
      <c r="AS271" s="27">
        <v>9095000</v>
      </c>
      <c r="AT271" s="27">
        <v>9095000</v>
      </c>
      <c r="AU271" s="27">
        <v>9095000</v>
      </c>
      <c r="AV271" s="27">
        <v>9095000</v>
      </c>
      <c r="AW271" s="27">
        <v>9095000</v>
      </c>
      <c r="AX271" s="27">
        <v>9095000</v>
      </c>
      <c r="AY271" s="27">
        <v>9095000</v>
      </c>
      <c r="AZ271" s="27">
        <v>9095000</v>
      </c>
    </row>
    <row r="272" spans="1:52" s="1032" customFormat="1" ht="20.399999999999999" x14ac:dyDescent="0.25">
      <c r="A272" s="1006" t="s">
        <v>1325</v>
      </c>
      <c r="B272" s="186" t="s">
        <v>387</v>
      </c>
      <c r="C272" s="255">
        <v>131</v>
      </c>
      <c r="D272" s="157" t="s">
        <v>1123</v>
      </c>
      <c r="E272" s="186" t="s">
        <v>1324</v>
      </c>
      <c r="F272" s="186"/>
      <c r="G272" s="186"/>
      <c r="H272" s="1079">
        <v>43405</v>
      </c>
      <c r="I272" s="148"/>
      <c r="J272" s="973" t="s">
        <v>1674</v>
      </c>
      <c r="K272" s="148"/>
      <c r="L272" s="148"/>
      <c r="M272" s="148"/>
      <c r="N272" s="148"/>
      <c r="O272" s="148"/>
      <c r="P272" s="148"/>
      <c r="Q272" s="148"/>
      <c r="R272" s="148"/>
      <c r="S272" s="148"/>
      <c r="T272" s="148" t="s">
        <v>110</v>
      </c>
      <c r="U272" s="148" t="s">
        <v>110</v>
      </c>
      <c r="V272" s="148" t="s">
        <v>110</v>
      </c>
      <c r="W272" s="148" t="s">
        <v>110</v>
      </c>
      <c r="X272" s="148" t="s">
        <v>110</v>
      </c>
      <c r="Y272" s="148" t="s">
        <v>110</v>
      </c>
      <c r="Z272" s="148" t="s">
        <v>110</v>
      </c>
      <c r="AA272" s="148" t="s">
        <v>110</v>
      </c>
      <c r="AB272" s="148" t="s">
        <v>110</v>
      </c>
      <c r="AC272" s="148" t="s">
        <v>110</v>
      </c>
      <c r="AD272" s="148" t="s">
        <v>110</v>
      </c>
      <c r="AE272" s="148" t="s">
        <v>410</v>
      </c>
      <c r="AF272" s="191" t="s">
        <v>87</v>
      </c>
      <c r="AG272" s="27"/>
      <c r="AH272" s="27"/>
      <c r="AI272" s="27"/>
      <c r="AJ272" s="27"/>
      <c r="AK272" s="27"/>
      <c r="AL272" s="27"/>
      <c r="AM272" s="27"/>
      <c r="AN272" s="27"/>
      <c r="AO272" s="27"/>
      <c r="AP272" s="27">
        <v>12500000</v>
      </c>
      <c r="AQ272" s="27">
        <v>12500000</v>
      </c>
      <c r="AR272" s="27">
        <v>12500000</v>
      </c>
      <c r="AS272" s="27" t="s">
        <v>1514</v>
      </c>
      <c r="AT272" s="27" t="s">
        <v>1514</v>
      </c>
      <c r="AU272" s="27" t="s">
        <v>1514</v>
      </c>
      <c r="AV272" s="27" t="s">
        <v>1514</v>
      </c>
      <c r="AW272" s="27" t="s">
        <v>1514</v>
      </c>
      <c r="AX272" s="1014">
        <v>4467000</v>
      </c>
      <c r="AY272" s="1014">
        <v>4467000</v>
      </c>
      <c r="AZ272" s="1014">
        <v>4467000</v>
      </c>
    </row>
    <row r="273" spans="1:52" s="1032" customFormat="1" x14ac:dyDescent="0.25">
      <c r="A273" s="1006" t="s">
        <v>1325</v>
      </c>
      <c r="B273" s="186" t="s">
        <v>387</v>
      </c>
      <c r="C273" s="255">
        <v>133</v>
      </c>
      <c r="D273" s="157" t="s">
        <v>1123</v>
      </c>
      <c r="E273" s="186" t="s">
        <v>1324</v>
      </c>
      <c r="F273" s="186"/>
      <c r="G273" s="186"/>
      <c r="H273" s="1079">
        <v>43344</v>
      </c>
      <c r="I273" s="148"/>
      <c r="J273" s="973" t="s">
        <v>1675</v>
      </c>
      <c r="K273" s="148"/>
      <c r="L273" s="148"/>
      <c r="M273" s="148"/>
      <c r="N273" s="148"/>
      <c r="O273" s="148"/>
      <c r="P273" s="148"/>
      <c r="Q273" s="148"/>
      <c r="R273" s="148"/>
      <c r="S273" s="148"/>
      <c r="T273" s="148" t="s">
        <v>110</v>
      </c>
      <c r="U273" s="148" t="s">
        <v>110</v>
      </c>
      <c r="V273" s="148" t="s">
        <v>110</v>
      </c>
      <c r="W273" s="148" t="s">
        <v>110</v>
      </c>
      <c r="X273" s="148" t="s">
        <v>110</v>
      </c>
      <c r="Y273" s="148" t="s">
        <v>110</v>
      </c>
      <c r="Z273" s="148" t="s">
        <v>110</v>
      </c>
      <c r="AA273" s="148" t="s">
        <v>110</v>
      </c>
      <c r="AB273" s="148" t="s">
        <v>110</v>
      </c>
      <c r="AC273" s="148" t="s">
        <v>110</v>
      </c>
      <c r="AD273" s="148" t="s">
        <v>110</v>
      </c>
      <c r="AE273" s="148" t="s">
        <v>410</v>
      </c>
      <c r="AF273" s="191">
        <v>44246</v>
      </c>
      <c r="AG273" s="27"/>
      <c r="AH273" s="27"/>
      <c r="AI273" s="27"/>
      <c r="AJ273" s="27"/>
      <c r="AK273" s="27"/>
      <c r="AL273" s="27"/>
      <c r="AM273" s="27"/>
      <c r="AN273" s="27"/>
      <c r="AO273" s="27"/>
      <c r="AP273" s="27">
        <v>7300000</v>
      </c>
      <c r="AQ273" s="27">
        <v>7300000</v>
      </c>
      <c r="AR273" s="27">
        <v>7300000</v>
      </c>
      <c r="AS273" s="27">
        <v>6076000</v>
      </c>
      <c r="AT273" s="27">
        <v>6076000</v>
      </c>
      <c r="AU273" s="27">
        <v>6076000</v>
      </c>
      <c r="AV273" s="27">
        <v>6076000</v>
      </c>
      <c r="AW273" s="27">
        <v>6076000</v>
      </c>
      <c r="AX273" s="27">
        <v>6076000</v>
      </c>
      <c r="AY273" s="27">
        <v>6076000</v>
      </c>
      <c r="AZ273" s="27">
        <v>6076000</v>
      </c>
    </row>
    <row r="274" spans="1:52" x14ac:dyDescent="0.25">
      <c r="A274" s="186" t="s">
        <v>1325</v>
      </c>
      <c r="B274" s="186" t="s">
        <v>387</v>
      </c>
      <c r="C274" s="255">
        <v>136</v>
      </c>
      <c r="D274" s="157" t="s">
        <v>1123</v>
      </c>
      <c r="E274" s="186" t="s">
        <v>1324</v>
      </c>
      <c r="F274" s="186"/>
      <c r="G274" s="186"/>
      <c r="H274" s="1079">
        <v>43191</v>
      </c>
      <c r="I274" s="26"/>
      <c r="J274" s="26" t="s">
        <v>1677</v>
      </c>
      <c r="K274" s="148"/>
      <c r="L274" s="148"/>
      <c r="M274" s="148"/>
      <c r="N274" s="148"/>
      <c r="O274" s="148"/>
      <c r="P274" s="148"/>
      <c r="Q274" s="148"/>
      <c r="R274" s="148"/>
      <c r="S274" s="148"/>
      <c r="T274" s="148" t="s">
        <v>110</v>
      </c>
      <c r="U274" s="148" t="s">
        <v>110</v>
      </c>
      <c r="V274" s="148" t="s">
        <v>110</v>
      </c>
      <c r="W274" s="148" t="s">
        <v>110</v>
      </c>
      <c r="X274" s="148" t="s">
        <v>110</v>
      </c>
      <c r="Y274" s="148" t="s">
        <v>110</v>
      </c>
      <c r="Z274" s="148" t="s">
        <v>110</v>
      </c>
      <c r="AA274" s="148" t="s">
        <v>110</v>
      </c>
      <c r="AB274" s="148" t="s">
        <v>110</v>
      </c>
      <c r="AC274" s="148" t="s">
        <v>110</v>
      </c>
      <c r="AD274" s="148" t="s">
        <v>110</v>
      </c>
      <c r="AE274" s="148" t="s">
        <v>410</v>
      </c>
      <c r="AF274" s="191">
        <v>44246</v>
      </c>
      <c r="AG274" s="27"/>
      <c r="AH274" s="27"/>
      <c r="AI274" s="27"/>
      <c r="AJ274" s="27"/>
      <c r="AK274" s="27"/>
      <c r="AL274" s="27"/>
      <c r="AM274" s="27"/>
      <c r="AN274" s="27"/>
      <c r="AO274" s="27"/>
      <c r="AP274" s="27">
        <v>5400000</v>
      </c>
      <c r="AQ274" s="27">
        <v>5400000</v>
      </c>
      <c r="AR274" s="27">
        <v>5400000</v>
      </c>
      <c r="AS274" s="27">
        <v>5250000</v>
      </c>
      <c r="AT274" s="27">
        <v>5250000</v>
      </c>
      <c r="AU274" s="27">
        <v>5250000</v>
      </c>
      <c r="AV274" s="27">
        <v>5250000</v>
      </c>
      <c r="AW274" s="27">
        <v>5250000</v>
      </c>
      <c r="AX274" s="27">
        <v>5250000</v>
      </c>
      <c r="AY274" s="27">
        <v>5250000</v>
      </c>
      <c r="AZ274" s="27">
        <v>5250000</v>
      </c>
    </row>
    <row r="275" spans="1:52" ht="30.6" x14ac:dyDescent="0.25">
      <c r="A275" s="186" t="s">
        <v>1325</v>
      </c>
      <c r="B275" s="186" t="s">
        <v>387</v>
      </c>
      <c r="C275" s="255">
        <v>138</v>
      </c>
      <c r="D275" s="157" t="s">
        <v>1123</v>
      </c>
      <c r="E275" s="186" t="s">
        <v>1324</v>
      </c>
      <c r="F275" s="186"/>
      <c r="G275" s="186"/>
      <c r="H275" s="1079">
        <v>43374</v>
      </c>
      <c r="I275" s="26"/>
      <c r="J275" s="26" t="s">
        <v>1676</v>
      </c>
      <c r="K275" s="148"/>
      <c r="L275" s="148"/>
      <c r="M275" s="148"/>
      <c r="N275" s="148"/>
      <c r="O275" s="148"/>
      <c r="P275" s="148"/>
      <c r="Q275" s="148"/>
      <c r="R275" s="148"/>
      <c r="S275" s="148"/>
      <c r="T275" s="148" t="s">
        <v>110</v>
      </c>
      <c r="U275" s="148" t="s">
        <v>110</v>
      </c>
      <c r="V275" s="148" t="s">
        <v>110</v>
      </c>
      <c r="W275" s="148" t="s">
        <v>110</v>
      </c>
      <c r="X275" s="148" t="s">
        <v>110</v>
      </c>
      <c r="Y275" s="148" t="s">
        <v>110</v>
      </c>
      <c r="Z275" s="148" t="s">
        <v>110</v>
      </c>
      <c r="AA275" s="148" t="s">
        <v>110</v>
      </c>
      <c r="AB275" s="148" t="s">
        <v>110</v>
      </c>
      <c r="AC275" s="148" t="s">
        <v>110</v>
      </c>
      <c r="AD275" s="148" t="s">
        <v>110</v>
      </c>
      <c r="AE275" s="148" t="s">
        <v>410</v>
      </c>
      <c r="AF275" s="191">
        <v>44246</v>
      </c>
      <c r="AG275" s="27"/>
      <c r="AH275" s="27"/>
      <c r="AI275" s="27"/>
      <c r="AJ275" s="27"/>
      <c r="AK275" s="27"/>
      <c r="AL275" s="27"/>
      <c r="AM275" s="27"/>
      <c r="AN275" s="27"/>
      <c r="AO275" s="27"/>
      <c r="AP275" s="27">
        <v>16300000</v>
      </c>
      <c r="AQ275" s="27">
        <v>16300000</v>
      </c>
      <c r="AR275" s="27">
        <v>16300000</v>
      </c>
      <c r="AS275" s="27">
        <v>8811000</v>
      </c>
      <c r="AT275" s="27">
        <v>8811000</v>
      </c>
      <c r="AU275" s="27">
        <v>8811000</v>
      </c>
      <c r="AV275" s="27">
        <v>8811000</v>
      </c>
      <c r="AW275" s="27">
        <v>8811000</v>
      </c>
      <c r="AX275" s="27">
        <v>8811000</v>
      </c>
      <c r="AY275" s="27">
        <v>8811000</v>
      </c>
      <c r="AZ275" s="27">
        <v>8811000</v>
      </c>
    </row>
    <row r="276" spans="1:52" x14ac:dyDescent="0.25">
      <c r="A276" s="186" t="s">
        <v>1325</v>
      </c>
      <c r="B276" s="186" t="s">
        <v>387</v>
      </c>
      <c r="C276" s="255">
        <v>142</v>
      </c>
      <c r="D276" s="157" t="s">
        <v>1123</v>
      </c>
      <c r="E276" s="186" t="s">
        <v>1324</v>
      </c>
      <c r="F276" s="186"/>
      <c r="G276" s="186"/>
      <c r="H276" s="1079">
        <v>43435</v>
      </c>
      <c r="I276" s="26"/>
      <c r="J276" s="26" t="s">
        <v>1678</v>
      </c>
      <c r="K276" s="148"/>
      <c r="L276" s="148"/>
      <c r="M276" s="148"/>
      <c r="N276" s="148"/>
      <c r="O276" s="148"/>
      <c r="P276" s="148"/>
      <c r="Q276" s="148"/>
      <c r="R276" s="148"/>
      <c r="S276" s="148"/>
      <c r="T276" s="148" t="s">
        <v>110</v>
      </c>
      <c r="U276" s="148" t="s">
        <v>110</v>
      </c>
      <c r="V276" s="148" t="s">
        <v>110</v>
      </c>
      <c r="W276" s="148" t="s">
        <v>110</v>
      </c>
      <c r="X276" s="148" t="s">
        <v>110</v>
      </c>
      <c r="Y276" s="148" t="s">
        <v>110</v>
      </c>
      <c r="Z276" s="148" t="s">
        <v>110</v>
      </c>
      <c r="AA276" s="148" t="s">
        <v>110</v>
      </c>
      <c r="AB276" s="148" t="s">
        <v>110</v>
      </c>
      <c r="AC276" s="148" t="s">
        <v>110</v>
      </c>
      <c r="AD276" s="148" t="s">
        <v>110</v>
      </c>
      <c r="AE276" s="148" t="s">
        <v>410</v>
      </c>
      <c r="AF276" s="191">
        <v>44246</v>
      </c>
      <c r="AG276" s="27"/>
      <c r="AH276" s="27"/>
      <c r="AI276" s="27"/>
      <c r="AJ276" s="27"/>
      <c r="AK276" s="27"/>
      <c r="AL276" s="27"/>
      <c r="AM276" s="27"/>
      <c r="AN276" s="27"/>
      <c r="AO276" s="27"/>
      <c r="AP276" s="27">
        <v>5200000</v>
      </c>
      <c r="AQ276" s="27">
        <v>5200000</v>
      </c>
      <c r="AR276" s="27">
        <v>5200000</v>
      </c>
      <c r="AS276" s="27">
        <v>7586000</v>
      </c>
      <c r="AT276" s="27">
        <v>7586000</v>
      </c>
      <c r="AU276" s="27">
        <v>7586000</v>
      </c>
      <c r="AV276" s="27">
        <v>7586000</v>
      </c>
      <c r="AW276" s="27">
        <v>7586000</v>
      </c>
      <c r="AX276" s="27">
        <v>7586000</v>
      </c>
      <c r="AY276" s="27">
        <v>7586000</v>
      </c>
      <c r="AZ276" s="27">
        <v>7586000</v>
      </c>
    </row>
    <row r="277" spans="1:52" x14ac:dyDescent="0.25">
      <c r="A277" s="186" t="s">
        <v>1325</v>
      </c>
      <c r="B277" s="186" t="s">
        <v>387</v>
      </c>
      <c r="C277" s="255">
        <v>143</v>
      </c>
      <c r="D277" s="157" t="s">
        <v>1123</v>
      </c>
      <c r="E277" s="186" t="s">
        <v>1324</v>
      </c>
      <c r="F277" s="186"/>
      <c r="G277" s="186"/>
      <c r="H277" s="1079">
        <v>43435</v>
      </c>
      <c r="I277" s="26"/>
      <c r="J277" s="26" t="s">
        <v>1679</v>
      </c>
      <c r="K277" s="148"/>
      <c r="L277" s="148"/>
      <c r="M277" s="148"/>
      <c r="N277" s="148"/>
      <c r="O277" s="148"/>
      <c r="P277" s="148"/>
      <c r="Q277" s="148"/>
      <c r="R277" s="148"/>
      <c r="S277" s="148"/>
      <c r="T277" s="148" t="s">
        <v>110</v>
      </c>
      <c r="U277" s="148" t="s">
        <v>110</v>
      </c>
      <c r="V277" s="148" t="s">
        <v>110</v>
      </c>
      <c r="W277" s="148" t="s">
        <v>110</v>
      </c>
      <c r="X277" s="148" t="s">
        <v>110</v>
      </c>
      <c r="Y277" s="148" t="s">
        <v>110</v>
      </c>
      <c r="Z277" s="148" t="s">
        <v>110</v>
      </c>
      <c r="AA277" s="148" t="s">
        <v>110</v>
      </c>
      <c r="AB277" s="148" t="s">
        <v>110</v>
      </c>
      <c r="AC277" s="148" t="s">
        <v>110</v>
      </c>
      <c r="AD277" s="148" t="s">
        <v>110</v>
      </c>
      <c r="AE277" s="148" t="s">
        <v>410</v>
      </c>
      <c r="AF277" s="191">
        <v>44246</v>
      </c>
      <c r="AG277" s="27"/>
      <c r="AH277" s="27"/>
      <c r="AI277" s="27"/>
      <c r="AJ277" s="27"/>
      <c r="AK277" s="27"/>
      <c r="AL277" s="27"/>
      <c r="AM277" s="27"/>
      <c r="AN277" s="27"/>
      <c r="AO277" s="27"/>
      <c r="AP277" s="27">
        <v>5800000</v>
      </c>
      <c r="AQ277" s="27">
        <v>5800000</v>
      </c>
      <c r="AR277" s="27">
        <v>5800000</v>
      </c>
      <c r="AS277" s="27">
        <v>5780000</v>
      </c>
      <c r="AT277" s="27">
        <v>5780000</v>
      </c>
      <c r="AU277" s="27">
        <v>5780000</v>
      </c>
      <c r="AV277" s="27">
        <v>5780000</v>
      </c>
      <c r="AW277" s="27">
        <v>5780000</v>
      </c>
      <c r="AX277" s="27">
        <v>5780000</v>
      </c>
      <c r="AY277" s="27">
        <v>5780000</v>
      </c>
      <c r="AZ277" s="27">
        <v>5780000</v>
      </c>
    </row>
    <row r="278" spans="1:52" ht="20.399999999999999" x14ac:dyDescent="0.25">
      <c r="A278" s="186" t="s">
        <v>1325</v>
      </c>
      <c r="B278" s="186" t="s">
        <v>387</v>
      </c>
      <c r="C278" s="255">
        <v>48</v>
      </c>
      <c r="D278" s="157" t="s">
        <v>1123</v>
      </c>
      <c r="E278" s="186" t="s">
        <v>1324</v>
      </c>
      <c r="F278" s="186"/>
      <c r="G278" s="186"/>
      <c r="H278" s="1079">
        <v>43282</v>
      </c>
      <c r="I278" s="26"/>
      <c r="J278" s="26" t="s">
        <v>1573</v>
      </c>
      <c r="K278" s="148"/>
      <c r="L278" s="148"/>
      <c r="M278" s="148"/>
      <c r="N278" s="148"/>
      <c r="O278" s="148"/>
      <c r="P278" s="148" t="s">
        <v>396</v>
      </c>
      <c r="Q278" s="148" t="s">
        <v>406</v>
      </c>
      <c r="R278" s="148" t="s">
        <v>406</v>
      </c>
      <c r="S278" s="148" t="s">
        <v>110</v>
      </c>
      <c r="T278" s="148" t="s">
        <v>110</v>
      </c>
      <c r="U278" s="148" t="s">
        <v>110</v>
      </c>
      <c r="V278" s="148" t="s">
        <v>110</v>
      </c>
      <c r="W278" s="148" t="s">
        <v>110</v>
      </c>
      <c r="X278" s="148" t="s">
        <v>110</v>
      </c>
      <c r="Y278" s="148" t="s">
        <v>110</v>
      </c>
      <c r="Z278" s="148" t="s">
        <v>110</v>
      </c>
      <c r="AA278" s="148" t="s">
        <v>110</v>
      </c>
      <c r="AB278" s="148" t="s">
        <v>110</v>
      </c>
      <c r="AC278" s="148" t="s">
        <v>110</v>
      </c>
      <c r="AD278" s="148" t="s">
        <v>110</v>
      </c>
      <c r="AE278" s="967" t="s">
        <v>410</v>
      </c>
      <c r="AF278" s="967">
        <v>43336</v>
      </c>
      <c r="AG278" s="27"/>
      <c r="AH278" s="27"/>
      <c r="AI278" s="27"/>
      <c r="AJ278" s="27"/>
      <c r="AK278" s="27"/>
      <c r="AL278" s="27">
        <v>16600000</v>
      </c>
      <c r="AM278" s="27">
        <v>15884000</v>
      </c>
      <c r="AN278" s="27">
        <v>15884000</v>
      </c>
      <c r="AO278" s="27">
        <v>15884000</v>
      </c>
      <c r="AP278" s="27">
        <v>15884000</v>
      </c>
      <c r="AQ278" s="27">
        <v>15884000</v>
      </c>
      <c r="AR278" s="27">
        <v>15884000</v>
      </c>
      <c r="AS278" s="27">
        <v>15884000</v>
      </c>
      <c r="AT278" s="27">
        <v>15884000</v>
      </c>
      <c r="AU278" s="27">
        <v>15884000</v>
      </c>
      <c r="AV278" s="27">
        <v>15884000</v>
      </c>
      <c r="AW278" s="27">
        <v>15884000</v>
      </c>
      <c r="AX278" s="27">
        <v>15884000</v>
      </c>
      <c r="AY278" s="27">
        <v>15884000</v>
      </c>
      <c r="AZ278" s="27">
        <v>15884000</v>
      </c>
    </row>
    <row r="279" spans="1:52" ht="20.399999999999999" x14ac:dyDescent="0.25">
      <c r="A279" s="186" t="s">
        <v>1325</v>
      </c>
      <c r="B279" s="186" t="s">
        <v>387</v>
      </c>
      <c r="C279" s="255">
        <v>46</v>
      </c>
      <c r="D279" s="157" t="s">
        <v>1123</v>
      </c>
      <c r="E279" s="186" t="s">
        <v>1324</v>
      </c>
      <c r="F279" s="186"/>
      <c r="G279" s="186"/>
      <c r="H279" s="1079">
        <v>43070</v>
      </c>
      <c r="I279" s="26"/>
      <c r="J279" s="26" t="s">
        <v>1574</v>
      </c>
      <c r="K279" s="148"/>
      <c r="L279" s="148"/>
      <c r="M279" s="148"/>
      <c r="N279" s="148"/>
      <c r="O279" s="148"/>
      <c r="P279" s="148" t="s">
        <v>396</v>
      </c>
      <c r="Q279" s="148" t="s">
        <v>110</v>
      </c>
      <c r="R279" s="148" t="s">
        <v>110</v>
      </c>
      <c r="S279" s="148" t="s">
        <v>110</v>
      </c>
      <c r="T279" s="148" t="s">
        <v>110</v>
      </c>
      <c r="U279" s="148" t="s">
        <v>110</v>
      </c>
      <c r="V279" s="148" t="s">
        <v>110</v>
      </c>
      <c r="W279" s="148" t="s">
        <v>110</v>
      </c>
      <c r="X279" s="148" t="s">
        <v>110</v>
      </c>
      <c r="Y279" s="148" t="s">
        <v>110</v>
      </c>
      <c r="Z279" s="148" t="s">
        <v>110</v>
      </c>
      <c r="AA279" s="148" t="s">
        <v>110</v>
      </c>
      <c r="AB279" s="148" t="s">
        <v>110</v>
      </c>
      <c r="AC279" s="148" t="s">
        <v>110</v>
      </c>
      <c r="AD279" s="148" t="s">
        <v>110</v>
      </c>
      <c r="AE279" s="967" t="s">
        <v>410</v>
      </c>
      <c r="AF279" s="967">
        <v>43207</v>
      </c>
      <c r="AG279" s="27"/>
      <c r="AH279" s="27"/>
      <c r="AI279" s="27"/>
      <c r="AJ279" s="27"/>
      <c r="AK279" s="27"/>
      <c r="AL279" s="27">
        <v>7551000</v>
      </c>
      <c r="AM279" s="27">
        <v>7551000</v>
      </c>
      <c r="AN279" s="27">
        <v>7551000</v>
      </c>
      <c r="AO279" s="27">
        <v>7551000</v>
      </c>
      <c r="AP279" s="27">
        <v>7551000</v>
      </c>
      <c r="AQ279" s="27">
        <v>7551000</v>
      </c>
      <c r="AR279" s="27">
        <v>7551000</v>
      </c>
      <c r="AS279" s="27">
        <v>7551000</v>
      </c>
      <c r="AT279" s="27">
        <v>7551000</v>
      </c>
      <c r="AU279" s="27">
        <v>7551000</v>
      </c>
      <c r="AV279" s="27">
        <v>7551000</v>
      </c>
      <c r="AW279" s="27">
        <v>7551000</v>
      </c>
      <c r="AX279" s="27">
        <v>7551000</v>
      </c>
      <c r="AY279" s="27">
        <v>7551000</v>
      </c>
      <c r="AZ279" s="27">
        <v>7551000</v>
      </c>
    </row>
    <row r="280" spans="1:52" x14ac:dyDescent="0.25">
      <c r="A280" s="186" t="s">
        <v>1325</v>
      </c>
      <c r="B280" s="186" t="s">
        <v>387</v>
      </c>
      <c r="C280" s="255">
        <v>33</v>
      </c>
      <c r="D280" s="157" t="s">
        <v>1123</v>
      </c>
      <c r="E280" s="186" t="s">
        <v>1324</v>
      </c>
      <c r="F280" s="186"/>
      <c r="G280" s="186"/>
      <c r="H280" s="983">
        <v>42887</v>
      </c>
      <c r="I280" s="26"/>
      <c r="J280" s="26" t="s">
        <v>1400</v>
      </c>
      <c r="K280" s="148"/>
      <c r="L280" s="148"/>
      <c r="M280" s="148"/>
      <c r="N280" s="148"/>
      <c r="O280" s="148" t="s">
        <v>396</v>
      </c>
      <c r="P280" s="148" t="s">
        <v>396</v>
      </c>
      <c r="Q280" s="148" t="s">
        <v>110</v>
      </c>
      <c r="R280" s="148" t="s">
        <v>110</v>
      </c>
      <c r="S280" s="148" t="s">
        <v>110</v>
      </c>
      <c r="T280" s="148" t="s">
        <v>110</v>
      </c>
      <c r="U280" s="148" t="s">
        <v>110</v>
      </c>
      <c r="V280" s="148" t="s">
        <v>110</v>
      </c>
      <c r="W280" s="148" t="s">
        <v>110</v>
      </c>
      <c r="X280" s="148" t="s">
        <v>110</v>
      </c>
      <c r="Y280" s="148" t="s">
        <v>110</v>
      </c>
      <c r="Z280" s="148" t="s">
        <v>110</v>
      </c>
      <c r="AA280" s="148" t="s">
        <v>110</v>
      </c>
      <c r="AB280" s="148" t="s">
        <v>110</v>
      </c>
      <c r="AC280" s="148" t="s">
        <v>110</v>
      </c>
      <c r="AD280" s="148" t="s">
        <v>110</v>
      </c>
      <c r="AE280" s="967" t="s">
        <v>410</v>
      </c>
      <c r="AF280" s="191">
        <v>43070</v>
      </c>
      <c r="AG280" s="27"/>
      <c r="AH280" s="27"/>
      <c r="AI280" s="27"/>
      <c r="AJ280" s="27"/>
      <c r="AK280" s="27">
        <v>6467000</v>
      </c>
      <c r="AL280" s="27">
        <v>6467000</v>
      </c>
      <c r="AM280" s="27">
        <v>6467000</v>
      </c>
      <c r="AN280" s="27">
        <v>6467000</v>
      </c>
      <c r="AO280" s="27">
        <v>6467000</v>
      </c>
      <c r="AP280" s="27">
        <v>6467000</v>
      </c>
      <c r="AQ280" s="27">
        <v>6467000</v>
      </c>
      <c r="AR280" s="27">
        <v>6467000</v>
      </c>
      <c r="AS280" s="27">
        <v>6467000</v>
      </c>
      <c r="AT280" s="27">
        <v>6467000</v>
      </c>
      <c r="AU280" s="27">
        <v>6467000</v>
      </c>
      <c r="AV280" s="27">
        <v>6467000</v>
      </c>
      <c r="AW280" s="27">
        <v>6467000</v>
      </c>
      <c r="AX280" s="27">
        <v>6467000</v>
      </c>
      <c r="AY280" s="27">
        <v>6467000</v>
      </c>
      <c r="AZ280" s="27">
        <v>6467000</v>
      </c>
    </row>
    <row r="281" spans="1:52" ht="20.399999999999999" x14ac:dyDescent="0.25">
      <c r="A281" s="186" t="s">
        <v>1325</v>
      </c>
      <c r="B281" s="186" t="s">
        <v>387</v>
      </c>
      <c r="C281" s="255">
        <v>39</v>
      </c>
      <c r="D281" s="157" t="s">
        <v>1123</v>
      </c>
      <c r="E281" s="186" t="s">
        <v>1324</v>
      </c>
      <c r="F281" s="186"/>
      <c r="G281" s="186"/>
      <c r="H281" s="1096">
        <v>43040</v>
      </c>
      <c r="I281" s="26"/>
      <c r="J281" s="26" t="s">
        <v>1406</v>
      </c>
      <c r="K281" s="148"/>
      <c r="L281" s="148"/>
      <c r="M281" s="148"/>
      <c r="N281" s="148"/>
      <c r="O281" s="148" t="s">
        <v>396</v>
      </c>
      <c r="P281" s="148" t="s">
        <v>396</v>
      </c>
      <c r="Q281" s="148" t="s">
        <v>110</v>
      </c>
      <c r="R281" s="148" t="s">
        <v>110</v>
      </c>
      <c r="S281" s="148" t="s">
        <v>110</v>
      </c>
      <c r="T281" s="148" t="s">
        <v>110</v>
      </c>
      <c r="U281" s="148" t="s">
        <v>110</v>
      </c>
      <c r="V281" s="148" t="s">
        <v>110</v>
      </c>
      <c r="W281" s="148" t="s">
        <v>110</v>
      </c>
      <c r="X281" s="148" t="s">
        <v>110</v>
      </c>
      <c r="Y281" s="148" t="s">
        <v>110</v>
      </c>
      <c r="Z281" s="148" t="s">
        <v>110</v>
      </c>
      <c r="AA281" s="148" t="s">
        <v>110</v>
      </c>
      <c r="AB281" s="148" t="s">
        <v>110</v>
      </c>
      <c r="AC281" s="148" t="s">
        <v>110</v>
      </c>
      <c r="AD281" s="148" t="s">
        <v>110</v>
      </c>
      <c r="AE281" s="967" t="s">
        <v>410</v>
      </c>
      <c r="AF281" s="191">
        <v>43102</v>
      </c>
      <c r="AG281" s="27"/>
      <c r="AH281" s="27"/>
      <c r="AI281" s="27"/>
      <c r="AJ281" s="27"/>
      <c r="AK281" s="27" t="s">
        <v>1405</v>
      </c>
      <c r="AL281" s="27" t="s">
        <v>1405</v>
      </c>
      <c r="AM281" s="27" t="s">
        <v>1405</v>
      </c>
      <c r="AN281" s="27" t="s">
        <v>1405</v>
      </c>
      <c r="AO281" s="27" t="s">
        <v>1405</v>
      </c>
      <c r="AP281" s="27" t="s">
        <v>1405</v>
      </c>
      <c r="AQ281" s="27" t="s">
        <v>1405</v>
      </c>
      <c r="AR281" s="27" t="s">
        <v>1405</v>
      </c>
      <c r="AS281" s="27" t="s">
        <v>1405</v>
      </c>
      <c r="AT281" s="27" t="s">
        <v>1405</v>
      </c>
      <c r="AU281" s="27" t="s">
        <v>1405</v>
      </c>
      <c r="AV281" s="27" t="s">
        <v>1405</v>
      </c>
      <c r="AW281" s="27" t="s">
        <v>1405</v>
      </c>
      <c r="AX281" s="27" t="s">
        <v>1405</v>
      </c>
      <c r="AY281" s="27" t="s">
        <v>1405</v>
      </c>
      <c r="AZ281" s="27" t="s">
        <v>1405</v>
      </c>
    </row>
    <row r="282" spans="1:52" ht="20.399999999999999" x14ac:dyDescent="0.25">
      <c r="A282" s="186" t="s">
        <v>1325</v>
      </c>
      <c r="B282" s="186" t="s">
        <v>387</v>
      </c>
      <c r="C282" s="255">
        <v>29</v>
      </c>
      <c r="D282" s="157" t="s">
        <v>1123</v>
      </c>
      <c r="E282" s="186" t="s">
        <v>1324</v>
      </c>
      <c r="F282" s="186"/>
      <c r="G282" s="186"/>
      <c r="H282" s="1079">
        <v>42979</v>
      </c>
      <c r="I282" s="26"/>
      <c r="J282" s="26" t="s">
        <v>1394</v>
      </c>
      <c r="K282" s="148"/>
      <c r="L282" s="148"/>
      <c r="M282" s="148"/>
      <c r="N282" s="148" t="s">
        <v>406</v>
      </c>
      <c r="O282" s="148" t="s">
        <v>406</v>
      </c>
      <c r="P282" s="148" t="s">
        <v>110</v>
      </c>
      <c r="Q282" s="148" t="s">
        <v>110</v>
      </c>
      <c r="R282" s="148" t="s">
        <v>110</v>
      </c>
      <c r="S282" s="148" t="s">
        <v>110</v>
      </c>
      <c r="T282" s="148" t="s">
        <v>110</v>
      </c>
      <c r="U282" s="148" t="s">
        <v>110</v>
      </c>
      <c r="V282" s="148" t="s">
        <v>110</v>
      </c>
      <c r="W282" s="148" t="s">
        <v>110</v>
      </c>
      <c r="X282" s="148" t="s">
        <v>110</v>
      </c>
      <c r="Y282" s="148" t="s">
        <v>110</v>
      </c>
      <c r="Z282" s="148" t="s">
        <v>110</v>
      </c>
      <c r="AA282" s="148" t="s">
        <v>110</v>
      </c>
      <c r="AB282" s="148" t="s">
        <v>110</v>
      </c>
      <c r="AC282" s="148" t="s">
        <v>110</v>
      </c>
      <c r="AD282" s="148" t="s">
        <v>110</v>
      </c>
      <c r="AE282" s="967" t="s">
        <v>410</v>
      </c>
      <c r="AF282" s="967" t="s">
        <v>1628</v>
      </c>
      <c r="AG282" s="27"/>
      <c r="AH282" s="27"/>
      <c r="AI282" s="27"/>
      <c r="AJ282" s="27">
        <v>15500000</v>
      </c>
      <c r="AK282" s="27">
        <v>12500000</v>
      </c>
      <c r="AL282" s="27">
        <v>11093000</v>
      </c>
      <c r="AM282" s="27">
        <v>11093000</v>
      </c>
      <c r="AN282" s="27">
        <v>11093000</v>
      </c>
      <c r="AO282" s="27">
        <v>11093000</v>
      </c>
      <c r="AP282" s="27">
        <v>11093000</v>
      </c>
      <c r="AQ282" s="27">
        <v>11093000</v>
      </c>
      <c r="AR282" s="27">
        <v>11093000</v>
      </c>
      <c r="AS282" s="27">
        <v>13050000</v>
      </c>
      <c r="AT282" s="27">
        <v>13050000</v>
      </c>
      <c r="AU282" s="27">
        <v>13050000</v>
      </c>
      <c r="AV282" s="27">
        <v>13050000</v>
      </c>
      <c r="AW282" s="27">
        <v>13050000</v>
      </c>
      <c r="AX282" s="27">
        <v>13050000</v>
      </c>
      <c r="AY282" s="27">
        <v>13050000</v>
      </c>
      <c r="AZ282" s="27">
        <v>13050000</v>
      </c>
    </row>
    <row r="283" spans="1:52" x14ac:dyDescent="0.25">
      <c r="A283" s="186" t="s">
        <v>1325</v>
      </c>
      <c r="B283" s="186" t="s">
        <v>387</v>
      </c>
      <c r="C283" s="255">
        <v>30</v>
      </c>
      <c r="D283" s="157" t="s">
        <v>1123</v>
      </c>
      <c r="E283" s="186" t="s">
        <v>1324</v>
      </c>
      <c r="F283" s="186"/>
      <c r="G283" s="186"/>
      <c r="H283" s="1079">
        <v>42705</v>
      </c>
      <c r="I283" s="26"/>
      <c r="J283" s="26" t="s">
        <v>1410</v>
      </c>
      <c r="K283" s="148"/>
      <c r="L283" s="148"/>
      <c r="M283" s="148"/>
      <c r="N283" s="148" t="s">
        <v>110</v>
      </c>
      <c r="O283" s="148" t="s">
        <v>110</v>
      </c>
      <c r="P283" s="148" t="s">
        <v>110</v>
      </c>
      <c r="Q283" s="148" t="s">
        <v>110</v>
      </c>
      <c r="R283" s="148" t="s">
        <v>110</v>
      </c>
      <c r="S283" s="148" t="s">
        <v>110</v>
      </c>
      <c r="T283" s="148" t="s">
        <v>110</v>
      </c>
      <c r="U283" s="148" t="s">
        <v>110</v>
      </c>
      <c r="V283" s="148" t="s">
        <v>110</v>
      </c>
      <c r="W283" s="148" t="s">
        <v>110</v>
      </c>
      <c r="X283" s="148" t="s">
        <v>110</v>
      </c>
      <c r="Y283" s="148" t="s">
        <v>110</v>
      </c>
      <c r="Z283" s="148" t="s">
        <v>110</v>
      </c>
      <c r="AA283" s="148" t="s">
        <v>110</v>
      </c>
      <c r="AB283" s="148" t="s">
        <v>110</v>
      </c>
      <c r="AC283" s="148" t="s">
        <v>110</v>
      </c>
      <c r="AD283" s="148" t="s">
        <v>110</v>
      </c>
      <c r="AE283" s="967" t="s">
        <v>410</v>
      </c>
      <c r="AF283" s="191">
        <v>43103</v>
      </c>
      <c r="AG283" s="27"/>
      <c r="AH283" s="27"/>
      <c r="AI283" s="27"/>
      <c r="AJ283" s="27">
        <v>5919000</v>
      </c>
      <c r="AK283" s="27">
        <v>5919000</v>
      </c>
      <c r="AL283" s="27">
        <v>5919000</v>
      </c>
      <c r="AM283" s="27">
        <v>5919000</v>
      </c>
      <c r="AN283" s="27">
        <v>5919000</v>
      </c>
      <c r="AO283" s="27">
        <v>5919000</v>
      </c>
      <c r="AP283" s="27">
        <v>5919000</v>
      </c>
      <c r="AQ283" s="27">
        <v>5919000</v>
      </c>
      <c r="AR283" s="27">
        <v>5919000</v>
      </c>
      <c r="AS283" s="27">
        <v>5919000</v>
      </c>
      <c r="AT283" s="27">
        <v>5919000</v>
      </c>
      <c r="AU283" s="27">
        <v>5919000</v>
      </c>
      <c r="AV283" s="27">
        <v>5919000</v>
      </c>
      <c r="AW283" s="27">
        <v>5919000</v>
      </c>
      <c r="AX283" s="27">
        <v>5919000</v>
      </c>
      <c r="AY283" s="27">
        <v>5919000</v>
      </c>
      <c r="AZ283" s="27">
        <v>5919000</v>
      </c>
    </row>
    <row r="284" spans="1:52" ht="40.799999999999997" x14ac:dyDescent="0.25">
      <c r="A284" s="186" t="s">
        <v>1325</v>
      </c>
      <c r="B284" s="186" t="s">
        <v>387</v>
      </c>
      <c r="C284" s="255">
        <v>16</v>
      </c>
      <c r="D284" s="157" t="s">
        <v>1123</v>
      </c>
      <c r="E284" s="186" t="s">
        <v>1324</v>
      </c>
      <c r="F284" s="186"/>
      <c r="G284" s="186"/>
      <c r="H284" s="1001">
        <v>42522</v>
      </c>
      <c r="I284" s="26"/>
      <c r="J284" s="26" t="s">
        <v>1372</v>
      </c>
      <c r="K284" s="148"/>
      <c r="L284" s="148"/>
      <c r="M284" s="148" t="s">
        <v>110</v>
      </c>
      <c r="N284" s="148" t="s">
        <v>110</v>
      </c>
      <c r="O284" s="148" t="s">
        <v>110</v>
      </c>
      <c r="P284" s="148" t="s">
        <v>110</v>
      </c>
      <c r="Q284" s="148" t="s">
        <v>110</v>
      </c>
      <c r="R284" s="148" t="s">
        <v>110</v>
      </c>
      <c r="S284" s="148" t="s">
        <v>110</v>
      </c>
      <c r="T284" s="148" t="s">
        <v>110</v>
      </c>
      <c r="U284" s="148" t="s">
        <v>110</v>
      </c>
      <c r="V284" s="148" t="s">
        <v>110</v>
      </c>
      <c r="W284" s="148" t="s">
        <v>110</v>
      </c>
      <c r="X284" s="148" t="s">
        <v>110</v>
      </c>
      <c r="Y284" s="148" t="s">
        <v>110</v>
      </c>
      <c r="Z284" s="148" t="s">
        <v>110</v>
      </c>
      <c r="AA284" s="148" t="s">
        <v>110</v>
      </c>
      <c r="AB284" s="148" t="s">
        <v>110</v>
      </c>
      <c r="AC284" s="148" t="s">
        <v>110</v>
      </c>
      <c r="AD284" s="148" t="s">
        <v>110</v>
      </c>
      <c r="AE284" s="967" t="s">
        <v>410</v>
      </c>
      <c r="AF284" s="191">
        <v>43103</v>
      </c>
      <c r="AG284" s="27"/>
      <c r="AH284" s="27"/>
      <c r="AI284" s="27" t="s">
        <v>1386</v>
      </c>
      <c r="AJ284" s="27" t="s">
        <v>1386</v>
      </c>
      <c r="AK284" s="27" t="s">
        <v>1386</v>
      </c>
      <c r="AL284" s="27" t="s">
        <v>1386</v>
      </c>
      <c r="AM284" s="27" t="s">
        <v>1386</v>
      </c>
      <c r="AN284" s="27" t="s">
        <v>1386</v>
      </c>
      <c r="AO284" s="27" t="s">
        <v>1386</v>
      </c>
      <c r="AP284" s="27" t="s">
        <v>1386</v>
      </c>
      <c r="AQ284" s="27" t="s">
        <v>1386</v>
      </c>
      <c r="AR284" s="27" t="s">
        <v>1386</v>
      </c>
      <c r="AS284" s="27" t="s">
        <v>1386</v>
      </c>
      <c r="AT284" s="27" t="s">
        <v>1386</v>
      </c>
      <c r="AU284" s="27" t="s">
        <v>1386</v>
      </c>
      <c r="AV284" s="27" t="s">
        <v>1386</v>
      </c>
      <c r="AW284" s="27" t="s">
        <v>1386</v>
      </c>
      <c r="AX284" s="27" t="s">
        <v>1386</v>
      </c>
      <c r="AY284" s="27" t="s">
        <v>1386</v>
      </c>
      <c r="AZ284" s="27" t="s">
        <v>1386</v>
      </c>
    </row>
    <row r="285" spans="1:52" ht="30.6" x14ac:dyDescent="0.25">
      <c r="A285" s="186" t="s">
        <v>1325</v>
      </c>
      <c r="B285" s="186" t="s">
        <v>387</v>
      </c>
      <c r="C285" s="255">
        <v>6</v>
      </c>
      <c r="D285" s="157" t="s">
        <v>1123</v>
      </c>
      <c r="E285" s="186" t="s">
        <v>1324</v>
      </c>
      <c r="F285" s="186"/>
      <c r="G285" s="186"/>
      <c r="H285" s="1079">
        <v>41883</v>
      </c>
      <c r="I285" s="26"/>
      <c r="J285" s="26" t="s">
        <v>1338</v>
      </c>
      <c r="K285" s="148" t="s">
        <v>110</v>
      </c>
      <c r="L285" s="148" t="s">
        <v>110</v>
      </c>
      <c r="M285" s="148" t="s">
        <v>110</v>
      </c>
      <c r="N285" s="148" t="s">
        <v>110</v>
      </c>
      <c r="O285" s="148" t="s">
        <v>110</v>
      </c>
      <c r="P285" s="148" t="s">
        <v>110</v>
      </c>
      <c r="Q285" s="148" t="s">
        <v>110</v>
      </c>
      <c r="R285" s="148" t="s">
        <v>110</v>
      </c>
      <c r="S285" s="148" t="s">
        <v>110</v>
      </c>
      <c r="T285" s="148" t="s">
        <v>110</v>
      </c>
      <c r="U285" s="148" t="s">
        <v>110</v>
      </c>
      <c r="V285" s="148" t="s">
        <v>110</v>
      </c>
      <c r="W285" s="148" t="s">
        <v>110</v>
      </c>
      <c r="X285" s="148" t="s">
        <v>110</v>
      </c>
      <c r="Y285" s="148" t="s">
        <v>110</v>
      </c>
      <c r="Z285" s="148" t="s">
        <v>110</v>
      </c>
      <c r="AA285" s="148" t="s">
        <v>110</v>
      </c>
      <c r="AB285" s="148" t="s">
        <v>110</v>
      </c>
      <c r="AC285" s="148" t="s">
        <v>110</v>
      </c>
      <c r="AD285" s="148" t="s">
        <v>110</v>
      </c>
      <c r="AE285" s="967" t="s">
        <v>410</v>
      </c>
      <c r="AF285" s="191">
        <v>42720</v>
      </c>
      <c r="AG285" s="27">
        <v>6500000</v>
      </c>
      <c r="AH285" s="27">
        <v>6500000</v>
      </c>
      <c r="AI285" s="27">
        <v>6500000</v>
      </c>
      <c r="AJ285" s="27">
        <v>6437000</v>
      </c>
      <c r="AK285" s="27">
        <v>6437000</v>
      </c>
      <c r="AL285" s="27">
        <v>6437000</v>
      </c>
      <c r="AM285" s="27">
        <v>6437000</v>
      </c>
      <c r="AN285" s="27">
        <v>6437000</v>
      </c>
      <c r="AO285" s="27">
        <v>6437000</v>
      </c>
      <c r="AP285" s="27">
        <v>6437000</v>
      </c>
      <c r="AQ285" s="27">
        <v>6437000</v>
      </c>
      <c r="AR285" s="27">
        <v>6437000</v>
      </c>
      <c r="AS285" s="27">
        <v>6437000</v>
      </c>
      <c r="AT285" s="27">
        <v>6437000</v>
      </c>
      <c r="AU285" s="27">
        <v>6437000</v>
      </c>
      <c r="AV285" s="27">
        <v>6437000</v>
      </c>
      <c r="AW285" s="27">
        <v>6437000</v>
      </c>
      <c r="AX285" s="27">
        <v>6437000</v>
      </c>
      <c r="AY285" s="27">
        <v>6437000</v>
      </c>
      <c r="AZ285" s="27">
        <v>6437000</v>
      </c>
    </row>
    <row r="286" spans="1:52" ht="26.25" customHeight="1" x14ac:dyDescent="0.4">
      <c r="A286" s="1258" t="s">
        <v>1363</v>
      </c>
      <c r="B286" s="1259"/>
      <c r="C286" s="1259"/>
      <c r="D286" s="1259"/>
      <c r="E286" s="1259"/>
      <c r="F286" s="1259"/>
      <c r="G286" s="1259"/>
      <c r="H286" s="1259"/>
      <c r="I286" s="1259"/>
      <c r="J286" s="1259"/>
      <c r="K286" s="1259"/>
      <c r="L286" s="1259"/>
      <c r="M286" s="1259"/>
      <c r="N286" s="1259"/>
      <c r="O286" s="1259"/>
      <c r="P286" s="1259"/>
      <c r="Q286" s="1259"/>
      <c r="R286" s="1259"/>
      <c r="S286" s="1259"/>
      <c r="T286" s="1259"/>
      <c r="U286" s="1259"/>
      <c r="V286" s="1259"/>
      <c r="W286" s="1259"/>
      <c r="X286" s="1259"/>
      <c r="Y286" s="1259"/>
      <c r="Z286" s="1259"/>
      <c r="AA286" s="1259"/>
      <c r="AB286" s="1259"/>
      <c r="AC286" s="1259"/>
      <c r="AD286" s="1259"/>
      <c r="AE286" s="1259"/>
      <c r="AF286" s="1259"/>
      <c r="AG286" s="1259"/>
      <c r="AH286" s="1259"/>
      <c r="AI286" s="1259"/>
      <c r="AJ286" s="1259"/>
      <c r="AK286" s="1259"/>
      <c r="AL286" s="1259"/>
      <c r="AM286" s="1259"/>
      <c r="AN286" s="1259"/>
      <c r="AO286" s="1259"/>
      <c r="AP286" s="1259"/>
      <c r="AQ286" s="1259"/>
      <c r="AR286" s="1259"/>
      <c r="AS286" s="1259"/>
      <c r="AT286" s="1142"/>
      <c r="AU286" s="1142"/>
      <c r="AV286" s="1142"/>
      <c r="AW286" s="1142"/>
      <c r="AX286" s="1142"/>
      <c r="AY286" s="1142"/>
      <c r="AZ286" s="1142"/>
    </row>
    <row r="287" spans="1:52" s="975" customFormat="1" ht="20.399999999999999" x14ac:dyDescent="0.25">
      <c r="A287" s="186" t="s">
        <v>1325</v>
      </c>
      <c r="B287" s="186" t="s">
        <v>387</v>
      </c>
      <c r="C287" s="255">
        <v>296</v>
      </c>
      <c r="D287" s="157" t="s">
        <v>1121</v>
      </c>
      <c r="E287" s="186" t="s">
        <v>1351</v>
      </c>
      <c r="F287" s="186"/>
      <c r="G287" s="186"/>
      <c r="H287" s="1097">
        <v>44621</v>
      </c>
      <c r="I287" s="26"/>
      <c r="J287" s="1002" t="s">
        <v>1711</v>
      </c>
      <c r="K287" s="148"/>
      <c r="L287" s="148"/>
      <c r="M287" s="148"/>
      <c r="N287" s="148"/>
      <c r="O287" s="148"/>
      <c r="P287" s="148"/>
      <c r="Q287" s="148"/>
      <c r="R287" s="148"/>
      <c r="S287" s="148"/>
      <c r="T287" s="148"/>
      <c r="U287" s="148"/>
      <c r="V287" s="148"/>
      <c r="W287" s="148"/>
      <c r="X287" s="148"/>
      <c r="Y287" s="148"/>
      <c r="Z287" s="148"/>
      <c r="AA287" s="148"/>
      <c r="AB287" s="148" t="s">
        <v>392</v>
      </c>
      <c r="AC287" s="148" t="s">
        <v>406</v>
      </c>
      <c r="AD287" s="958" t="s">
        <v>110</v>
      </c>
      <c r="AE287" s="148" t="s">
        <v>410</v>
      </c>
      <c r="AF287" s="1023">
        <v>44662</v>
      </c>
      <c r="AG287" s="27"/>
      <c r="AH287" s="27"/>
      <c r="AI287" s="27"/>
      <c r="AJ287" s="27"/>
      <c r="AK287" s="27"/>
      <c r="AL287" s="27"/>
      <c r="AM287" s="27"/>
      <c r="AN287" s="27"/>
      <c r="AO287" s="27"/>
      <c r="AP287" s="27"/>
      <c r="AQ287" s="27"/>
      <c r="AR287" s="27"/>
      <c r="AS287" s="27"/>
      <c r="AT287" s="27"/>
      <c r="AU287" s="27"/>
      <c r="AV287" s="27"/>
      <c r="AW287" s="27"/>
      <c r="AX287" s="969">
        <v>18520000</v>
      </c>
      <c r="AY287" s="969">
        <v>18520000</v>
      </c>
      <c r="AZ287" s="969">
        <v>18520000</v>
      </c>
    </row>
    <row r="288" spans="1:52" ht="20.399999999999999" x14ac:dyDescent="0.25">
      <c r="A288" s="186" t="s">
        <v>1325</v>
      </c>
      <c r="B288" s="186" t="s">
        <v>387</v>
      </c>
      <c r="C288" s="255">
        <v>65</v>
      </c>
      <c r="D288" s="157" t="s">
        <v>1121</v>
      </c>
      <c r="E288" s="186" t="s">
        <v>1324</v>
      </c>
      <c r="F288" s="186"/>
      <c r="G288" s="186"/>
      <c r="H288" s="983">
        <v>43983</v>
      </c>
      <c r="I288" s="26"/>
      <c r="J288" s="26" t="s">
        <v>1654</v>
      </c>
      <c r="K288" s="148"/>
      <c r="L288" s="148"/>
      <c r="M288" s="148"/>
      <c r="N288" s="148"/>
      <c r="O288" s="148"/>
      <c r="P288" s="148"/>
      <c r="Q288" s="148" t="s">
        <v>396</v>
      </c>
      <c r="R288" s="148" t="s">
        <v>396</v>
      </c>
      <c r="S288" s="148" t="s">
        <v>396</v>
      </c>
      <c r="T288" s="148" t="s">
        <v>396</v>
      </c>
      <c r="U288" s="148" t="s">
        <v>406</v>
      </c>
      <c r="V288" s="148" t="s">
        <v>406</v>
      </c>
      <c r="W288" s="148" t="s">
        <v>406</v>
      </c>
      <c r="X288" s="148" t="s">
        <v>406</v>
      </c>
      <c r="Y288" s="148" t="s">
        <v>110</v>
      </c>
      <c r="Z288" s="148" t="s">
        <v>110</v>
      </c>
      <c r="AA288" s="148" t="s">
        <v>110</v>
      </c>
      <c r="AB288" s="148" t="s">
        <v>110</v>
      </c>
      <c r="AC288" s="148" t="s">
        <v>110</v>
      </c>
      <c r="AD288" s="148" t="s">
        <v>110</v>
      </c>
      <c r="AE288" s="967" t="s">
        <v>410</v>
      </c>
      <c r="AF288" s="967" t="s">
        <v>87</v>
      </c>
      <c r="AG288" s="27"/>
      <c r="AH288" s="27"/>
      <c r="AI288" s="27"/>
      <c r="AJ288" s="27"/>
      <c r="AK288" s="27"/>
      <c r="AL288" s="27"/>
      <c r="AM288" s="27">
        <v>14500000</v>
      </c>
      <c r="AN288" s="27">
        <v>14500000</v>
      </c>
      <c r="AO288" s="27">
        <v>14500000</v>
      </c>
      <c r="AP288" s="27">
        <v>14500000</v>
      </c>
      <c r="AQ288" s="27">
        <v>14500000</v>
      </c>
      <c r="AR288" s="27">
        <v>14500000</v>
      </c>
      <c r="AS288" s="27">
        <v>15100000</v>
      </c>
      <c r="AT288" s="27">
        <v>15100000</v>
      </c>
      <c r="AU288" s="27">
        <v>15100000</v>
      </c>
      <c r="AV288" s="27">
        <v>15100000</v>
      </c>
      <c r="AW288" s="27">
        <v>15100000</v>
      </c>
      <c r="AX288" s="27">
        <v>15100000</v>
      </c>
      <c r="AY288" s="27">
        <v>15100000</v>
      </c>
      <c r="AZ288" s="27">
        <v>15100000</v>
      </c>
    </row>
    <row r="289" spans="1:52" s="975" customFormat="1" ht="20.399999999999999" x14ac:dyDescent="0.25">
      <c r="A289" s="186" t="s">
        <v>1325</v>
      </c>
      <c r="B289" s="148" t="s">
        <v>387</v>
      </c>
      <c r="C289" s="255">
        <v>299</v>
      </c>
      <c r="D289" s="157" t="s">
        <v>1121</v>
      </c>
      <c r="E289" s="186" t="s">
        <v>1324</v>
      </c>
      <c r="F289" s="186"/>
      <c r="G289" s="186"/>
      <c r="H289" s="1021">
        <v>44531</v>
      </c>
      <c r="I289" s="26"/>
      <c r="J289" s="26" t="s">
        <v>1713</v>
      </c>
      <c r="K289" s="148"/>
      <c r="L289" s="148"/>
      <c r="M289" s="148"/>
      <c r="N289" s="148"/>
      <c r="O289" s="148"/>
      <c r="P289" s="148"/>
      <c r="Q289" s="148"/>
      <c r="R289" s="148"/>
      <c r="S289" s="148"/>
      <c r="T289" s="148"/>
      <c r="U289" s="148"/>
      <c r="V289" s="148"/>
      <c r="W289" s="148"/>
      <c r="X289" s="148"/>
      <c r="Y289" s="148"/>
      <c r="Z289" s="148"/>
      <c r="AA289" s="148"/>
      <c r="AB289" s="148" t="s">
        <v>406</v>
      </c>
      <c r="AC289" s="148" t="s">
        <v>96</v>
      </c>
      <c r="AD289" s="148" t="s">
        <v>96</v>
      </c>
      <c r="AE289" s="148" t="s">
        <v>410</v>
      </c>
      <c r="AF289" s="148" t="s">
        <v>87</v>
      </c>
      <c r="AG289" s="27"/>
      <c r="AH289" s="27"/>
      <c r="AI289" s="27"/>
      <c r="AJ289" s="27"/>
      <c r="AK289" s="27"/>
      <c r="AL289" s="27"/>
      <c r="AM289" s="27"/>
      <c r="AN289" s="27"/>
      <c r="AO289" s="27"/>
      <c r="AP289" s="27"/>
      <c r="AQ289" s="27"/>
      <c r="AR289" s="27"/>
      <c r="AS289" s="27"/>
      <c r="AT289" s="27"/>
      <c r="AU289" s="27"/>
      <c r="AV289" s="27"/>
      <c r="AW289" s="27"/>
      <c r="AX289" s="27">
        <v>5672000</v>
      </c>
      <c r="AY289" s="27">
        <v>5672000</v>
      </c>
      <c r="AZ289" s="27">
        <v>5672000</v>
      </c>
    </row>
    <row r="290" spans="1:52" s="975" customFormat="1" ht="20.399999999999999" x14ac:dyDescent="0.25">
      <c r="A290" s="186" t="s">
        <v>1325</v>
      </c>
      <c r="B290" s="148" t="s">
        <v>387</v>
      </c>
      <c r="C290" s="255">
        <v>300</v>
      </c>
      <c r="D290" s="157" t="s">
        <v>1121</v>
      </c>
      <c r="E290" s="186" t="s">
        <v>1324</v>
      </c>
      <c r="F290" s="186"/>
      <c r="G290" s="186"/>
      <c r="H290" s="1021">
        <v>44501</v>
      </c>
      <c r="I290" s="26"/>
      <c r="J290" s="26" t="s">
        <v>1714</v>
      </c>
      <c r="K290" s="148"/>
      <c r="L290" s="148"/>
      <c r="M290" s="148"/>
      <c r="N290" s="148"/>
      <c r="O290" s="148"/>
      <c r="P290" s="148"/>
      <c r="Q290" s="148"/>
      <c r="R290" s="148"/>
      <c r="S290" s="148"/>
      <c r="T290" s="148"/>
      <c r="U290" s="148"/>
      <c r="V290" s="148"/>
      <c r="W290" s="148"/>
      <c r="X290" s="148"/>
      <c r="Y290" s="148"/>
      <c r="Z290" s="148"/>
      <c r="AA290" s="148"/>
      <c r="AB290" s="148" t="s">
        <v>406</v>
      </c>
      <c r="AC290" s="148" t="s">
        <v>96</v>
      </c>
      <c r="AD290" s="148" t="s">
        <v>96</v>
      </c>
      <c r="AE290" s="148" t="s">
        <v>410</v>
      </c>
      <c r="AF290" s="148" t="s">
        <v>87</v>
      </c>
      <c r="AG290" s="27"/>
      <c r="AH290" s="27"/>
      <c r="AI290" s="27"/>
      <c r="AJ290" s="27"/>
      <c r="AK290" s="27"/>
      <c r="AL290" s="27"/>
      <c r="AM290" s="27"/>
      <c r="AN290" s="27"/>
      <c r="AO290" s="27"/>
      <c r="AP290" s="27"/>
      <c r="AQ290" s="27"/>
      <c r="AR290" s="27"/>
      <c r="AS290" s="27"/>
      <c r="AT290" s="27"/>
      <c r="AU290" s="27"/>
      <c r="AV290" s="27"/>
      <c r="AW290" s="27"/>
      <c r="AX290" s="27">
        <v>11636000</v>
      </c>
      <c r="AY290" s="27">
        <v>11636000</v>
      </c>
      <c r="AZ290" s="27">
        <v>11636000</v>
      </c>
    </row>
    <row r="291" spans="1:52" ht="26.25" customHeight="1" x14ac:dyDescent="0.4">
      <c r="A291" s="186" t="s">
        <v>1325</v>
      </c>
      <c r="B291" s="186" t="s">
        <v>387</v>
      </c>
      <c r="C291" s="1098">
        <v>253</v>
      </c>
      <c r="D291" s="1099" t="s">
        <v>1121</v>
      </c>
      <c r="E291" s="1100" t="s">
        <v>1324</v>
      </c>
      <c r="F291" s="992"/>
      <c r="G291" s="992"/>
      <c r="H291" s="1079">
        <v>44470</v>
      </c>
      <c r="I291" s="26"/>
      <c r="J291" s="1101" t="s">
        <v>1594</v>
      </c>
      <c r="K291" s="1102"/>
      <c r="L291" s="1102"/>
      <c r="M291" s="1102"/>
      <c r="N291" s="1102"/>
      <c r="O291" s="1102"/>
      <c r="P291" s="1102"/>
      <c r="Q291" s="1102"/>
      <c r="R291" s="1102"/>
      <c r="S291" s="1102"/>
      <c r="T291" s="1102"/>
      <c r="U291" s="1102"/>
      <c r="V291" s="1102"/>
      <c r="W291" s="1102"/>
      <c r="X291" s="1102"/>
      <c r="Y291" s="1102"/>
      <c r="Z291" s="1094" t="s">
        <v>396</v>
      </c>
      <c r="AA291" s="1094" t="s">
        <v>396</v>
      </c>
      <c r="AB291" s="148" t="s">
        <v>406</v>
      </c>
      <c r="AC291" s="148" t="s">
        <v>96</v>
      </c>
      <c r="AD291" s="148" t="s">
        <v>96</v>
      </c>
      <c r="AE291" s="148" t="s">
        <v>410</v>
      </c>
      <c r="AF291" s="148" t="s">
        <v>87</v>
      </c>
      <c r="AG291" s="1102"/>
      <c r="AH291" s="1102"/>
      <c r="AI291" s="1102"/>
      <c r="AJ291" s="1102"/>
      <c r="AK291" s="1102"/>
      <c r="AL291" s="1102"/>
      <c r="AM291" s="1102"/>
      <c r="AN291" s="1102"/>
      <c r="AO291" s="1102"/>
      <c r="AP291" s="1102"/>
      <c r="AQ291" s="1102"/>
      <c r="AR291" s="1102"/>
      <c r="AS291" s="1102"/>
      <c r="AT291" s="1102"/>
      <c r="AU291" s="1102"/>
      <c r="AV291" s="1103">
        <v>8700000</v>
      </c>
      <c r="AW291" s="1103">
        <v>8700000</v>
      </c>
      <c r="AX291" s="1103">
        <v>8700000</v>
      </c>
      <c r="AY291" s="1103">
        <v>8700000</v>
      </c>
      <c r="AZ291" s="1103">
        <v>8700000</v>
      </c>
    </row>
    <row r="292" spans="1:52" ht="20.399999999999999" x14ac:dyDescent="0.25">
      <c r="A292" s="186" t="s">
        <v>1325</v>
      </c>
      <c r="B292" s="186" t="s">
        <v>387</v>
      </c>
      <c r="C292" s="255">
        <v>207</v>
      </c>
      <c r="D292" s="157" t="s">
        <v>1121</v>
      </c>
      <c r="E292" s="186" t="s">
        <v>1324</v>
      </c>
      <c r="F292" s="186"/>
      <c r="G292" s="186"/>
      <c r="H292" s="1079">
        <v>44470</v>
      </c>
      <c r="I292" s="26"/>
      <c r="J292" s="26" t="s">
        <v>1560</v>
      </c>
      <c r="K292" s="148"/>
      <c r="L292" s="148"/>
      <c r="M292" s="148"/>
      <c r="N292" s="148"/>
      <c r="O292" s="148"/>
      <c r="P292" s="148"/>
      <c r="Q292" s="148"/>
      <c r="R292" s="148"/>
      <c r="S292" s="148"/>
      <c r="T292" s="148"/>
      <c r="U292" s="148"/>
      <c r="V292" s="148"/>
      <c r="W292" s="148" t="s">
        <v>396</v>
      </c>
      <c r="X292" s="148" t="s">
        <v>396</v>
      </c>
      <c r="Y292" s="148" t="s">
        <v>396</v>
      </c>
      <c r="Z292" s="148" t="s">
        <v>406</v>
      </c>
      <c r="AA292" s="148" t="s">
        <v>406</v>
      </c>
      <c r="AB292" s="148" t="s">
        <v>406</v>
      </c>
      <c r="AC292" s="148" t="s">
        <v>110</v>
      </c>
      <c r="AD292" s="148" t="s">
        <v>110</v>
      </c>
      <c r="AE292" s="967" t="s">
        <v>410</v>
      </c>
      <c r="AF292" s="967" t="s">
        <v>87</v>
      </c>
      <c r="AG292" s="27"/>
      <c r="AH292" s="27"/>
      <c r="AI292" s="27"/>
      <c r="AJ292" s="27"/>
      <c r="AK292" s="27"/>
      <c r="AL292" s="27"/>
      <c r="AM292" s="27"/>
      <c r="AN292" s="27"/>
      <c r="AO292" s="27"/>
      <c r="AP292" s="27"/>
      <c r="AQ292" s="27"/>
      <c r="AR292" s="27"/>
      <c r="AS292" s="27">
        <v>17100000</v>
      </c>
      <c r="AT292" s="27">
        <v>17100000</v>
      </c>
      <c r="AU292" s="27">
        <v>17100000</v>
      </c>
      <c r="AV292" s="27">
        <v>22578000</v>
      </c>
      <c r="AW292" s="27">
        <v>22578000</v>
      </c>
      <c r="AX292" s="27">
        <v>22578000</v>
      </c>
      <c r="AY292" s="27">
        <v>22578000</v>
      </c>
      <c r="AZ292" s="27">
        <v>22578000</v>
      </c>
    </row>
    <row r="293" spans="1:52" s="975" customFormat="1" x14ac:dyDescent="0.25">
      <c r="A293" s="186" t="s">
        <v>1325</v>
      </c>
      <c r="B293" s="148" t="s">
        <v>509</v>
      </c>
      <c r="C293" s="255">
        <v>301</v>
      </c>
      <c r="D293" s="157" t="s">
        <v>1121</v>
      </c>
      <c r="E293" s="186" t="s">
        <v>1324</v>
      </c>
      <c r="F293" s="186"/>
      <c r="G293" s="186"/>
      <c r="H293" s="1079">
        <v>44501</v>
      </c>
      <c r="I293" s="26"/>
      <c r="J293" s="26" t="s">
        <v>1715</v>
      </c>
      <c r="K293" s="148"/>
      <c r="L293" s="148"/>
      <c r="M293" s="148"/>
      <c r="N293" s="148"/>
      <c r="O293" s="148"/>
      <c r="P293" s="148"/>
      <c r="Q293" s="148"/>
      <c r="R293" s="148"/>
      <c r="S293" s="148"/>
      <c r="T293" s="148"/>
      <c r="U293" s="148"/>
      <c r="V293" s="148"/>
      <c r="W293" s="148"/>
      <c r="X293" s="148"/>
      <c r="Y293" s="148"/>
      <c r="Z293" s="148"/>
      <c r="AA293" s="148"/>
      <c r="AB293" s="148" t="s">
        <v>396</v>
      </c>
      <c r="AC293" s="148" t="s">
        <v>96</v>
      </c>
      <c r="AD293" s="148" t="s">
        <v>96</v>
      </c>
      <c r="AE293" s="148" t="s">
        <v>410</v>
      </c>
      <c r="AF293" s="148" t="s">
        <v>87</v>
      </c>
      <c r="AG293" s="27"/>
      <c r="AH293" s="27"/>
      <c r="AI293" s="27"/>
      <c r="AJ293" s="27"/>
      <c r="AK293" s="27"/>
      <c r="AL293" s="27"/>
      <c r="AM293" s="27"/>
      <c r="AN293" s="27"/>
      <c r="AO293" s="27"/>
      <c r="AP293" s="27"/>
      <c r="AQ293" s="27"/>
      <c r="AR293" s="27"/>
      <c r="AS293" s="27"/>
      <c r="AT293" s="27"/>
      <c r="AU293" s="27"/>
      <c r="AV293" s="27"/>
      <c r="AW293" s="27"/>
      <c r="AX293" s="27">
        <v>5451000</v>
      </c>
      <c r="AY293" s="27">
        <v>5451000</v>
      </c>
      <c r="AZ293" s="27">
        <v>5451000</v>
      </c>
    </row>
    <row r="294" spans="1:52" s="975" customFormat="1" ht="20.399999999999999" x14ac:dyDescent="0.25">
      <c r="A294" s="186" t="s">
        <v>1325</v>
      </c>
      <c r="B294" s="186" t="s">
        <v>387</v>
      </c>
      <c r="C294" s="255">
        <v>295</v>
      </c>
      <c r="D294" s="157" t="s">
        <v>1121</v>
      </c>
      <c r="E294" s="157" t="s">
        <v>1351</v>
      </c>
      <c r="F294" s="186"/>
      <c r="G294" s="186"/>
      <c r="H294" s="1079">
        <v>44593</v>
      </c>
      <c r="I294" s="26"/>
      <c r="J294" s="1002" t="s">
        <v>1710</v>
      </c>
      <c r="K294" s="148"/>
      <c r="L294" s="148"/>
      <c r="M294" s="148"/>
      <c r="N294" s="148"/>
      <c r="O294" s="148"/>
      <c r="P294" s="148"/>
      <c r="Q294" s="148"/>
      <c r="R294" s="148"/>
      <c r="S294" s="148"/>
      <c r="T294" s="148"/>
      <c r="U294" s="148"/>
      <c r="V294" s="148"/>
      <c r="W294" s="148"/>
      <c r="X294" s="148"/>
      <c r="Y294" s="148"/>
      <c r="Z294" s="148"/>
      <c r="AA294" s="148"/>
      <c r="AB294" s="148" t="s">
        <v>406</v>
      </c>
      <c r="AC294" s="148" t="s">
        <v>110</v>
      </c>
      <c r="AD294" s="148" t="s">
        <v>110</v>
      </c>
      <c r="AE294" s="148" t="s">
        <v>410</v>
      </c>
      <c r="AF294" s="1023">
        <v>44662</v>
      </c>
      <c r="AG294" s="27"/>
      <c r="AH294" s="27"/>
      <c r="AI294" s="27"/>
      <c r="AJ294" s="27"/>
      <c r="AK294" s="27"/>
      <c r="AL294" s="27"/>
      <c r="AM294" s="27"/>
      <c r="AN294" s="27"/>
      <c r="AO294" s="27"/>
      <c r="AP294" s="27"/>
      <c r="AQ294" s="27"/>
      <c r="AR294" s="27"/>
      <c r="AS294" s="27"/>
      <c r="AT294" s="27"/>
      <c r="AU294" s="27"/>
      <c r="AV294" s="27"/>
      <c r="AW294" s="27"/>
      <c r="AX294" s="969">
        <v>11220000</v>
      </c>
      <c r="AY294" s="969">
        <v>11220000</v>
      </c>
      <c r="AZ294" s="969">
        <v>11220000</v>
      </c>
    </row>
    <row r="295" spans="1:52" x14ac:dyDescent="0.25">
      <c r="A295" s="186" t="s">
        <v>1325</v>
      </c>
      <c r="B295" s="148" t="s">
        <v>387</v>
      </c>
      <c r="C295" s="255">
        <v>304</v>
      </c>
      <c r="D295" s="157" t="s">
        <v>1121</v>
      </c>
      <c r="E295" s="186" t="s">
        <v>1324</v>
      </c>
      <c r="F295" s="186"/>
      <c r="G295" s="186"/>
      <c r="H295" s="1020">
        <v>44287</v>
      </c>
      <c r="I295" s="26"/>
      <c r="J295" s="26" t="s">
        <v>1719</v>
      </c>
      <c r="K295" s="148"/>
      <c r="L295" s="148"/>
      <c r="M295" s="148"/>
      <c r="N295" s="148"/>
      <c r="O295" s="148"/>
      <c r="P295" s="148"/>
      <c r="Q295" s="148"/>
      <c r="R295" s="148"/>
      <c r="S295" s="148"/>
      <c r="T295" s="148"/>
      <c r="U295" s="148"/>
      <c r="V295" s="148"/>
      <c r="W295" s="148"/>
      <c r="X295" s="148"/>
      <c r="Y295" s="148"/>
      <c r="Z295" s="148"/>
      <c r="AA295" s="148"/>
      <c r="AB295" s="148" t="s">
        <v>96</v>
      </c>
      <c r="AC295" s="148" t="s">
        <v>96</v>
      </c>
      <c r="AD295" s="148" t="s">
        <v>96</v>
      </c>
      <c r="AE295" s="148" t="s">
        <v>410</v>
      </c>
      <c r="AF295" s="191" t="s">
        <v>87</v>
      </c>
      <c r="AG295" s="27"/>
      <c r="AH295" s="27"/>
      <c r="AI295" s="27"/>
      <c r="AJ295" s="27"/>
      <c r="AK295" s="27"/>
      <c r="AL295" s="27"/>
      <c r="AM295" s="27"/>
      <c r="AN295" s="27"/>
      <c r="AO295" s="27"/>
      <c r="AP295" s="27"/>
      <c r="AQ295" s="27"/>
      <c r="AR295" s="27"/>
      <c r="AS295" s="27"/>
      <c r="AT295" s="27"/>
      <c r="AU295" s="27"/>
      <c r="AV295" s="27"/>
      <c r="AW295" s="27"/>
      <c r="AX295" s="27">
        <v>5866000</v>
      </c>
      <c r="AY295" s="27">
        <v>5866000</v>
      </c>
      <c r="AZ295" s="27">
        <v>5866000</v>
      </c>
    </row>
    <row r="296" spans="1:52" ht="26.25" customHeight="1" x14ac:dyDescent="0.4">
      <c r="A296" s="186" t="s">
        <v>1325</v>
      </c>
      <c r="B296" s="186" t="s">
        <v>509</v>
      </c>
      <c r="C296" s="255">
        <v>252</v>
      </c>
      <c r="D296" s="157" t="s">
        <v>1121</v>
      </c>
      <c r="E296" s="186" t="s">
        <v>1324</v>
      </c>
      <c r="F296" s="992"/>
      <c r="G296" s="992"/>
      <c r="H296" s="983">
        <v>44348</v>
      </c>
      <c r="I296" s="26"/>
      <c r="J296" s="26" t="s">
        <v>1593</v>
      </c>
      <c r="K296" s="990"/>
      <c r="L296" s="990"/>
      <c r="M296" s="990"/>
      <c r="N296" s="990"/>
      <c r="O296" s="990"/>
      <c r="P296" s="990"/>
      <c r="Q296" s="990"/>
      <c r="R296" s="990"/>
      <c r="S296" s="990"/>
      <c r="T296" s="990"/>
      <c r="U296" s="990"/>
      <c r="V296" s="990"/>
      <c r="W296" s="990"/>
      <c r="X296" s="990"/>
      <c r="Y296" s="990"/>
      <c r="Z296" s="148" t="s">
        <v>396</v>
      </c>
      <c r="AA296" s="148" t="s">
        <v>396</v>
      </c>
      <c r="AB296" s="148" t="s">
        <v>110</v>
      </c>
      <c r="AC296" s="148" t="s">
        <v>110</v>
      </c>
      <c r="AD296" s="148" t="s">
        <v>110</v>
      </c>
      <c r="AE296" s="148" t="s">
        <v>410</v>
      </c>
      <c r="AF296" s="148" t="s">
        <v>87</v>
      </c>
      <c r="AG296" s="990"/>
      <c r="AH296" s="990"/>
      <c r="AI296" s="990"/>
      <c r="AJ296" s="990"/>
      <c r="AK296" s="990"/>
      <c r="AL296" s="990"/>
      <c r="AM296" s="990"/>
      <c r="AN296" s="990"/>
      <c r="AO296" s="990"/>
      <c r="AP296" s="990"/>
      <c r="AQ296" s="990"/>
      <c r="AR296" s="990"/>
      <c r="AS296" s="990"/>
      <c r="AT296" s="990"/>
      <c r="AU296" s="990"/>
      <c r="AV296" s="27">
        <v>7800000</v>
      </c>
      <c r="AW296" s="27">
        <v>7800000</v>
      </c>
      <c r="AX296" s="27">
        <v>7838000</v>
      </c>
      <c r="AY296" s="27">
        <v>7838000</v>
      </c>
      <c r="AZ296" s="27">
        <v>7838000</v>
      </c>
    </row>
    <row r="297" spans="1:52" ht="20.399999999999999" x14ac:dyDescent="0.25">
      <c r="A297" s="186" t="s">
        <v>1325</v>
      </c>
      <c r="B297" s="186" t="s">
        <v>387</v>
      </c>
      <c r="C297" s="255">
        <v>107</v>
      </c>
      <c r="D297" s="157" t="s">
        <v>1121</v>
      </c>
      <c r="E297" s="186" t="s">
        <v>1324</v>
      </c>
      <c r="F297" s="186"/>
      <c r="G297" s="186"/>
      <c r="H297" s="983">
        <v>44348</v>
      </c>
      <c r="I297" s="26"/>
      <c r="J297" s="26" t="s">
        <v>1451</v>
      </c>
      <c r="K297" s="148"/>
      <c r="L297" s="148"/>
      <c r="M297" s="148"/>
      <c r="N297" s="148"/>
      <c r="O297" s="148"/>
      <c r="P297" s="148"/>
      <c r="Q297" s="148"/>
      <c r="R297" s="148"/>
      <c r="S297" s="148"/>
      <c r="T297" s="148" t="s">
        <v>396</v>
      </c>
      <c r="U297" s="148" t="s">
        <v>396</v>
      </c>
      <c r="V297" s="148" t="s">
        <v>396</v>
      </c>
      <c r="W297" s="148" t="s">
        <v>406</v>
      </c>
      <c r="X297" s="148" t="s">
        <v>406</v>
      </c>
      <c r="Y297" s="148" t="s">
        <v>406</v>
      </c>
      <c r="Z297" s="148" t="s">
        <v>406</v>
      </c>
      <c r="AA297" s="148" t="s">
        <v>406</v>
      </c>
      <c r="AB297" s="148" t="s">
        <v>96</v>
      </c>
      <c r="AC297" s="148" t="s">
        <v>96</v>
      </c>
      <c r="AD297" s="148" t="s">
        <v>96</v>
      </c>
      <c r="AE297" s="967">
        <v>43745</v>
      </c>
      <c r="AF297" s="991" t="s">
        <v>1533</v>
      </c>
      <c r="AG297" s="27"/>
      <c r="AH297" s="27"/>
      <c r="AI297" s="27"/>
      <c r="AJ297" s="27"/>
      <c r="AK297" s="27"/>
      <c r="AL297" s="27"/>
      <c r="AM297" s="27"/>
      <c r="AN297" s="27"/>
      <c r="AO297" s="27"/>
      <c r="AP297" s="27">
        <v>72400000</v>
      </c>
      <c r="AQ297" s="27">
        <v>72400000</v>
      </c>
      <c r="AR297" s="27">
        <v>72400000</v>
      </c>
      <c r="AS297" s="27">
        <v>72430000</v>
      </c>
      <c r="AT297" s="27">
        <v>72430000</v>
      </c>
      <c r="AU297" s="27">
        <v>72430000</v>
      </c>
      <c r="AV297" s="27">
        <v>72430000</v>
      </c>
      <c r="AW297" s="27">
        <v>72430000</v>
      </c>
      <c r="AX297" s="27">
        <v>72430000</v>
      </c>
      <c r="AY297" s="27">
        <v>72430000</v>
      </c>
      <c r="AZ297" s="27">
        <v>72430000</v>
      </c>
    </row>
    <row r="298" spans="1:52" ht="20.399999999999999" x14ac:dyDescent="0.25">
      <c r="A298" s="186" t="s">
        <v>1325</v>
      </c>
      <c r="B298" s="186" t="s">
        <v>387</v>
      </c>
      <c r="C298" s="255">
        <v>210</v>
      </c>
      <c r="D298" s="157" t="s">
        <v>1121</v>
      </c>
      <c r="E298" s="186" t="s">
        <v>1324</v>
      </c>
      <c r="F298" s="186"/>
      <c r="G298" s="186"/>
      <c r="H298" s="1001">
        <v>44256</v>
      </c>
      <c r="I298" s="26"/>
      <c r="J298" s="26" t="s">
        <v>1561</v>
      </c>
      <c r="K298" s="148"/>
      <c r="L298" s="148"/>
      <c r="M298" s="148"/>
      <c r="N298" s="148"/>
      <c r="O298" s="148"/>
      <c r="P298" s="148"/>
      <c r="Q298" s="148"/>
      <c r="R298" s="148"/>
      <c r="S298" s="148"/>
      <c r="T298" s="148"/>
      <c r="U298" s="148"/>
      <c r="V298" s="148"/>
      <c r="W298" s="148" t="s">
        <v>396</v>
      </c>
      <c r="X298" s="148" t="s">
        <v>396</v>
      </c>
      <c r="Y298" s="148" t="s">
        <v>396</v>
      </c>
      <c r="Z298" s="148" t="s">
        <v>406</v>
      </c>
      <c r="AA298" s="148" t="s">
        <v>96</v>
      </c>
      <c r="AB298" s="148" t="s">
        <v>96</v>
      </c>
      <c r="AC298" s="148" t="s">
        <v>96</v>
      </c>
      <c r="AD298" s="148" t="s">
        <v>96</v>
      </c>
      <c r="AE298" s="967" t="s">
        <v>410</v>
      </c>
      <c r="AF298" s="967" t="s">
        <v>87</v>
      </c>
      <c r="AG298" s="27"/>
      <c r="AH298" s="27"/>
      <c r="AI298" s="27"/>
      <c r="AJ298" s="27"/>
      <c r="AK298" s="27"/>
      <c r="AL298" s="27"/>
      <c r="AM298" s="27"/>
      <c r="AN298" s="27"/>
      <c r="AO298" s="27"/>
      <c r="AP298" s="27"/>
      <c r="AQ298" s="27"/>
      <c r="AR298" s="27"/>
      <c r="AS298" s="27">
        <v>7070000</v>
      </c>
      <c r="AT298" s="27">
        <v>7070000</v>
      </c>
      <c r="AU298" s="27">
        <v>7070000</v>
      </c>
      <c r="AV298" s="27">
        <v>8877000</v>
      </c>
      <c r="AW298" s="27">
        <v>8877000</v>
      </c>
      <c r="AX298" s="27">
        <v>8877000</v>
      </c>
      <c r="AY298" s="27">
        <v>8877000</v>
      </c>
      <c r="AZ298" s="27">
        <v>8877000</v>
      </c>
    </row>
    <row r="299" spans="1:52" ht="20.399999999999999" x14ac:dyDescent="0.25">
      <c r="A299" s="186" t="s">
        <v>1325</v>
      </c>
      <c r="B299" s="186" t="s">
        <v>387</v>
      </c>
      <c r="C299" s="255">
        <v>212</v>
      </c>
      <c r="D299" s="157" t="s">
        <v>1121</v>
      </c>
      <c r="E299" s="186" t="s">
        <v>1324</v>
      </c>
      <c r="F299" s="186"/>
      <c r="G299" s="186"/>
      <c r="H299" s="1001">
        <v>44256</v>
      </c>
      <c r="I299" s="26"/>
      <c r="J299" s="26" t="s">
        <v>1543</v>
      </c>
      <c r="K299" s="148"/>
      <c r="L299" s="148"/>
      <c r="M299" s="148"/>
      <c r="N299" s="148"/>
      <c r="O299" s="148"/>
      <c r="P299" s="148"/>
      <c r="Q299" s="148"/>
      <c r="R299" s="148"/>
      <c r="S299" s="148"/>
      <c r="T299" s="148"/>
      <c r="U299" s="148"/>
      <c r="V299" s="148"/>
      <c r="W299" s="148" t="s">
        <v>396</v>
      </c>
      <c r="X299" s="148" t="s">
        <v>396</v>
      </c>
      <c r="Y299" s="148" t="s">
        <v>406</v>
      </c>
      <c r="Z299" s="148" t="s">
        <v>406</v>
      </c>
      <c r="AA299" s="148" t="s">
        <v>96</v>
      </c>
      <c r="AB299" s="148" t="s">
        <v>96</v>
      </c>
      <c r="AC299" s="148" t="s">
        <v>96</v>
      </c>
      <c r="AD299" s="148" t="s">
        <v>96</v>
      </c>
      <c r="AE299" s="967" t="s">
        <v>410</v>
      </c>
      <c r="AF299" s="967" t="s">
        <v>87</v>
      </c>
      <c r="AG299" s="27"/>
      <c r="AH299" s="27"/>
      <c r="AI299" s="27"/>
      <c r="AJ299" s="27"/>
      <c r="AK299" s="27"/>
      <c r="AL299" s="27"/>
      <c r="AM299" s="27"/>
      <c r="AN299" s="27"/>
      <c r="AO299" s="27"/>
      <c r="AP299" s="27"/>
      <c r="AQ299" s="27"/>
      <c r="AR299" s="27"/>
      <c r="AS299" s="27">
        <v>7470000</v>
      </c>
      <c r="AT299" s="27">
        <v>7470000</v>
      </c>
      <c r="AU299" s="27">
        <v>9688000</v>
      </c>
      <c r="AV299" s="27">
        <v>9688000</v>
      </c>
      <c r="AW299" s="27">
        <v>9688000</v>
      </c>
      <c r="AX299" s="27">
        <v>9688000</v>
      </c>
      <c r="AY299" s="27">
        <v>9688000</v>
      </c>
      <c r="AZ299" s="27">
        <v>9688000</v>
      </c>
    </row>
    <row r="300" spans="1:52" ht="22.8" x14ac:dyDescent="0.4">
      <c r="A300" s="186" t="s">
        <v>1325</v>
      </c>
      <c r="B300" s="186" t="s">
        <v>509</v>
      </c>
      <c r="C300" s="255">
        <v>254</v>
      </c>
      <c r="D300" s="157" t="s">
        <v>1121</v>
      </c>
      <c r="E300" s="186" t="s">
        <v>1324</v>
      </c>
      <c r="F300" s="142"/>
      <c r="G300" s="142"/>
      <c r="H300" s="1020">
        <v>44287</v>
      </c>
      <c r="I300" s="26"/>
      <c r="J300" s="26" t="s">
        <v>1595</v>
      </c>
      <c r="K300" s="990"/>
      <c r="L300" s="990"/>
      <c r="M300" s="990"/>
      <c r="N300" s="990"/>
      <c r="O300" s="990"/>
      <c r="P300" s="990"/>
      <c r="Q300" s="990"/>
      <c r="R300" s="990"/>
      <c r="S300" s="990"/>
      <c r="T300" s="990"/>
      <c r="U300" s="990"/>
      <c r="V300" s="990"/>
      <c r="W300" s="990"/>
      <c r="X300" s="990"/>
      <c r="Y300" s="990"/>
      <c r="Z300" s="148" t="s">
        <v>396</v>
      </c>
      <c r="AA300" s="1094" t="s">
        <v>96</v>
      </c>
      <c r="AB300" s="1094" t="s">
        <v>96</v>
      </c>
      <c r="AC300" s="1094" t="s">
        <v>96</v>
      </c>
      <c r="AD300" s="1094" t="s">
        <v>96</v>
      </c>
      <c r="AE300" s="967" t="s">
        <v>410</v>
      </c>
      <c r="AF300" s="148" t="s">
        <v>87</v>
      </c>
      <c r="AG300" s="990"/>
      <c r="AH300" s="990"/>
      <c r="AI300" s="990"/>
      <c r="AJ300" s="990"/>
      <c r="AK300" s="990"/>
      <c r="AL300" s="990"/>
      <c r="AM300" s="990"/>
      <c r="AN300" s="990"/>
      <c r="AO300" s="990"/>
      <c r="AP300" s="990"/>
      <c r="AQ300" s="990"/>
      <c r="AR300" s="990"/>
      <c r="AS300" s="990"/>
      <c r="AT300" s="990"/>
      <c r="AU300" s="990"/>
      <c r="AV300" s="27">
        <v>5191000</v>
      </c>
      <c r="AW300" s="27">
        <v>5191000</v>
      </c>
      <c r="AX300" s="27">
        <v>5191000</v>
      </c>
      <c r="AY300" s="27">
        <v>5191000</v>
      </c>
      <c r="AZ300" s="27">
        <v>5191000</v>
      </c>
    </row>
    <row r="301" spans="1:52" ht="20.399999999999999" x14ac:dyDescent="0.25">
      <c r="A301" s="186" t="s">
        <v>1325</v>
      </c>
      <c r="B301" s="186" t="s">
        <v>387</v>
      </c>
      <c r="C301" s="255">
        <v>64</v>
      </c>
      <c r="D301" s="157" t="s">
        <v>1121</v>
      </c>
      <c r="E301" s="186" t="s">
        <v>1324</v>
      </c>
      <c r="F301" s="186"/>
      <c r="G301" s="186"/>
      <c r="H301" s="1001">
        <v>44256</v>
      </c>
      <c r="I301" s="26"/>
      <c r="J301" s="26" t="s">
        <v>1632</v>
      </c>
      <c r="K301" s="148"/>
      <c r="L301" s="148"/>
      <c r="M301" s="148"/>
      <c r="N301" s="148"/>
      <c r="O301" s="148"/>
      <c r="P301" s="148"/>
      <c r="Q301" s="148" t="s">
        <v>396</v>
      </c>
      <c r="R301" s="148" t="s">
        <v>396</v>
      </c>
      <c r="S301" s="148" t="s">
        <v>396</v>
      </c>
      <c r="T301" s="148" t="s">
        <v>110</v>
      </c>
      <c r="U301" s="148" t="s">
        <v>406</v>
      </c>
      <c r="V301" s="148" t="s">
        <v>406</v>
      </c>
      <c r="W301" s="148" t="s">
        <v>406</v>
      </c>
      <c r="X301" s="148" t="s">
        <v>406</v>
      </c>
      <c r="Y301" s="148" t="s">
        <v>406</v>
      </c>
      <c r="Z301" s="148" t="s">
        <v>406</v>
      </c>
      <c r="AA301" s="148" t="s">
        <v>96</v>
      </c>
      <c r="AB301" s="148" t="s">
        <v>96</v>
      </c>
      <c r="AC301" s="148" t="s">
        <v>96</v>
      </c>
      <c r="AD301" s="148" t="s">
        <v>96</v>
      </c>
      <c r="AE301" s="967" t="s">
        <v>410</v>
      </c>
      <c r="AF301" s="967">
        <v>43815</v>
      </c>
      <c r="AG301" s="27"/>
      <c r="AH301" s="27"/>
      <c r="AI301" s="27"/>
      <c r="AJ301" s="27"/>
      <c r="AK301" s="27"/>
      <c r="AL301" s="27"/>
      <c r="AM301" s="27">
        <v>10000000</v>
      </c>
      <c r="AN301" s="27">
        <v>10000000</v>
      </c>
      <c r="AO301" s="27">
        <v>10000000</v>
      </c>
      <c r="AP301" s="27">
        <v>10000000</v>
      </c>
      <c r="AQ301" s="27">
        <v>17190000</v>
      </c>
      <c r="AR301" s="27">
        <v>17190000</v>
      </c>
      <c r="AS301" s="27">
        <v>17190000</v>
      </c>
      <c r="AT301" s="27">
        <v>17190000</v>
      </c>
      <c r="AU301" s="27">
        <v>17190000</v>
      </c>
      <c r="AV301" s="27">
        <v>17190000</v>
      </c>
      <c r="AW301" s="27">
        <v>17190000</v>
      </c>
      <c r="AX301" s="27">
        <v>17190000</v>
      </c>
      <c r="AY301" s="27">
        <v>17190000</v>
      </c>
      <c r="AZ301" s="27">
        <v>17190000</v>
      </c>
    </row>
    <row r="302" spans="1:52" ht="20.399999999999999" x14ac:dyDescent="0.25">
      <c r="A302" s="186" t="s">
        <v>1325</v>
      </c>
      <c r="B302" s="186" t="s">
        <v>387</v>
      </c>
      <c r="C302" s="255">
        <v>184</v>
      </c>
      <c r="D302" s="157" t="s">
        <v>1121</v>
      </c>
      <c r="E302" s="186" t="s">
        <v>1324</v>
      </c>
      <c r="F302" s="186"/>
      <c r="G302" s="186"/>
      <c r="H302" s="1001">
        <v>44256</v>
      </c>
      <c r="I302" s="26"/>
      <c r="J302" s="26" t="s">
        <v>1705</v>
      </c>
      <c r="K302" s="148"/>
      <c r="L302" s="148"/>
      <c r="M302" s="148"/>
      <c r="N302" s="148"/>
      <c r="O302" s="148"/>
      <c r="P302" s="148"/>
      <c r="Q302" s="148"/>
      <c r="R302" s="148"/>
      <c r="S302" s="148"/>
      <c r="T302" s="148"/>
      <c r="U302" s="148"/>
      <c r="V302" s="148" t="s">
        <v>406</v>
      </c>
      <c r="W302" s="148" t="s">
        <v>406</v>
      </c>
      <c r="X302" s="148" t="s">
        <v>406</v>
      </c>
      <c r="Y302" s="148" t="s">
        <v>406</v>
      </c>
      <c r="Z302" s="148" t="s">
        <v>406</v>
      </c>
      <c r="AA302" s="148" t="s">
        <v>96</v>
      </c>
      <c r="AB302" s="148" t="s">
        <v>96</v>
      </c>
      <c r="AC302" s="148" t="s">
        <v>96</v>
      </c>
      <c r="AD302" s="148" t="s">
        <v>96</v>
      </c>
      <c r="AE302" s="148" t="s">
        <v>410</v>
      </c>
      <c r="AF302" s="191" t="s">
        <v>87</v>
      </c>
      <c r="AG302" s="27"/>
      <c r="AH302" s="27"/>
      <c r="AI302" s="27"/>
      <c r="AJ302" s="27"/>
      <c r="AK302" s="27"/>
      <c r="AL302" s="27"/>
      <c r="AM302" s="27"/>
      <c r="AN302" s="27"/>
      <c r="AO302" s="27"/>
      <c r="AP302" s="27"/>
      <c r="AQ302" s="27"/>
      <c r="AR302" s="27">
        <v>11000000</v>
      </c>
      <c r="AS302" s="27">
        <v>9842000</v>
      </c>
      <c r="AT302" s="27">
        <v>9842000</v>
      </c>
      <c r="AU302" s="27">
        <v>9842000</v>
      </c>
      <c r="AV302" s="27">
        <v>9842000</v>
      </c>
      <c r="AW302" s="27">
        <v>9842000</v>
      </c>
      <c r="AX302" s="27">
        <v>9842000</v>
      </c>
      <c r="AY302" s="27">
        <v>9842000</v>
      </c>
      <c r="AZ302" s="27">
        <v>9842000</v>
      </c>
    </row>
    <row r="303" spans="1:52" s="975" customFormat="1" ht="26.25" customHeight="1" x14ac:dyDescent="0.4">
      <c r="A303" s="186" t="s">
        <v>1325</v>
      </c>
      <c r="B303" s="186" t="s">
        <v>387</v>
      </c>
      <c r="C303" s="255">
        <v>248</v>
      </c>
      <c r="D303" s="157" t="s">
        <v>1121</v>
      </c>
      <c r="E303" s="186" t="s">
        <v>1324</v>
      </c>
      <c r="F303" s="186"/>
      <c r="G303" s="186"/>
      <c r="H303" s="1079">
        <v>43070</v>
      </c>
      <c r="I303" s="990"/>
      <c r="J303" s="26" t="s">
        <v>1589</v>
      </c>
      <c r="K303" s="990"/>
      <c r="L303" s="990"/>
      <c r="M303" s="990"/>
      <c r="N303" s="990"/>
      <c r="O303" s="990"/>
      <c r="P303" s="990"/>
      <c r="Q303" s="990"/>
      <c r="R303" s="990"/>
      <c r="S303" s="990"/>
      <c r="T303" s="990"/>
      <c r="U303" s="990"/>
      <c r="V303" s="990"/>
      <c r="W303" s="990"/>
      <c r="X303" s="990"/>
      <c r="Y303" s="990"/>
      <c r="Z303" s="148" t="s">
        <v>110</v>
      </c>
      <c r="AA303" s="148" t="s">
        <v>110</v>
      </c>
      <c r="AB303" s="148" t="s">
        <v>110</v>
      </c>
      <c r="AC303" s="148" t="s">
        <v>110</v>
      </c>
      <c r="AD303" s="148" t="s">
        <v>110</v>
      </c>
      <c r="AE303" s="148" t="s">
        <v>410</v>
      </c>
      <c r="AF303" s="191" t="s">
        <v>87</v>
      </c>
      <c r="AG303" s="990"/>
      <c r="AH303" s="990"/>
      <c r="AI303" s="990"/>
      <c r="AJ303" s="990"/>
      <c r="AK303" s="990"/>
      <c r="AL303" s="990"/>
      <c r="AM303" s="990"/>
      <c r="AN303" s="990"/>
      <c r="AO303" s="990"/>
      <c r="AP303" s="990"/>
      <c r="AQ303" s="990"/>
      <c r="AR303" s="990"/>
      <c r="AS303" s="990"/>
      <c r="AT303" s="990"/>
      <c r="AU303" s="990"/>
      <c r="AV303" s="27">
        <v>5804000</v>
      </c>
      <c r="AW303" s="27">
        <v>5804000</v>
      </c>
      <c r="AX303" s="27">
        <v>5804000</v>
      </c>
      <c r="AY303" s="27">
        <v>5804000</v>
      </c>
      <c r="AZ303" s="27">
        <v>5804000</v>
      </c>
    </row>
    <row r="304" spans="1:52" ht="26.25" customHeight="1" x14ac:dyDescent="0.4">
      <c r="A304" s="186" t="s">
        <v>1325</v>
      </c>
      <c r="B304" s="186" t="s">
        <v>387</v>
      </c>
      <c r="C304" s="255">
        <v>249</v>
      </c>
      <c r="D304" s="157" t="s">
        <v>1121</v>
      </c>
      <c r="E304" s="186" t="s">
        <v>1324</v>
      </c>
      <c r="F304" s="992"/>
      <c r="G304" s="992"/>
      <c r="H304" s="1020">
        <v>43617</v>
      </c>
      <c r="I304" s="990"/>
      <c r="J304" s="26" t="s">
        <v>1590</v>
      </c>
      <c r="K304" s="990"/>
      <c r="L304" s="990"/>
      <c r="M304" s="990"/>
      <c r="N304" s="990"/>
      <c r="O304" s="990"/>
      <c r="P304" s="990"/>
      <c r="Q304" s="990"/>
      <c r="R304" s="990"/>
      <c r="S304" s="990"/>
      <c r="T304" s="990"/>
      <c r="U304" s="990"/>
      <c r="V304" s="990"/>
      <c r="W304" s="990"/>
      <c r="X304" s="990"/>
      <c r="Y304" s="990"/>
      <c r="Z304" s="148" t="s">
        <v>110</v>
      </c>
      <c r="AA304" s="148" t="s">
        <v>110</v>
      </c>
      <c r="AB304" s="148" t="s">
        <v>110</v>
      </c>
      <c r="AC304" s="148" t="s">
        <v>110</v>
      </c>
      <c r="AD304" s="148" t="s">
        <v>110</v>
      </c>
      <c r="AE304" s="148" t="s">
        <v>410</v>
      </c>
      <c r="AF304" s="191" t="s">
        <v>87</v>
      </c>
      <c r="AG304" s="990"/>
      <c r="AH304" s="990"/>
      <c r="AI304" s="990"/>
      <c r="AJ304" s="990"/>
      <c r="AK304" s="990"/>
      <c r="AL304" s="990"/>
      <c r="AM304" s="990"/>
      <c r="AN304" s="990"/>
      <c r="AO304" s="990"/>
      <c r="AP304" s="990"/>
      <c r="AQ304" s="990"/>
      <c r="AR304" s="990"/>
      <c r="AS304" s="990"/>
      <c r="AT304" s="990"/>
      <c r="AU304" s="990"/>
      <c r="AV304" s="27">
        <v>10296000</v>
      </c>
      <c r="AW304" s="27">
        <v>10296000</v>
      </c>
      <c r="AX304" s="27">
        <v>10296000</v>
      </c>
      <c r="AY304" s="27">
        <v>10296000</v>
      </c>
      <c r="AZ304" s="27">
        <v>10296000</v>
      </c>
    </row>
    <row r="305" spans="1:52" ht="20.399999999999999" x14ac:dyDescent="0.25">
      <c r="A305" s="186" t="s">
        <v>1325</v>
      </c>
      <c r="B305" s="186" t="s">
        <v>387</v>
      </c>
      <c r="C305" s="255">
        <v>209</v>
      </c>
      <c r="D305" s="157" t="s">
        <v>1121</v>
      </c>
      <c r="E305" s="186" t="s">
        <v>1324</v>
      </c>
      <c r="F305" s="186"/>
      <c r="G305" s="186"/>
      <c r="H305" s="1079">
        <v>44105</v>
      </c>
      <c r="I305" s="26"/>
      <c r="J305" s="26" t="s">
        <v>1544</v>
      </c>
      <c r="K305" s="148"/>
      <c r="L305" s="148"/>
      <c r="M305" s="148"/>
      <c r="N305" s="148"/>
      <c r="O305" s="148"/>
      <c r="P305" s="148"/>
      <c r="Q305" s="148"/>
      <c r="R305" s="148"/>
      <c r="S305" s="148"/>
      <c r="T305" s="148"/>
      <c r="U305" s="148"/>
      <c r="V305" s="148"/>
      <c r="W305" s="148" t="s">
        <v>396</v>
      </c>
      <c r="X305" s="148" t="s">
        <v>406</v>
      </c>
      <c r="Y305" s="148" t="s">
        <v>406</v>
      </c>
      <c r="Z305" s="148" t="s">
        <v>96</v>
      </c>
      <c r="AA305" s="148" t="s">
        <v>96</v>
      </c>
      <c r="AB305" s="148" t="s">
        <v>96</v>
      </c>
      <c r="AC305" s="148" t="s">
        <v>96</v>
      </c>
      <c r="AD305" s="148" t="s">
        <v>96</v>
      </c>
      <c r="AE305" s="967" t="s">
        <v>410</v>
      </c>
      <c r="AF305" s="967" t="s">
        <v>87</v>
      </c>
      <c r="AG305" s="27"/>
      <c r="AH305" s="27"/>
      <c r="AI305" s="27"/>
      <c r="AJ305" s="27"/>
      <c r="AK305" s="27"/>
      <c r="AL305" s="27"/>
      <c r="AM305" s="27"/>
      <c r="AN305" s="27"/>
      <c r="AO305" s="27"/>
      <c r="AP305" s="27"/>
      <c r="AQ305" s="27"/>
      <c r="AR305" s="27"/>
      <c r="AS305" s="27">
        <v>10800000</v>
      </c>
      <c r="AT305" s="27">
        <v>10800000</v>
      </c>
      <c r="AU305" s="27">
        <v>10800000</v>
      </c>
      <c r="AV305" s="27">
        <v>10800000</v>
      </c>
      <c r="AW305" s="27">
        <v>10800000</v>
      </c>
      <c r="AX305" s="27">
        <v>10800000</v>
      </c>
      <c r="AY305" s="27">
        <v>10800000</v>
      </c>
      <c r="AZ305" s="27">
        <v>10800000</v>
      </c>
    </row>
    <row r="306" spans="1:52" ht="20.399999999999999" x14ac:dyDescent="0.25">
      <c r="A306" s="186" t="s">
        <v>1325</v>
      </c>
      <c r="B306" s="186" t="s">
        <v>387</v>
      </c>
      <c r="C306" s="255">
        <v>32</v>
      </c>
      <c r="D306" s="157" t="s">
        <v>1121</v>
      </c>
      <c r="E306" s="186" t="s">
        <v>1324</v>
      </c>
      <c r="F306" s="186"/>
      <c r="G306" s="186"/>
      <c r="H306" s="1081">
        <v>44166</v>
      </c>
      <c r="I306" s="26"/>
      <c r="J306" s="26" t="s">
        <v>1399</v>
      </c>
      <c r="K306" s="148"/>
      <c r="L306" s="148"/>
      <c r="M306" s="148"/>
      <c r="N306" s="148"/>
      <c r="O306" s="148" t="s">
        <v>396</v>
      </c>
      <c r="P306" s="148" t="s">
        <v>396</v>
      </c>
      <c r="Q306" s="148" t="s">
        <v>406</v>
      </c>
      <c r="R306" s="148" t="s">
        <v>406</v>
      </c>
      <c r="S306" s="148" t="s">
        <v>406</v>
      </c>
      <c r="T306" s="148" t="s">
        <v>406</v>
      </c>
      <c r="U306" s="148" t="s">
        <v>406</v>
      </c>
      <c r="V306" s="148" t="s">
        <v>406</v>
      </c>
      <c r="W306" s="148" t="s">
        <v>406</v>
      </c>
      <c r="X306" s="148" t="s">
        <v>406</v>
      </c>
      <c r="Y306" s="148" t="s">
        <v>406</v>
      </c>
      <c r="Z306" s="148" t="s">
        <v>96</v>
      </c>
      <c r="AA306" s="148" t="s">
        <v>96</v>
      </c>
      <c r="AB306" s="148" t="s">
        <v>96</v>
      </c>
      <c r="AC306" s="148" t="s">
        <v>96</v>
      </c>
      <c r="AD306" s="148" t="s">
        <v>96</v>
      </c>
      <c r="AE306" s="967" t="s">
        <v>410</v>
      </c>
      <c r="AF306" s="191">
        <v>43070</v>
      </c>
      <c r="AG306" s="27"/>
      <c r="AH306" s="27"/>
      <c r="AI306" s="27"/>
      <c r="AJ306" s="27"/>
      <c r="AK306" s="27">
        <v>18900000</v>
      </c>
      <c r="AL306" s="27">
        <v>18900000</v>
      </c>
      <c r="AM306" s="27">
        <v>18870000</v>
      </c>
      <c r="AN306" s="27">
        <v>18870000</v>
      </c>
      <c r="AO306" s="27">
        <v>18870000</v>
      </c>
      <c r="AP306" s="27">
        <v>18870000</v>
      </c>
      <c r="AQ306" s="27">
        <v>18870000</v>
      </c>
      <c r="AR306" s="27">
        <v>18870000</v>
      </c>
      <c r="AS306" s="27">
        <v>18870000</v>
      </c>
      <c r="AT306" s="27">
        <v>18870000</v>
      </c>
      <c r="AU306" s="27">
        <v>18870000</v>
      </c>
      <c r="AV306" s="27">
        <v>18870000</v>
      </c>
      <c r="AW306" s="27">
        <v>18870000</v>
      </c>
      <c r="AX306" s="27">
        <v>18870000</v>
      </c>
      <c r="AY306" s="27">
        <v>18870000</v>
      </c>
      <c r="AZ306" s="27">
        <v>18870000</v>
      </c>
    </row>
    <row r="307" spans="1:52" ht="20.399999999999999" x14ac:dyDescent="0.25">
      <c r="A307" s="186" t="s">
        <v>1325</v>
      </c>
      <c r="B307" s="186" t="s">
        <v>387</v>
      </c>
      <c r="C307" s="255">
        <v>42</v>
      </c>
      <c r="D307" s="157" t="s">
        <v>1121</v>
      </c>
      <c r="E307" s="186" t="s">
        <v>1324</v>
      </c>
      <c r="F307" s="186"/>
      <c r="G307" s="186"/>
      <c r="H307" s="1081">
        <v>44166</v>
      </c>
      <c r="I307" s="26"/>
      <c r="J307" s="26" t="s">
        <v>1546</v>
      </c>
      <c r="K307" s="148"/>
      <c r="L307" s="148"/>
      <c r="M307" s="148"/>
      <c r="N307" s="148"/>
      <c r="O307" s="148"/>
      <c r="P307" s="148" t="s">
        <v>396</v>
      </c>
      <c r="Q307" s="148" t="s">
        <v>406</v>
      </c>
      <c r="R307" s="148" t="s">
        <v>406</v>
      </c>
      <c r="S307" s="148" t="s">
        <v>406</v>
      </c>
      <c r="T307" s="148" t="s">
        <v>406</v>
      </c>
      <c r="U307" s="148" t="s">
        <v>406</v>
      </c>
      <c r="V307" s="148" t="s">
        <v>406</v>
      </c>
      <c r="W307" s="148" t="s">
        <v>406</v>
      </c>
      <c r="X307" s="148" t="s">
        <v>406</v>
      </c>
      <c r="Y307" s="148" t="s">
        <v>406</v>
      </c>
      <c r="Z307" s="148" t="s">
        <v>96</v>
      </c>
      <c r="AA307" s="148" t="s">
        <v>96</v>
      </c>
      <c r="AB307" s="148" t="s">
        <v>96</v>
      </c>
      <c r="AC307" s="148" t="s">
        <v>96</v>
      </c>
      <c r="AD307" s="148" t="s">
        <v>96</v>
      </c>
      <c r="AE307" s="967" t="s">
        <v>410</v>
      </c>
      <c r="AF307" s="967">
        <v>43207</v>
      </c>
      <c r="AG307" s="27"/>
      <c r="AH307" s="27"/>
      <c r="AI307" s="27"/>
      <c r="AJ307" s="27"/>
      <c r="AK307" s="27"/>
      <c r="AL307" s="27">
        <v>21000000</v>
      </c>
      <c r="AM307" s="27">
        <v>21000000</v>
      </c>
      <c r="AN307" s="27">
        <v>21000000</v>
      </c>
      <c r="AO307" s="27">
        <v>21000000</v>
      </c>
      <c r="AP307" s="27">
        <v>21000000</v>
      </c>
      <c r="AQ307" s="27">
        <v>21000000</v>
      </c>
      <c r="AR307" s="27">
        <v>21000000</v>
      </c>
      <c r="AS307" s="27">
        <v>21000000</v>
      </c>
      <c r="AT307" s="27">
        <v>21000000</v>
      </c>
      <c r="AU307" s="27">
        <v>21000000</v>
      </c>
      <c r="AV307" s="27">
        <v>21000000</v>
      </c>
      <c r="AW307" s="27">
        <v>21000000</v>
      </c>
      <c r="AX307" s="27">
        <v>21000000</v>
      </c>
      <c r="AY307" s="27">
        <v>21000000</v>
      </c>
      <c r="AZ307" s="27">
        <v>21000000</v>
      </c>
    </row>
    <row r="308" spans="1:52" ht="20.399999999999999" x14ac:dyDescent="0.25">
      <c r="A308" s="186" t="s">
        <v>1325</v>
      </c>
      <c r="B308" s="186" t="s">
        <v>387</v>
      </c>
      <c r="C308" s="255">
        <v>147</v>
      </c>
      <c r="D308" s="157" t="s">
        <v>1121</v>
      </c>
      <c r="E308" s="186" t="s">
        <v>1351</v>
      </c>
      <c r="F308" s="186"/>
      <c r="G308" s="186"/>
      <c r="H308" s="1079">
        <v>44593</v>
      </c>
      <c r="I308" s="26"/>
      <c r="J308" s="26" t="s">
        <v>1457</v>
      </c>
      <c r="K308" s="148"/>
      <c r="L308" s="148"/>
      <c r="M308" s="148"/>
      <c r="N308" s="148"/>
      <c r="O308" s="148"/>
      <c r="P308" s="148"/>
      <c r="Q308" s="148"/>
      <c r="R308" s="148"/>
      <c r="S308" s="148"/>
      <c r="T308" s="148" t="s">
        <v>392</v>
      </c>
      <c r="U308" s="148" t="s">
        <v>392</v>
      </c>
      <c r="V308" s="148" t="s">
        <v>392</v>
      </c>
      <c r="W308" s="148" t="s">
        <v>406</v>
      </c>
      <c r="X308" s="148" t="s">
        <v>406</v>
      </c>
      <c r="Y308" s="148" t="s">
        <v>406</v>
      </c>
      <c r="Z308" s="999" t="s">
        <v>110</v>
      </c>
      <c r="AA308" s="999" t="s">
        <v>110</v>
      </c>
      <c r="AB308" s="999" t="s">
        <v>110</v>
      </c>
      <c r="AC308" s="999" t="s">
        <v>110</v>
      </c>
      <c r="AD308" s="999" t="s">
        <v>110</v>
      </c>
      <c r="AE308" s="148" t="s">
        <v>410</v>
      </c>
      <c r="AF308" s="191" t="s">
        <v>87</v>
      </c>
      <c r="AG308" s="27"/>
      <c r="AH308" s="27"/>
      <c r="AI308" s="27"/>
      <c r="AJ308" s="27"/>
      <c r="AK308" s="27"/>
      <c r="AL308" s="27"/>
      <c r="AM308" s="27"/>
      <c r="AN308" s="27"/>
      <c r="AO308" s="27"/>
      <c r="AP308" s="27">
        <v>24700000</v>
      </c>
      <c r="AQ308" s="27">
        <v>24700000</v>
      </c>
      <c r="AR308" s="27">
        <v>22472000</v>
      </c>
      <c r="AS308" s="27">
        <v>22472000</v>
      </c>
      <c r="AT308" s="27">
        <v>22472000</v>
      </c>
      <c r="AU308" s="27">
        <v>22472000</v>
      </c>
      <c r="AV308" s="27">
        <v>22472000</v>
      </c>
      <c r="AW308" s="27">
        <v>22472000</v>
      </c>
      <c r="AX308" s="27">
        <v>22472000</v>
      </c>
      <c r="AY308" s="27">
        <v>22472000</v>
      </c>
      <c r="AZ308" s="27">
        <v>22472000</v>
      </c>
    </row>
    <row r="309" spans="1:52" ht="20.399999999999999" x14ac:dyDescent="0.25">
      <c r="A309" s="186" t="s">
        <v>1325</v>
      </c>
      <c r="B309" s="186" t="s">
        <v>387</v>
      </c>
      <c r="C309" s="255">
        <v>148</v>
      </c>
      <c r="D309" s="157" t="s">
        <v>1121</v>
      </c>
      <c r="E309" s="186" t="s">
        <v>1351</v>
      </c>
      <c r="F309" s="186"/>
      <c r="G309" s="186"/>
      <c r="H309" s="1079">
        <v>43952</v>
      </c>
      <c r="I309" s="26"/>
      <c r="J309" s="26" t="s">
        <v>1458</v>
      </c>
      <c r="K309" s="148"/>
      <c r="L309" s="148"/>
      <c r="M309" s="148"/>
      <c r="N309" s="148"/>
      <c r="O309" s="148"/>
      <c r="P309" s="148"/>
      <c r="Q309" s="148"/>
      <c r="R309" s="148"/>
      <c r="S309" s="148"/>
      <c r="T309" s="148" t="s">
        <v>392</v>
      </c>
      <c r="U309" s="148" t="s">
        <v>392</v>
      </c>
      <c r="V309" s="148" t="s">
        <v>392</v>
      </c>
      <c r="W309" s="148" t="s">
        <v>392</v>
      </c>
      <c r="X309" s="148" t="s">
        <v>392</v>
      </c>
      <c r="Y309" s="148" t="s">
        <v>406</v>
      </c>
      <c r="Z309" s="999" t="s">
        <v>110</v>
      </c>
      <c r="AA309" s="999" t="s">
        <v>110</v>
      </c>
      <c r="AB309" s="999" t="s">
        <v>110</v>
      </c>
      <c r="AC309" s="999" t="s">
        <v>110</v>
      </c>
      <c r="AD309" s="999" t="s">
        <v>110</v>
      </c>
      <c r="AE309" s="148" t="s">
        <v>410</v>
      </c>
      <c r="AF309" s="191" t="s">
        <v>87</v>
      </c>
      <c r="AG309" s="27"/>
      <c r="AH309" s="27"/>
      <c r="AI309" s="27"/>
      <c r="AJ309" s="27"/>
      <c r="AK309" s="27"/>
      <c r="AL309" s="27"/>
      <c r="AM309" s="27"/>
      <c r="AN309" s="27"/>
      <c r="AO309" s="27"/>
      <c r="AP309" s="27">
        <v>6900000</v>
      </c>
      <c r="AQ309" s="27">
        <v>6900000</v>
      </c>
      <c r="AR309" s="27">
        <v>5618000</v>
      </c>
      <c r="AS309" s="27">
        <v>5618000</v>
      </c>
      <c r="AT309" s="27">
        <v>5618000</v>
      </c>
      <c r="AU309" s="27">
        <v>5618000</v>
      </c>
      <c r="AV309" s="27">
        <v>5618000</v>
      </c>
      <c r="AW309" s="27">
        <v>5618000</v>
      </c>
      <c r="AX309" s="27">
        <v>5618000</v>
      </c>
      <c r="AY309" s="27">
        <v>5618000</v>
      </c>
      <c r="AZ309" s="27">
        <v>5618000</v>
      </c>
    </row>
    <row r="310" spans="1:52" ht="20.399999999999999" x14ac:dyDescent="0.25">
      <c r="A310" s="992" t="s">
        <v>1325</v>
      </c>
      <c r="B310" s="992" t="s">
        <v>387</v>
      </c>
      <c r="C310" s="993">
        <v>211</v>
      </c>
      <c r="D310" s="994" t="s">
        <v>1121</v>
      </c>
      <c r="E310" s="992" t="s">
        <v>1324</v>
      </c>
      <c r="F310" s="992"/>
      <c r="G310" s="992"/>
      <c r="H310" s="983">
        <v>44013</v>
      </c>
      <c r="I310" s="881"/>
      <c r="J310" s="881" t="s">
        <v>1579</v>
      </c>
      <c r="K310" s="871"/>
      <c r="L310" s="871"/>
      <c r="M310" s="871"/>
      <c r="N310" s="871"/>
      <c r="O310" s="871"/>
      <c r="P310" s="871"/>
      <c r="Q310" s="871"/>
      <c r="R310" s="871"/>
      <c r="S310" s="871"/>
      <c r="T310" s="871"/>
      <c r="U310" s="871"/>
      <c r="V310" s="871"/>
      <c r="W310" s="871" t="s">
        <v>396</v>
      </c>
      <c r="X310" s="871" t="s">
        <v>406</v>
      </c>
      <c r="Y310" s="871" t="s">
        <v>110</v>
      </c>
      <c r="Z310" s="871" t="s">
        <v>110</v>
      </c>
      <c r="AA310" s="871" t="s">
        <v>110</v>
      </c>
      <c r="AB310" s="871" t="s">
        <v>110</v>
      </c>
      <c r="AC310" s="871" t="s">
        <v>110</v>
      </c>
      <c r="AD310" s="871" t="s">
        <v>110</v>
      </c>
      <c r="AE310" s="995" t="s">
        <v>410</v>
      </c>
      <c r="AF310" s="995" t="s">
        <v>87</v>
      </c>
      <c r="AG310" s="986"/>
      <c r="AH310" s="986"/>
      <c r="AI310" s="986"/>
      <c r="AJ310" s="986"/>
      <c r="AK310" s="986"/>
      <c r="AL310" s="986"/>
      <c r="AM310" s="986"/>
      <c r="AN310" s="986"/>
      <c r="AO310" s="986"/>
      <c r="AP310" s="986"/>
      <c r="AQ310" s="986"/>
      <c r="AR310" s="986"/>
      <c r="AS310" s="986">
        <v>11340000</v>
      </c>
      <c r="AT310" s="986">
        <v>11340000</v>
      </c>
      <c r="AU310" s="986">
        <v>11340000</v>
      </c>
      <c r="AV310" s="986">
        <v>11340000</v>
      </c>
      <c r="AW310" s="986">
        <v>11340000</v>
      </c>
      <c r="AX310" s="986">
        <v>11340000</v>
      </c>
      <c r="AY310" s="986">
        <v>11340000</v>
      </c>
      <c r="AZ310" s="986">
        <v>11340000</v>
      </c>
    </row>
    <row r="311" spans="1:52" s="975" customFormat="1" ht="20.399999999999999" x14ac:dyDescent="0.25">
      <c r="A311" s="186" t="s">
        <v>1325</v>
      </c>
      <c r="B311" s="186" t="s">
        <v>509</v>
      </c>
      <c r="C311" s="255">
        <v>238</v>
      </c>
      <c r="D311" s="157" t="s">
        <v>1121</v>
      </c>
      <c r="E311" s="157" t="s">
        <v>1324</v>
      </c>
      <c r="F311" s="186"/>
      <c r="G311" s="186"/>
      <c r="H311" s="983">
        <v>43983</v>
      </c>
      <c r="I311" s="26"/>
      <c r="J311" s="26" t="s">
        <v>1575</v>
      </c>
      <c r="K311" s="148"/>
      <c r="L311" s="148"/>
      <c r="M311" s="148"/>
      <c r="N311" s="148"/>
      <c r="O311" s="148"/>
      <c r="P311" s="148"/>
      <c r="Q311" s="148"/>
      <c r="R311" s="148"/>
      <c r="S311" s="148"/>
      <c r="T311" s="148"/>
      <c r="U311" s="148"/>
      <c r="V311" s="148"/>
      <c r="W311" s="148"/>
      <c r="X311" s="148" t="s">
        <v>396</v>
      </c>
      <c r="Y311" s="148" t="s">
        <v>96</v>
      </c>
      <c r="Z311" s="148" t="s">
        <v>96</v>
      </c>
      <c r="AA311" s="148" t="s">
        <v>96</v>
      </c>
      <c r="AB311" s="148" t="s">
        <v>96</v>
      </c>
      <c r="AC311" s="148" t="s">
        <v>96</v>
      </c>
      <c r="AD311" s="148" t="s">
        <v>96</v>
      </c>
      <c r="AE311" s="148" t="s">
        <v>410</v>
      </c>
      <c r="AF311" s="148" t="s">
        <v>410</v>
      </c>
      <c r="AG311" s="27"/>
      <c r="AH311" s="27"/>
      <c r="AI311" s="27"/>
      <c r="AJ311" s="27"/>
      <c r="AK311" s="27"/>
      <c r="AL311" s="27"/>
      <c r="AM311" s="27"/>
      <c r="AN311" s="27"/>
      <c r="AO311" s="27"/>
      <c r="AP311" s="27"/>
      <c r="AQ311" s="27"/>
      <c r="AR311" s="27"/>
      <c r="AS311" s="27"/>
      <c r="AT311" s="27">
        <v>5000000</v>
      </c>
      <c r="AU311" s="27">
        <v>4800000</v>
      </c>
      <c r="AV311" s="27">
        <v>4800000</v>
      </c>
      <c r="AW311" s="27">
        <v>4800000</v>
      </c>
      <c r="AX311" s="27">
        <v>4800000</v>
      </c>
      <c r="AY311" s="27">
        <v>4800000</v>
      </c>
      <c r="AZ311" s="27">
        <v>4800000</v>
      </c>
    </row>
    <row r="312" spans="1:52" ht="20.399999999999999" x14ac:dyDescent="0.25">
      <c r="A312" s="186" t="s">
        <v>1325</v>
      </c>
      <c r="B312" s="186" t="s">
        <v>387</v>
      </c>
      <c r="C312" s="255">
        <v>180</v>
      </c>
      <c r="D312" s="157" t="s">
        <v>1121</v>
      </c>
      <c r="E312" s="186" t="s">
        <v>1324</v>
      </c>
      <c r="F312" s="186"/>
      <c r="G312" s="186"/>
      <c r="H312" s="1095">
        <v>43678</v>
      </c>
      <c r="I312" s="26"/>
      <c r="J312" s="26" t="s">
        <v>1498</v>
      </c>
      <c r="K312" s="148"/>
      <c r="L312" s="148"/>
      <c r="M312" s="148"/>
      <c r="N312" s="148"/>
      <c r="O312" s="148"/>
      <c r="P312" s="148"/>
      <c r="Q312" s="148"/>
      <c r="R312" s="148"/>
      <c r="S312" s="148"/>
      <c r="T312" s="148"/>
      <c r="U312" s="148"/>
      <c r="V312" s="148" t="s">
        <v>406</v>
      </c>
      <c r="W312" s="148" t="s">
        <v>406</v>
      </c>
      <c r="X312" s="148" t="s">
        <v>110</v>
      </c>
      <c r="Y312" s="148" t="s">
        <v>110</v>
      </c>
      <c r="Z312" s="148" t="s">
        <v>110</v>
      </c>
      <c r="AA312" s="148" t="s">
        <v>110</v>
      </c>
      <c r="AB312" s="148" t="s">
        <v>110</v>
      </c>
      <c r="AC312" s="148" t="s">
        <v>110</v>
      </c>
      <c r="AD312" s="148" t="s">
        <v>110</v>
      </c>
      <c r="AE312" s="148" t="s">
        <v>410</v>
      </c>
      <c r="AF312" s="191" t="s">
        <v>87</v>
      </c>
      <c r="AG312" s="27"/>
      <c r="AH312" s="27"/>
      <c r="AI312" s="27"/>
      <c r="AJ312" s="27"/>
      <c r="AK312" s="27"/>
      <c r="AL312" s="27"/>
      <c r="AM312" s="27"/>
      <c r="AN312" s="27"/>
      <c r="AO312" s="27"/>
      <c r="AP312" s="27"/>
      <c r="AQ312" s="27"/>
      <c r="AR312" s="27">
        <v>6300000</v>
      </c>
      <c r="AS312" s="27">
        <v>6300000</v>
      </c>
      <c r="AT312" s="27">
        <v>4992951</v>
      </c>
      <c r="AU312" s="27">
        <v>4992951</v>
      </c>
      <c r="AV312" s="27">
        <v>4992951</v>
      </c>
      <c r="AW312" s="27">
        <v>4992951</v>
      </c>
      <c r="AX312" s="27">
        <v>4992951</v>
      </c>
      <c r="AY312" s="27">
        <v>4992951</v>
      </c>
      <c r="AZ312" s="27">
        <v>4992951</v>
      </c>
    </row>
    <row r="313" spans="1:52" x14ac:dyDescent="0.25">
      <c r="A313" s="186" t="s">
        <v>1325</v>
      </c>
      <c r="B313" s="186" t="s">
        <v>509</v>
      </c>
      <c r="C313" s="255">
        <v>185</v>
      </c>
      <c r="D313" s="157" t="s">
        <v>1121</v>
      </c>
      <c r="E313" s="186" t="s">
        <v>1324</v>
      </c>
      <c r="F313" s="186"/>
      <c r="G313" s="186"/>
      <c r="H313" s="1021">
        <v>43891</v>
      </c>
      <c r="I313" s="26"/>
      <c r="J313" s="26" t="s">
        <v>1493</v>
      </c>
      <c r="K313" s="148"/>
      <c r="L313" s="148"/>
      <c r="M313" s="148"/>
      <c r="N313" s="148"/>
      <c r="O313" s="148"/>
      <c r="P313" s="148"/>
      <c r="Q313" s="148"/>
      <c r="R313" s="148"/>
      <c r="S313" s="148"/>
      <c r="T313" s="148"/>
      <c r="U313" s="148"/>
      <c r="V313" s="148" t="s">
        <v>396</v>
      </c>
      <c r="W313" s="148" t="s">
        <v>396</v>
      </c>
      <c r="X313" s="148" t="s">
        <v>96</v>
      </c>
      <c r="Y313" s="148" t="s">
        <v>96</v>
      </c>
      <c r="Z313" s="148" t="s">
        <v>96</v>
      </c>
      <c r="AA313" s="148" t="s">
        <v>96</v>
      </c>
      <c r="AB313" s="148" t="s">
        <v>96</v>
      </c>
      <c r="AC313" s="148" t="s">
        <v>96</v>
      </c>
      <c r="AD313" s="148" t="s">
        <v>96</v>
      </c>
      <c r="AE313" s="148" t="s">
        <v>410</v>
      </c>
      <c r="AF313" s="191" t="s">
        <v>87</v>
      </c>
      <c r="AG313" s="27"/>
      <c r="AH313" s="27"/>
      <c r="AI313" s="27"/>
      <c r="AJ313" s="27"/>
      <c r="AK313" s="27"/>
      <c r="AL313" s="27"/>
      <c r="AM313" s="27"/>
      <c r="AN313" s="27"/>
      <c r="AO313" s="27"/>
      <c r="AP313" s="27"/>
      <c r="AQ313" s="27"/>
      <c r="AR313" s="27">
        <v>26000000</v>
      </c>
      <c r="AS313" s="27">
        <v>26175000</v>
      </c>
      <c r="AT313" s="27">
        <v>26175000</v>
      </c>
      <c r="AU313" s="27">
        <v>26175000</v>
      </c>
      <c r="AV313" s="27">
        <v>26175000</v>
      </c>
      <c r="AW313" s="27">
        <v>26175000</v>
      </c>
      <c r="AX313" s="27">
        <v>26175000</v>
      </c>
      <c r="AY313" s="27">
        <v>26175000</v>
      </c>
      <c r="AZ313" s="27">
        <v>26175000</v>
      </c>
    </row>
    <row r="314" spans="1:52" ht="20.399999999999999" x14ac:dyDescent="0.25">
      <c r="A314" s="186" t="s">
        <v>1325</v>
      </c>
      <c r="B314" s="186" t="s">
        <v>387</v>
      </c>
      <c r="C314" s="255">
        <v>108</v>
      </c>
      <c r="D314" s="157" t="s">
        <v>1121</v>
      </c>
      <c r="E314" s="186" t="s">
        <v>1324</v>
      </c>
      <c r="F314" s="186"/>
      <c r="G314" s="186"/>
      <c r="H314" s="1093">
        <v>43739</v>
      </c>
      <c r="I314" s="26"/>
      <c r="J314" s="26" t="s">
        <v>1681</v>
      </c>
      <c r="K314" s="148"/>
      <c r="L314" s="148"/>
      <c r="M314" s="148"/>
      <c r="N314" s="148"/>
      <c r="O314" s="148"/>
      <c r="P314" s="148"/>
      <c r="Q314" s="148"/>
      <c r="R314" s="148"/>
      <c r="S314" s="148"/>
      <c r="T314" s="148" t="s">
        <v>396</v>
      </c>
      <c r="U314" s="148" t="s">
        <v>406</v>
      </c>
      <c r="V314" s="148" t="s">
        <v>406</v>
      </c>
      <c r="W314" s="148" t="s">
        <v>110</v>
      </c>
      <c r="X314" s="148" t="s">
        <v>110</v>
      </c>
      <c r="Y314" s="148" t="s">
        <v>110</v>
      </c>
      <c r="Z314" s="148" t="s">
        <v>110</v>
      </c>
      <c r="AA314" s="148" t="s">
        <v>110</v>
      </c>
      <c r="AB314" s="148" t="s">
        <v>110</v>
      </c>
      <c r="AC314" s="148" t="s">
        <v>110</v>
      </c>
      <c r="AD314" s="148" t="s">
        <v>110</v>
      </c>
      <c r="AE314" s="148" t="s">
        <v>410</v>
      </c>
      <c r="AF314" s="191">
        <v>44246</v>
      </c>
      <c r="AG314" s="27"/>
      <c r="AH314" s="27"/>
      <c r="AI314" s="27"/>
      <c r="AJ314" s="27"/>
      <c r="AK314" s="27"/>
      <c r="AL314" s="27"/>
      <c r="AM314" s="27"/>
      <c r="AN314" s="27"/>
      <c r="AO314" s="27"/>
      <c r="AP314" s="27">
        <v>19500000</v>
      </c>
      <c r="AQ314" s="27">
        <v>19500000</v>
      </c>
      <c r="AR314" s="27">
        <v>19500000</v>
      </c>
      <c r="AS314" s="27">
        <v>14043000</v>
      </c>
      <c r="AT314" s="27">
        <v>14043000</v>
      </c>
      <c r="AU314" s="27">
        <v>14043000</v>
      </c>
      <c r="AV314" s="27">
        <v>14043000</v>
      </c>
      <c r="AW314" s="27">
        <v>14043000</v>
      </c>
      <c r="AX314" s="27">
        <v>14043000</v>
      </c>
      <c r="AY314" s="27">
        <v>14043000</v>
      </c>
      <c r="AZ314" s="27">
        <v>14043000</v>
      </c>
    </row>
    <row r="315" spans="1:52" ht="20.399999999999999" x14ac:dyDescent="0.25">
      <c r="A315" s="186" t="s">
        <v>1325</v>
      </c>
      <c r="B315" s="186" t="s">
        <v>387</v>
      </c>
      <c r="C315" s="255">
        <v>112</v>
      </c>
      <c r="D315" s="157" t="s">
        <v>1121</v>
      </c>
      <c r="E315" s="186" t="s">
        <v>1324</v>
      </c>
      <c r="F315" s="186"/>
      <c r="G315" s="186"/>
      <c r="H315" s="1079">
        <v>43800</v>
      </c>
      <c r="I315" s="26"/>
      <c r="J315" s="26" t="s">
        <v>1682</v>
      </c>
      <c r="K315" s="148"/>
      <c r="L315" s="148"/>
      <c r="M315" s="148"/>
      <c r="N315" s="148"/>
      <c r="O315" s="148"/>
      <c r="P315" s="148"/>
      <c r="Q315" s="148"/>
      <c r="R315" s="148"/>
      <c r="S315" s="148"/>
      <c r="T315" s="148" t="s">
        <v>396</v>
      </c>
      <c r="U315" s="148" t="s">
        <v>406</v>
      </c>
      <c r="V315" s="148" t="s">
        <v>406</v>
      </c>
      <c r="W315" s="148" t="s">
        <v>110</v>
      </c>
      <c r="X315" s="148" t="s">
        <v>110</v>
      </c>
      <c r="Y315" s="148" t="s">
        <v>110</v>
      </c>
      <c r="Z315" s="148" t="s">
        <v>110</v>
      </c>
      <c r="AA315" s="148" t="s">
        <v>110</v>
      </c>
      <c r="AB315" s="148" t="s">
        <v>110</v>
      </c>
      <c r="AC315" s="148" t="s">
        <v>110</v>
      </c>
      <c r="AD315" s="148" t="s">
        <v>110</v>
      </c>
      <c r="AE315" s="148" t="s">
        <v>410</v>
      </c>
      <c r="AF315" s="191" t="s">
        <v>87</v>
      </c>
      <c r="AG315" s="27"/>
      <c r="AH315" s="27"/>
      <c r="AI315" s="27"/>
      <c r="AJ315" s="27"/>
      <c r="AK315" s="27"/>
      <c r="AL315" s="27"/>
      <c r="AM315" s="27"/>
      <c r="AN315" s="27"/>
      <c r="AO315" s="27"/>
      <c r="AP315" s="27">
        <v>20300000</v>
      </c>
      <c r="AQ315" s="27">
        <v>4400000</v>
      </c>
      <c r="AR315" s="27">
        <v>4400000</v>
      </c>
      <c r="AS315" s="27">
        <v>4400000</v>
      </c>
      <c r="AT315" s="27">
        <v>4400000</v>
      </c>
      <c r="AU315" s="27">
        <v>4400000</v>
      </c>
      <c r="AV315" s="27">
        <v>4400000</v>
      </c>
      <c r="AW315" s="27">
        <v>4400000</v>
      </c>
      <c r="AX315" s="27">
        <v>4400000</v>
      </c>
      <c r="AY315" s="27">
        <v>4400000</v>
      </c>
      <c r="AZ315" s="27">
        <v>4400000</v>
      </c>
    </row>
    <row r="316" spans="1:52" ht="20.399999999999999" x14ac:dyDescent="0.25">
      <c r="A316" s="186" t="s">
        <v>1325</v>
      </c>
      <c r="B316" s="186" t="s">
        <v>387</v>
      </c>
      <c r="C316" s="255">
        <v>114</v>
      </c>
      <c r="D316" s="157" t="s">
        <v>1121</v>
      </c>
      <c r="E316" s="186" t="s">
        <v>1324</v>
      </c>
      <c r="F316" s="186"/>
      <c r="G316" s="186"/>
      <c r="H316" s="1079">
        <v>43770</v>
      </c>
      <c r="I316" s="26"/>
      <c r="J316" s="26" t="s">
        <v>1683</v>
      </c>
      <c r="K316" s="148"/>
      <c r="L316" s="148"/>
      <c r="M316" s="148"/>
      <c r="N316" s="148"/>
      <c r="O316" s="148"/>
      <c r="P316" s="148"/>
      <c r="Q316" s="148"/>
      <c r="R316" s="148"/>
      <c r="S316" s="148"/>
      <c r="T316" s="148" t="s">
        <v>396</v>
      </c>
      <c r="U316" s="148" t="s">
        <v>406</v>
      </c>
      <c r="V316" s="148" t="s">
        <v>406</v>
      </c>
      <c r="W316" s="148" t="s">
        <v>110</v>
      </c>
      <c r="X316" s="148" t="s">
        <v>110</v>
      </c>
      <c r="Y316" s="148" t="s">
        <v>110</v>
      </c>
      <c r="Z316" s="148" t="s">
        <v>110</v>
      </c>
      <c r="AA316" s="148" t="s">
        <v>110</v>
      </c>
      <c r="AB316" s="148" t="s">
        <v>110</v>
      </c>
      <c r="AC316" s="148" t="s">
        <v>110</v>
      </c>
      <c r="AD316" s="148" t="s">
        <v>110</v>
      </c>
      <c r="AE316" s="148" t="s">
        <v>410</v>
      </c>
      <c r="AF316" s="191">
        <v>44246</v>
      </c>
      <c r="AG316" s="27"/>
      <c r="AH316" s="27"/>
      <c r="AI316" s="27"/>
      <c r="AJ316" s="27"/>
      <c r="AK316" s="27"/>
      <c r="AL316" s="27"/>
      <c r="AM316" s="27"/>
      <c r="AN316" s="27"/>
      <c r="AO316" s="27"/>
      <c r="AP316" s="27">
        <v>11000000</v>
      </c>
      <c r="AQ316" s="27">
        <v>11000000</v>
      </c>
      <c r="AR316" s="27">
        <v>11000000</v>
      </c>
      <c r="AS316" s="27">
        <v>14772000</v>
      </c>
      <c r="AT316" s="27">
        <v>14772000</v>
      </c>
      <c r="AU316" s="27">
        <v>14772000</v>
      </c>
      <c r="AV316" s="27">
        <v>14772000</v>
      </c>
      <c r="AW316" s="27">
        <v>14772000</v>
      </c>
      <c r="AX316" s="27">
        <v>14772000</v>
      </c>
      <c r="AY316" s="27">
        <v>14772000</v>
      </c>
      <c r="AZ316" s="27">
        <v>14772000</v>
      </c>
    </row>
    <row r="317" spans="1:52" ht="20.399999999999999" x14ac:dyDescent="0.25">
      <c r="A317" s="186" t="s">
        <v>1325</v>
      </c>
      <c r="B317" s="186" t="s">
        <v>387</v>
      </c>
      <c r="C317" s="255">
        <v>179</v>
      </c>
      <c r="D317" s="157" t="s">
        <v>1121</v>
      </c>
      <c r="E317" s="186" t="s">
        <v>1324</v>
      </c>
      <c r="F317" s="186"/>
      <c r="G317" s="186"/>
      <c r="H317" s="1079">
        <v>43739</v>
      </c>
      <c r="I317" s="26"/>
      <c r="J317" s="26" t="s">
        <v>1497</v>
      </c>
      <c r="K317" s="148"/>
      <c r="L317" s="148"/>
      <c r="M317" s="148"/>
      <c r="N317" s="148"/>
      <c r="O317" s="148"/>
      <c r="P317" s="148"/>
      <c r="Q317" s="148"/>
      <c r="R317" s="148"/>
      <c r="S317" s="148"/>
      <c r="T317" s="148"/>
      <c r="U317" s="148"/>
      <c r="V317" s="148" t="s">
        <v>406</v>
      </c>
      <c r="W317" s="148" t="s">
        <v>110</v>
      </c>
      <c r="X317" s="148" t="s">
        <v>110</v>
      </c>
      <c r="Y317" s="148" t="s">
        <v>110</v>
      </c>
      <c r="Z317" s="148" t="s">
        <v>110</v>
      </c>
      <c r="AA317" s="148" t="s">
        <v>110</v>
      </c>
      <c r="AB317" s="148" t="s">
        <v>110</v>
      </c>
      <c r="AC317" s="148" t="s">
        <v>110</v>
      </c>
      <c r="AD317" s="148" t="s">
        <v>110</v>
      </c>
      <c r="AE317" s="148" t="s">
        <v>410</v>
      </c>
      <c r="AF317" s="191" t="s">
        <v>87</v>
      </c>
      <c r="AG317" s="27"/>
      <c r="AH317" s="27"/>
      <c r="AI317" s="27"/>
      <c r="AJ317" s="27"/>
      <c r="AK317" s="27"/>
      <c r="AL317" s="27"/>
      <c r="AM317" s="27"/>
      <c r="AN317" s="27"/>
      <c r="AO317" s="27"/>
      <c r="AP317" s="27"/>
      <c r="AQ317" s="27"/>
      <c r="AR317" s="27">
        <v>6600000</v>
      </c>
      <c r="AS317" s="27">
        <v>6021000</v>
      </c>
      <c r="AT317" s="27">
        <v>6021000</v>
      </c>
      <c r="AU317" s="27">
        <v>6021000</v>
      </c>
      <c r="AV317" s="27">
        <v>6021000</v>
      </c>
      <c r="AW317" s="27">
        <v>6021000</v>
      </c>
      <c r="AX317" s="27">
        <v>6021000</v>
      </c>
      <c r="AY317" s="27">
        <v>6021000</v>
      </c>
      <c r="AZ317" s="27">
        <v>6021000</v>
      </c>
    </row>
    <row r="318" spans="1:52" ht="20.399999999999999" x14ac:dyDescent="0.25">
      <c r="A318" s="186" t="s">
        <v>1325</v>
      </c>
      <c r="B318" s="186" t="s">
        <v>387</v>
      </c>
      <c r="C318" s="255">
        <v>182</v>
      </c>
      <c r="D318" s="157" t="s">
        <v>1121</v>
      </c>
      <c r="E318" s="186" t="s">
        <v>1324</v>
      </c>
      <c r="F318" s="186"/>
      <c r="G318" s="186"/>
      <c r="H318" s="1079">
        <v>43770</v>
      </c>
      <c r="I318" s="26"/>
      <c r="J318" s="26" t="s">
        <v>1500</v>
      </c>
      <c r="K318" s="148"/>
      <c r="L318" s="148"/>
      <c r="M318" s="148"/>
      <c r="N318" s="148"/>
      <c r="O318" s="148"/>
      <c r="P318" s="148"/>
      <c r="Q318" s="148"/>
      <c r="R318" s="148"/>
      <c r="S318" s="148"/>
      <c r="T318" s="148"/>
      <c r="U318" s="148"/>
      <c r="V318" s="148" t="s">
        <v>406</v>
      </c>
      <c r="W318" s="148" t="s">
        <v>110</v>
      </c>
      <c r="X318" s="148" t="s">
        <v>110</v>
      </c>
      <c r="Y318" s="148" t="s">
        <v>110</v>
      </c>
      <c r="Z318" s="148" t="s">
        <v>110</v>
      </c>
      <c r="AA318" s="148" t="s">
        <v>110</v>
      </c>
      <c r="AB318" s="148" t="s">
        <v>110</v>
      </c>
      <c r="AC318" s="148" t="s">
        <v>110</v>
      </c>
      <c r="AD318" s="148" t="s">
        <v>110</v>
      </c>
      <c r="AE318" s="148" t="s">
        <v>410</v>
      </c>
      <c r="AF318" s="191" t="s">
        <v>87</v>
      </c>
      <c r="AG318" s="27"/>
      <c r="AH318" s="27"/>
      <c r="AI318" s="27"/>
      <c r="AJ318" s="27"/>
      <c r="AK318" s="27"/>
      <c r="AL318" s="27"/>
      <c r="AM318" s="27"/>
      <c r="AN318" s="27"/>
      <c r="AO318" s="27"/>
      <c r="AP318" s="27"/>
      <c r="AQ318" s="27"/>
      <c r="AR318" s="27">
        <v>29600000</v>
      </c>
      <c r="AS318" s="27">
        <v>20900000</v>
      </c>
      <c r="AT318" s="27">
        <v>20900000</v>
      </c>
      <c r="AU318" s="27">
        <v>20900000</v>
      </c>
      <c r="AV318" s="27">
        <v>20900000</v>
      </c>
      <c r="AW318" s="27">
        <v>20900000</v>
      </c>
      <c r="AX318" s="27">
        <v>20900000</v>
      </c>
      <c r="AY318" s="27">
        <v>20900000</v>
      </c>
      <c r="AZ318" s="27">
        <v>20900000</v>
      </c>
    </row>
    <row r="319" spans="1:52" x14ac:dyDescent="0.25">
      <c r="A319" s="186" t="s">
        <v>1325</v>
      </c>
      <c r="B319" s="186" t="s">
        <v>509</v>
      </c>
      <c r="C319" s="255">
        <v>183</v>
      </c>
      <c r="D319" s="157" t="s">
        <v>1121</v>
      </c>
      <c r="E319" s="186" t="s">
        <v>1324</v>
      </c>
      <c r="F319" s="186"/>
      <c r="G319" s="186"/>
      <c r="H319" s="1001">
        <v>43709</v>
      </c>
      <c r="I319" s="26"/>
      <c r="J319" s="26" t="s">
        <v>1501</v>
      </c>
      <c r="K319" s="148"/>
      <c r="L319" s="148"/>
      <c r="M319" s="148"/>
      <c r="N319" s="148"/>
      <c r="O319" s="148"/>
      <c r="P319" s="148"/>
      <c r="Q319" s="148"/>
      <c r="R319" s="148"/>
      <c r="S319" s="148"/>
      <c r="T319" s="148"/>
      <c r="U319" s="148"/>
      <c r="V319" s="148" t="s">
        <v>396</v>
      </c>
      <c r="W319" s="148" t="s">
        <v>110</v>
      </c>
      <c r="X319" s="148" t="s">
        <v>110</v>
      </c>
      <c r="Y319" s="148" t="s">
        <v>110</v>
      </c>
      <c r="Z319" s="148" t="s">
        <v>110</v>
      </c>
      <c r="AA319" s="148" t="s">
        <v>110</v>
      </c>
      <c r="AB319" s="148" t="s">
        <v>110</v>
      </c>
      <c r="AC319" s="148" t="s">
        <v>110</v>
      </c>
      <c r="AD319" s="148" t="s">
        <v>110</v>
      </c>
      <c r="AE319" s="148" t="s">
        <v>410</v>
      </c>
      <c r="AF319" s="191" t="s">
        <v>87</v>
      </c>
      <c r="AG319" s="27"/>
      <c r="AH319" s="27"/>
      <c r="AI319" s="27"/>
      <c r="AJ319" s="27"/>
      <c r="AK319" s="27"/>
      <c r="AL319" s="27"/>
      <c r="AM319" s="27"/>
      <c r="AN319" s="27"/>
      <c r="AO319" s="27"/>
      <c r="AP319" s="27"/>
      <c r="AQ319" s="27"/>
      <c r="AR319" s="27">
        <v>12500000</v>
      </c>
      <c r="AS319" s="27">
        <v>12358000</v>
      </c>
      <c r="AT319" s="27">
        <v>12358000</v>
      </c>
      <c r="AU319" s="27">
        <v>12358000</v>
      </c>
      <c r="AV319" s="27">
        <v>12358000</v>
      </c>
      <c r="AW319" s="27">
        <v>12358000</v>
      </c>
      <c r="AX319" s="27">
        <v>12358000</v>
      </c>
      <c r="AY319" s="27">
        <v>12358000</v>
      </c>
      <c r="AZ319" s="27">
        <v>12358000</v>
      </c>
    </row>
    <row r="320" spans="1:52" ht="20.399999999999999" x14ac:dyDescent="0.25">
      <c r="A320" s="186" t="s">
        <v>1325</v>
      </c>
      <c r="B320" s="186" t="s">
        <v>387</v>
      </c>
      <c r="C320" s="255">
        <v>88</v>
      </c>
      <c r="D320" s="157" t="s">
        <v>1121</v>
      </c>
      <c r="E320" s="186" t="s">
        <v>1351</v>
      </c>
      <c r="F320" s="186"/>
      <c r="G320" s="186"/>
      <c r="H320" s="1079">
        <v>43800</v>
      </c>
      <c r="I320" s="26" t="s">
        <v>1421</v>
      </c>
      <c r="J320" s="26" t="s">
        <v>1422</v>
      </c>
      <c r="K320" s="148"/>
      <c r="L320" s="148"/>
      <c r="M320" s="148"/>
      <c r="N320" s="148"/>
      <c r="O320" s="148"/>
      <c r="P320" s="148"/>
      <c r="Q320" s="148" t="s">
        <v>392</v>
      </c>
      <c r="R320" s="148" t="s">
        <v>392</v>
      </c>
      <c r="S320" s="148" t="s">
        <v>392</v>
      </c>
      <c r="T320" s="148" t="s">
        <v>392</v>
      </c>
      <c r="U320" s="148" t="s">
        <v>406</v>
      </c>
      <c r="V320" s="148" t="s">
        <v>406</v>
      </c>
      <c r="W320" s="148" t="s">
        <v>110</v>
      </c>
      <c r="X320" s="148" t="s">
        <v>110</v>
      </c>
      <c r="Y320" s="148" t="s">
        <v>110</v>
      </c>
      <c r="Z320" s="148" t="s">
        <v>110</v>
      </c>
      <c r="AA320" s="148" t="s">
        <v>110</v>
      </c>
      <c r="AB320" s="148" t="s">
        <v>110</v>
      </c>
      <c r="AC320" s="148" t="s">
        <v>110</v>
      </c>
      <c r="AD320" s="148" t="s">
        <v>110</v>
      </c>
      <c r="AE320" s="967" t="s">
        <v>410</v>
      </c>
      <c r="AF320" s="967" t="s">
        <v>410</v>
      </c>
      <c r="AG320" s="27"/>
      <c r="AH320" s="27"/>
      <c r="AI320" s="27"/>
      <c r="AJ320" s="27"/>
      <c r="AK320" s="27"/>
      <c r="AL320" s="27"/>
      <c r="AM320" s="27">
        <v>1384000</v>
      </c>
      <c r="AN320" s="27">
        <v>1384000</v>
      </c>
      <c r="AO320" s="27">
        <v>2364000</v>
      </c>
      <c r="AP320" s="27">
        <v>2364000</v>
      </c>
      <c r="AQ320" s="27">
        <v>2364000</v>
      </c>
      <c r="AR320" s="27">
        <v>2364000</v>
      </c>
      <c r="AS320" s="27">
        <v>2364000</v>
      </c>
      <c r="AT320" s="27">
        <v>2364000</v>
      </c>
      <c r="AU320" s="27">
        <v>2364000</v>
      </c>
      <c r="AV320" s="27">
        <v>2364000</v>
      </c>
      <c r="AW320" s="27">
        <v>2364000</v>
      </c>
      <c r="AX320" s="969">
        <v>2908881</v>
      </c>
      <c r="AY320" s="969">
        <v>2908881</v>
      </c>
      <c r="AZ320" s="969">
        <v>2908881</v>
      </c>
    </row>
    <row r="321" spans="1:52" ht="20.399999999999999" x14ac:dyDescent="0.25">
      <c r="A321" s="186" t="s">
        <v>1325</v>
      </c>
      <c r="B321" s="186" t="s">
        <v>387</v>
      </c>
      <c r="C321" s="255">
        <v>66</v>
      </c>
      <c r="D321" s="157" t="s">
        <v>1121</v>
      </c>
      <c r="E321" s="186" t="s">
        <v>1324</v>
      </c>
      <c r="F321" s="186"/>
      <c r="G321" s="186"/>
      <c r="H321" s="1079">
        <v>43586</v>
      </c>
      <c r="I321" s="26"/>
      <c r="J321" s="26" t="s">
        <v>1684</v>
      </c>
      <c r="K321" s="148"/>
      <c r="L321" s="148"/>
      <c r="M321" s="148"/>
      <c r="N321" s="148"/>
      <c r="O321" s="148"/>
      <c r="P321" s="148"/>
      <c r="Q321" s="148" t="s">
        <v>396</v>
      </c>
      <c r="R321" s="148" t="s">
        <v>396</v>
      </c>
      <c r="S321" s="148" t="s">
        <v>396</v>
      </c>
      <c r="T321" s="148" t="s">
        <v>396</v>
      </c>
      <c r="U321" s="148" t="s">
        <v>406</v>
      </c>
      <c r="V321" s="148" t="s">
        <v>110</v>
      </c>
      <c r="W321" s="148" t="s">
        <v>110</v>
      </c>
      <c r="X321" s="148" t="s">
        <v>110</v>
      </c>
      <c r="Y321" s="148" t="s">
        <v>110</v>
      </c>
      <c r="Z321" s="148" t="s">
        <v>110</v>
      </c>
      <c r="AA321" s="148" t="s">
        <v>110</v>
      </c>
      <c r="AB321" s="148" t="s">
        <v>110</v>
      </c>
      <c r="AC321" s="148" t="s">
        <v>110</v>
      </c>
      <c r="AD321" s="148" t="s">
        <v>110</v>
      </c>
      <c r="AE321" s="967" t="s">
        <v>410</v>
      </c>
      <c r="AF321" s="191" t="s">
        <v>87</v>
      </c>
      <c r="AG321" s="27"/>
      <c r="AH321" s="27"/>
      <c r="AI321" s="27"/>
      <c r="AJ321" s="27"/>
      <c r="AK321" s="27"/>
      <c r="AL321" s="27"/>
      <c r="AM321" s="27">
        <v>12500000</v>
      </c>
      <c r="AN321" s="27">
        <v>12500000</v>
      </c>
      <c r="AO321" s="27">
        <v>12500000</v>
      </c>
      <c r="AP321" s="27">
        <v>12500000</v>
      </c>
      <c r="AQ321" s="27">
        <v>12500000</v>
      </c>
      <c r="AR321" s="27">
        <v>12598500</v>
      </c>
      <c r="AS321" s="27">
        <v>12985000</v>
      </c>
      <c r="AT321" s="27">
        <v>12985000</v>
      </c>
      <c r="AU321" s="27">
        <v>12985000</v>
      </c>
      <c r="AV321" s="27">
        <v>12985000</v>
      </c>
      <c r="AW321" s="27">
        <v>12985000</v>
      </c>
      <c r="AX321" s="27">
        <v>12985000</v>
      </c>
      <c r="AY321" s="27">
        <v>12985000</v>
      </c>
      <c r="AZ321" s="27">
        <v>12985000</v>
      </c>
    </row>
    <row r="322" spans="1:52" ht="20.399999999999999" x14ac:dyDescent="0.25">
      <c r="A322" s="186" t="s">
        <v>1325</v>
      </c>
      <c r="B322" s="186" t="s">
        <v>387</v>
      </c>
      <c r="C322" s="255">
        <v>109</v>
      </c>
      <c r="D322" s="157" t="s">
        <v>1121</v>
      </c>
      <c r="E322" s="186" t="s">
        <v>1324</v>
      </c>
      <c r="F322" s="186"/>
      <c r="G322" s="186"/>
      <c r="H322" s="1079">
        <v>43525</v>
      </c>
      <c r="I322" s="26"/>
      <c r="J322" s="26" t="s">
        <v>1685</v>
      </c>
      <c r="K322" s="148"/>
      <c r="L322" s="148"/>
      <c r="M322" s="148"/>
      <c r="N322" s="148"/>
      <c r="O322" s="148"/>
      <c r="P322" s="148"/>
      <c r="Q322" s="148"/>
      <c r="R322" s="148"/>
      <c r="S322" s="148"/>
      <c r="T322" s="148" t="s">
        <v>396</v>
      </c>
      <c r="U322" s="148" t="s">
        <v>406</v>
      </c>
      <c r="V322" s="148" t="s">
        <v>110</v>
      </c>
      <c r="W322" s="148" t="s">
        <v>110</v>
      </c>
      <c r="X322" s="148" t="s">
        <v>110</v>
      </c>
      <c r="Y322" s="148" t="s">
        <v>110</v>
      </c>
      <c r="Z322" s="148" t="s">
        <v>110</v>
      </c>
      <c r="AA322" s="148" t="s">
        <v>110</v>
      </c>
      <c r="AB322" s="148" t="s">
        <v>110</v>
      </c>
      <c r="AC322" s="148" t="s">
        <v>110</v>
      </c>
      <c r="AD322" s="148" t="s">
        <v>110</v>
      </c>
      <c r="AE322" s="967" t="s">
        <v>410</v>
      </c>
      <c r="AF322" s="191" t="s">
        <v>410</v>
      </c>
      <c r="AG322" s="27"/>
      <c r="AH322" s="27"/>
      <c r="AI322" s="27"/>
      <c r="AJ322" s="27"/>
      <c r="AK322" s="27"/>
      <c r="AL322" s="27"/>
      <c r="AM322" s="27"/>
      <c r="AN322" s="27"/>
      <c r="AO322" s="27"/>
      <c r="AP322" s="27">
        <v>7800000</v>
      </c>
      <c r="AQ322" s="27">
        <v>7800000</v>
      </c>
      <c r="AR322" s="27">
        <v>3774000</v>
      </c>
      <c r="AS322" s="27">
        <v>3774000</v>
      </c>
      <c r="AT322" s="27">
        <v>3774000</v>
      </c>
      <c r="AU322" s="27">
        <v>3774000</v>
      </c>
      <c r="AV322" s="27">
        <v>3774000</v>
      </c>
      <c r="AW322" s="27">
        <v>3774000</v>
      </c>
      <c r="AX322" s="27">
        <v>3774000</v>
      </c>
      <c r="AY322" s="27">
        <v>3774000</v>
      </c>
      <c r="AZ322" s="27">
        <v>3774000</v>
      </c>
    </row>
    <row r="323" spans="1:52" ht="20.399999999999999" x14ac:dyDescent="0.25">
      <c r="A323" s="186" t="s">
        <v>1325</v>
      </c>
      <c r="B323" s="186" t="s">
        <v>387</v>
      </c>
      <c r="C323" s="255">
        <v>110</v>
      </c>
      <c r="D323" s="157" t="s">
        <v>1121</v>
      </c>
      <c r="E323" s="186" t="s">
        <v>1324</v>
      </c>
      <c r="F323" s="186"/>
      <c r="G323" s="186"/>
      <c r="H323" s="1079">
        <v>43525</v>
      </c>
      <c r="I323" s="26"/>
      <c r="J323" s="26" t="s">
        <v>1686</v>
      </c>
      <c r="K323" s="148"/>
      <c r="L323" s="148"/>
      <c r="M323" s="148"/>
      <c r="N323" s="148"/>
      <c r="O323" s="148"/>
      <c r="P323" s="148"/>
      <c r="Q323" s="148"/>
      <c r="R323" s="148"/>
      <c r="S323" s="148"/>
      <c r="T323" s="148" t="s">
        <v>396</v>
      </c>
      <c r="U323" s="148" t="s">
        <v>406</v>
      </c>
      <c r="V323" s="148" t="s">
        <v>110</v>
      </c>
      <c r="W323" s="148" t="s">
        <v>110</v>
      </c>
      <c r="X323" s="148" t="s">
        <v>110</v>
      </c>
      <c r="Y323" s="148" t="s">
        <v>110</v>
      </c>
      <c r="Z323" s="148" t="s">
        <v>110</v>
      </c>
      <c r="AA323" s="148" t="s">
        <v>110</v>
      </c>
      <c r="AB323" s="148" t="s">
        <v>110</v>
      </c>
      <c r="AC323" s="148" t="s">
        <v>110</v>
      </c>
      <c r="AD323" s="148" t="s">
        <v>110</v>
      </c>
      <c r="AE323" s="967" t="s">
        <v>410</v>
      </c>
      <c r="AF323" s="191">
        <v>44246</v>
      </c>
      <c r="AG323" s="27"/>
      <c r="AH323" s="27"/>
      <c r="AI323" s="27"/>
      <c r="AJ323" s="27"/>
      <c r="AK323" s="27"/>
      <c r="AL323" s="27"/>
      <c r="AM323" s="27"/>
      <c r="AN323" s="27"/>
      <c r="AO323" s="27"/>
      <c r="AP323" s="27">
        <v>12100000</v>
      </c>
      <c r="AQ323" s="27">
        <v>12100000</v>
      </c>
      <c r="AR323" s="27">
        <v>12100000</v>
      </c>
      <c r="AS323" s="27">
        <v>7487000</v>
      </c>
      <c r="AT323" s="27">
        <v>7487000</v>
      </c>
      <c r="AU323" s="27">
        <v>7487000</v>
      </c>
      <c r="AV323" s="27">
        <v>7487000</v>
      </c>
      <c r="AW323" s="27">
        <v>7487000</v>
      </c>
      <c r="AX323" s="27">
        <v>7487000</v>
      </c>
      <c r="AY323" s="27">
        <v>7487000</v>
      </c>
      <c r="AZ323" s="27">
        <v>7487000</v>
      </c>
    </row>
    <row r="324" spans="1:52" ht="20.399999999999999" x14ac:dyDescent="0.25">
      <c r="A324" s="186" t="s">
        <v>1325</v>
      </c>
      <c r="B324" s="186" t="s">
        <v>387</v>
      </c>
      <c r="C324" s="255">
        <v>15</v>
      </c>
      <c r="D324" s="157" t="s">
        <v>1121</v>
      </c>
      <c r="E324" s="186" t="s">
        <v>1324</v>
      </c>
      <c r="F324" s="186"/>
      <c r="G324" s="186"/>
      <c r="H324" s="1079">
        <v>43586</v>
      </c>
      <c r="I324" s="26"/>
      <c r="J324" s="26" t="s">
        <v>1375</v>
      </c>
      <c r="K324" s="148"/>
      <c r="L324" s="148"/>
      <c r="M324" s="148" t="s">
        <v>406</v>
      </c>
      <c r="N324" s="148" t="s">
        <v>406</v>
      </c>
      <c r="O324" s="148" t="s">
        <v>406</v>
      </c>
      <c r="P324" s="148" t="s">
        <v>406</v>
      </c>
      <c r="Q324" s="148" t="s">
        <v>406</v>
      </c>
      <c r="R324" s="148" t="s">
        <v>406</v>
      </c>
      <c r="S324" s="148" t="s">
        <v>406</v>
      </c>
      <c r="T324" s="148" t="s">
        <v>406</v>
      </c>
      <c r="U324" s="148" t="s">
        <v>406</v>
      </c>
      <c r="V324" s="148" t="s">
        <v>110</v>
      </c>
      <c r="W324" s="148" t="s">
        <v>110</v>
      </c>
      <c r="X324" s="148" t="s">
        <v>110</v>
      </c>
      <c r="Y324" s="148" t="s">
        <v>110</v>
      </c>
      <c r="Z324" s="148" t="s">
        <v>110</v>
      </c>
      <c r="AA324" s="148" t="s">
        <v>110</v>
      </c>
      <c r="AB324" s="148" t="s">
        <v>110</v>
      </c>
      <c r="AC324" s="148" t="s">
        <v>110</v>
      </c>
      <c r="AD324" s="148" t="s">
        <v>110</v>
      </c>
      <c r="AE324" s="967">
        <v>42395</v>
      </c>
      <c r="AF324" s="191">
        <v>42933</v>
      </c>
      <c r="AG324" s="27"/>
      <c r="AH324" s="27"/>
      <c r="AI324" s="27">
        <v>11800000</v>
      </c>
      <c r="AJ324" s="27">
        <v>11800000</v>
      </c>
      <c r="AK324" s="27">
        <v>12287000</v>
      </c>
      <c r="AL324" s="27">
        <v>12287000</v>
      </c>
      <c r="AM324" s="27">
        <v>12287000</v>
      </c>
      <c r="AN324" s="27">
        <v>12287000</v>
      </c>
      <c r="AO324" s="27">
        <v>12287000</v>
      </c>
      <c r="AP324" s="27">
        <v>12287000</v>
      </c>
      <c r="AQ324" s="27">
        <v>12287000</v>
      </c>
      <c r="AR324" s="27">
        <v>12287000</v>
      </c>
      <c r="AS324" s="27">
        <v>12287000</v>
      </c>
      <c r="AT324" s="27">
        <v>12287000</v>
      </c>
      <c r="AU324" s="27">
        <v>12287000</v>
      </c>
      <c r="AV324" s="27">
        <v>12287000</v>
      </c>
      <c r="AW324" s="27">
        <v>12287000</v>
      </c>
      <c r="AX324" s="27">
        <v>12287000</v>
      </c>
      <c r="AY324" s="27">
        <v>12287000</v>
      </c>
      <c r="AZ324" s="27">
        <v>12287000</v>
      </c>
    </row>
    <row r="325" spans="1:52" ht="20.399999999999999" x14ac:dyDescent="0.25">
      <c r="A325" s="186" t="s">
        <v>1325</v>
      </c>
      <c r="B325" s="186" t="s">
        <v>387</v>
      </c>
      <c r="C325" s="255">
        <v>37</v>
      </c>
      <c r="D325" s="157" t="s">
        <v>1121</v>
      </c>
      <c r="E325" s="186" t="s">
        <v>1324</v>
      </c>
      <c r="F325" s="186"/>
      <c r="G325" s="186"/>
      <c r="H325" s="1079">
        <v>43405</v>
      </c>
      <c r="I325" s="26"/>
      <c r="J325" s="26" t="s">
        <v>1404</v>
      </c>
      <c r="K325" s="148"/>
      <c r="L325" s="148"/>
      <c r="M325" s="148"/>
      <c r="N325" s="148"/>
      <c r="O325" s="148" t="s">
        <v>396</v>
      </c>
      <c r="P325" s="148" t="s">
        <v>396</v>
      </c>
      <c r="Q325" s="148" t="s">
        <v>406</v>
      </c>
      <c r="R325" s="148" t="s">
        <v>406</v>
      </c>
      <c r="S325" s="148" t="s">
        <v>406</v>
      </c>
      <c r="T325" s="148" t="s">
        <v>110</v>
      </c>
      <c r="U325" s="148" t="s">
        <v>110</v>
      </c>
      <c r="V325" s="148" t="s">
        <v>110</v>
      </c>
      <c r="W325" s="148" t="s">
        <v>110</v>
      </c>
      <c r="X325" s="148" t="s">
        <v>110</v>
      </c>
      <c r="Y325" s="148" t="s">
        <v>110</v>
      </c>
      <c r="Z325" s="148" t="s">
        <v>110</v>
      </c>
      <c r="AA325" s="148" t="s">
        <v>110</v>
      </c>
      <c r="AB325" s="148" t="s">
        <v>110</v>
      </c>
      <c r="AC325" s="148" t="s">
        <v>110</v>
      </c>
      <c r="AD325" s="148" t="s">
        <v>110</v>
      </c>
      <c r="AE325" s="967" t="s">
        <v>410</v>
      </c>
      <c r="AF325" s="191">
        <v>43389</v>
      </c>
      <c r="AG325" s="27"/>
      <c r="AH325" s="27"/>
      <c r="AI325" s="27"/>
      <c r="AJ325" s="27"/>
      <c r="AK325" s="27">
        <v>7700000</v>
      </c>
      <c r="AL325" s="27">
        <v>7700000</v>
      </c>
      <c r="AM325" s="27">
        <v>7700000</v>
      </c>
      <c r="AN325" s="27">
        <v>7700000</v>
      </c>
      <c r="AO325" s="27">
        <v>7700000</v>
      </c>
      <c r="AP325" s="27">
        <v>6657000</v>
      </c>
      <c r="AQ325" s="27">
        <v>6657000</v>
      </c>
      <c r="AR325" s="27">
        <v>6657000</v>
      </c>
      <c r="AS325" s="27">
        <v>6657000</v>
      </c>
      <c r="AT325" s="27">
        <v>6657000</v>
      </c>
      <c r="AU325" s="27">
        <v>6657000</v>
      </c>
      <c r="AV325" s="27">
        <v>6657000</v>
      </c>
      <c r="AW325" s="27">
        <v>6657000</v>
      </c>
      <c r="AX325" s="27">
        <v>6657000</v>
      </c>
      <c r="AY325" s="27">
        <v>6657000</v>
      </c>
      <c r="AZ325" s="27">
        <v>6657000</v>
      </c>
    </row>
    <row r="326" spans="1:52" ht="20.399999999999999" x14ac:dyDescent="0.25">
      <c r="A326" s="186" t="s">
        <v>1325</v>
      </c>
      <c r="B326" s="186" t="s">
        <v>387</v>
      </c>
      <c r="C326" s="255">
        <v>62</v>
      </c>
      <c r="D326" s="157" t="s">
        <v>1121</v>
      </c>
      <c r="E326" s="186" t="s">
        <v>1324</v>
      </c>
      <c r="F326" s="186"/>
      <c r="G326" s="186"/>
      <c r="H326" s="1079">
        <v>43435</v>
      </c>
      <c r="I326" s="26"/>
      <c r="J326" s="26" t="s">
        <v>1426</v>
      </c>
      <c r="K326" s="148"/>
      <c r="L326" s="148"/>
      <c r="M326" s="148"/>
      <c r="N326" s="148"/>
      <c r="O326" s="148"/>
      <c r="P326" s="148"/>
      <c r="Q326" s="148" t="s">
        <v>396</v>
      </c>
      <c r="R326" s="148" t="s">
        <v>396</v>
      </c>
      <c r="S326" s="148" t="s">
        <v>396</v>
      </c>
      <c r="T326" s="148" t="s">
        <v>110</v>
      </c>
      <c r="U326" s="148" t="s">
        <v>110</v>
      </c>
      <c r="V326" s="148" t="s">
        <v>110</v>
      </c>
      <c r="W326" s="148" t="s">
        <v>110</v>
      </c>
      <c r="X326" s="148" t="s">
        <v>110</v>
      </c>
      <c r="Y326" s="148" t="s">
        <v>110</v>
      </c>
      <c r="Z326" s="148" t="s">
        <v>110</v>
      </c>
      <c r="AA326" s="148" t="s">
        <v>110</v>
      </c>
      <c r="AB326" s="148" t="s">
        <v>110</v>
      </c>
      <c r="AC326" s="148" t="s">
        <v>110</v>
      </c>
      <c r="AD326" s="148" t="s">
        <v>110</v>
      </c>
      <c r="AE326" s="967" t="s">
        <v>410</v>
      </c>
      <c r="AF326" s="967" t="s">
        <v>410</v>
      </c>
      <c r="AG326" s="27"/>
      <c r="AH326" s="27"/>
      <c r="AI326" s="27"/>
      <c r="AJ326" s="27"/>
      <c r="AK326" s="27"/>
      <c r="AL326" s="27"/>
      <c r="AM326" s="27">
        <v>5400000</v>
      </c>
      <c r="AN326" s="27">
        <v>5400000</v>
      </c>
      <c r="AO326" s="27">
        <v>5400000</v>
      </c>
      <c r="AP326" s="27">
        <v>4700000</v>
      </c>
      <c r="AQ326" s="27">
        <v>4700000</v>
      </c>
      <c r="AR326" s="27">
        <v>4700000</v>
      </c>
      <c r="AS326" s="27">
        <v>4700000</v>
      </c>
      <c r="AT326" s="27">
        <v>4700000</v>
      </c>
      <c r="AU326" s="27">
        <v>4700000</v>
      </c>
      <c r="AV326" s="27">
        <v>4700000</v>
      </c>
      <c r="AW326" s="27">
        <v>4700000</v>
      </c>
      <c r="AX326" s="27">
        <v>4700000</v>
      </c>
      <c r="AY326" s="27">
        <v>4700000</v>
      </c>
      <c r="AZ326" s="27">
        <v>4700000</v>
      </c>
    </row>
    <row r="327" spans="1:52" x14ac:dyDescent="0.25">
      <c r="A327" s="186" t="s">
        <v>1325</v>
      </c>
      <c r="B327" s="186" t="s">
        <v>387</v>
      </c>
      <c r="C327" s="255">
        <v>111</v>
      </c>
      <c r="D327" s="157" t="s">
        <v>1121</v>
      </c>
      <c r="E327" s="186" t="s">
        <v>1324</v>
      </c>
      <c r="F327" s="186"/>
      <c r="G327" s="186"/>
      <c r="H327" s="1079">
        <v>43435</v>
      </c>
      <c r="I327" s="26"/>
      <c r="J327" s="26" t="s">
        <v>1687</v>
      </c>
      <c r="K327" s="148"/>
      <c r="L327" s="148"/>
      <c r="M327" s="148"/>
      <c r="N327" s="148"/>
      <c r="O327" s="148"/>
      <c r="P327" s="148"/>
      <c r="Q327" s="148"/>
      <c r="R327" s="148"/>
      <c r="S327" s="148"/>
      <c r="T327" s="148" t="s">
        <v>110</v>
      </c>
      <c r="U327" s="148" t="s">
        <v>110</v>
      </c>
      <c r="V327" s="148" t="s">
        <v>110</v>
      </c>
      <c r="W327" s="148" t="s">
        <v>110</v>
      </c>
      <c r="X327" s="148" t="s">
        <v>110</v>
      </c>
      <c r="Y327" s="148" t="s">
        <v>110</v>
      </c>
      <c r="Z327" s="148" t="s">
        <v>110</v>
      </c>
      <c r="AA327" s="148" t="s">
        <v>110</v>
      </c>
      <c r="AB327" s="148" t="s">
        <v>110</v>
      </c>
      <c r="AC327" s="148" t="s">
        <v>110</v>
      </c>
      <c r="AD327" s="148" t="s">
        <v>110</v>
      </c>
      <c r="AE327" s="148" t="s">
        <v>410</v>
      </c>
      <c r="AF327" s="148" t="s">
        <v>410</v>
      </c>
      <c r="AG327" s="27"/>
      <c r="AH327" s="27"/>
      <c r="AI327" s="27"/>
      <c r="AJ327" s="27"/>
      <c r="AK327" s="27"/>
      <c r="AL327" s="27"/>
      <c r="AM327" s="27"/>
      <c r="AN327" s="27"/>
      <c r="AO327" s="27"/>
      <c r="AP327" s="27">
        <v>6600000</v>
      </c>
      <c r="AQ327" s="27">
        <v>6600000</v>
      </c>
      <c r="AR327" s="27">
        <v>6600000</v>
      </c>
      <c r="AS327" s="968">
        <v>4332000</v>
      </c>
      <c r="AT327" s="968">
        <v>4332000</v>
      </c>
      <c r="AU327" s="968">
        <v>4332000</v>
      </c>
      <c r="AV327" s="968">
        <v>4332000</v>
      </c>
      <c r="AW327" s="968">
        <v>4332000</v>
      </c>
      <c r="AX327" s="968">
        <v>4332000</v>
      </c>
      <c r="AY327" s="968">
        <v>4332000</v>
      </c>
      <c r="AZ327" s="968">
        <v>4332000</v>
      </c>
    </row>
    <row r="328" spans="1:52" ht="20.399999999999999" x14ac:dyDescent="0.25">
      <c r="A328" s="186" t="s">
        <v>1325</v>
      </c>
      <c r="B328" s="186" t="s">
        <v>387</v>
      </c>
      <c r="C328" s="255">
        <v>113</v>
      </c>
      <c r="D328" s="157" t="s">
        <v>1121</v>
      </c>
      <c r="E328" s="186" t="s">
        <v>1324</v>
      </c>
      <c r="F328" s="186"/>
      <c r="G328" s="186"/>
      <c r="H328" s="1079">
        <v>43435</v>
      </c>
      <c r="I328" s="26"/>
      <c r="J328" s="26" t="s">
        <v>1688</v>
      </c>
      <c r="K328" s="148"/>
      <c r="L328" s="148"/>
      <c r="M328" s="148"/>
      <c r="N328" s="148"/>
      <c r="O328" s="148"/>
      <c r="P328" s="148"/>
      <c r="Q328" s="148"/>
      <c r="R328" s="148"/>
      <c r="S328" s="148"/>
      <c r="T328" s="148" t="s">
        <v>110</v>
      </c>
      <c r="U328" s="148" t="s">
        <v>110</v>
      </c>
      <c r="V328" s="148" t="s">
        <v>110</v>
      </c>
      <c r="W328" s="148" t="s">
        <v>110</v>
      </c>
      <c r="X328" s="148" t="s">
        <v>110</v>
      </c>
      <c r="Y328" s="148" t="s">
        <v>110</v>
      </c>
      <c r="Z328" s="148" t="s">
        <v>110</v>
      </c>
      <c r="AA328" s="148" t="s">
        <v>110</v>
      </c>
      <c r="AB328" s="148" t="s">
        <v>110</v>
      </c>
      <c r="AC328" s="148" t="s">
        <v>110</v>
      </c>
      <c r="AD328" s="148" t="s">
        <v>110</v>
      </c>
      <c r="AE328" s="148" t="s">
        <v>410</v>
      </c>
      <c r="AF328" s="191" t="s">
        <v>87</v>
      </c>
      <c r="AG328" s="27"/>
      <c r="AH328" s="27"/>
      <c r="AI328" s="27"/>
      <c r="AJ328" s="27"/>
      <c r="AK328" s="27"/>
      <c r="AL328" s="27"/>
      <c r="AM328" s="27"/>
      <c r="AN328" s="27"/>
      <c r="AO328" s="27"/>
      <c r="AP328" s="27">
        <v>3000000</v>
      </c>
      <c r="AQ328" s="27">
        <v>3000000</v>
      </c>
      <c r="AR328" s="27">
        <v>3000000</v>
      </c>
      <c r="AS328" s="27" t="s">
        <v>1513</v>
      </c>
      <c r="AT328" s="27" t="s">
        <v>1513</v>
      </c>
      <c r="AU328" s="27" t="s">
        <v>1513</v>
      </c>
      <c r="AV328" s="27" t="s">
        <v>1513</v>
      </c>
      <c r="AW328" s="27" t="s">
        <v>1513</v>
      </c>
      <c r="AX328" s="27" t="s">
        <v>1513</v>
      </c>
      <c r="AY328" s="27" t="s">
        <v>1513</v>
      </c>
      <c r="AZ328" s="27" t="s">
        <v>1513</v>
      </c>
    </row>
    <row r="329" spans="1:52" ht="20.399999999999999" x14ac:dyDescent="0.25">
      <c r="A329" s="186" t="s">
        <v>1325</v>
      </c>
      <c r="B329" s="186" t="s">
        <v>387</v>
      </c>
      <c r="C329" s="255">
        <v>45</v>
      </c>
      <c r="D329" s="157" t="s">
        <v>1121</v>
      </c>
      <c r="E329" s="186" t="s">
        <v>1324</v>
      </c>
      <c r="F329" s="186"/>
      <c r="G329" s="186"/>
      <c r="H329" s="1079">
        <v>43282</v>
      </c>
      <c r="I329" s="26"/>
      <c r="J329" s="26" t="s">
        <v>1576</v>
      </c>
      <c r="K329" s="148"/>
      <c r="L329" s="148"/>
      <c r="M329" s="148"/>
      <c r="N329" s="148"/>
      <c r="O329" s="148"/>
      <c r="P329" s="148" t="s">
        <v>406</v>
      </c>
      <c r="Q329" s="148" t="s">
        <v>406</v>
      </c>
      <c r="R329" s="148" t="s">
        <v>406</v>
      </c>
      <c r="S329" s="148" t="s">
        <v>110</v>
      </c>
      <c r="T329" s="148" t="s">
        <v>110</v>
      </c>
      <c r="U329" s="148" t="s">
        <v>110</v>
      </c>
      <c r="V329" s="148" t="s">
        <v>110</v>
      </c>
      <c r="W329" s="148" t="s">
        <v>110</v>
      </c>
      <c r="X329" s="148" t="s">
        <v>110</v>
      </c>
      <c r="Y329" s="148" t="s">
        <v>110</v>
      </c>
      <c r="Z329" s="148" t="s">
        <v>110</v>
      </c>
      <c r="AA329" s="148" t="s">
        <v>110</v>
      </c>
      <c r="AB329" s="148" t="s">
        <v>110</v>
      </c>
      <c r="AC329" s="148" t="s">
        <v>110</v>
      </c>
      <c r="AD329" s="148" t="s">
        <v>110</v>
      </c>
      <c r="AE329" s="967" t="s">
        <v>410</v>
      </c>
      <c r="AF329" s="191">
        <v>43389</v>
      </c>
      <c r="AG329" s="27"/>
      <c r="AH329" s="27"/>
      <c r="AI329" s="27"/>
      <c r="AJ329" s="27"/>
      <c r="AK329" s="27"/>
      <c r="AL329" s="27">
        <v>10148000</v>
      </c>
      <c r="AM329" s="27">
        <v>10148000</v>
      </c>
      <c r="AN329" s="27">
        <v>7017000</v>
      </c>
      <c r="AO329" s="27">
        <v>7017000</v>
      </c>
      <c r="AP329" s="27">
        <v>10148000</v>
      </c>
      <c r="AQ329" s="27">
        <v>10148000</v>
      </c>
      <c r="AR329" s="27">
        <v>10148000</v>
      </c>
      <c r="AS329" s="27">
        <v>10148000</v>
      </c>
      <c r="AT329" s="27">
        <v>10148000</v>
      </c>
      <c r="AU329" s="27">
        <v>10148000</v>
      </c>
      <c r="AV329" s="27">
        <v>10148000</v>
      </c>
      <c r="AW329" s="27">
        <v>10148000</v>
      </c>
      <c r="AX329" s="27">
        <v>10148000</v>
      </c>
      <c r="AY329" s="27">
        <v>10148000</v>
      </c>
      <c r="AZ329" s="27">
        <v>10148000</v>
      </c>
    </row>
    <row r="330" spans="1:52" ht="20.399999999999999" x14ac:dyDescent="0.25">
      <c r="A330" s="186" t="s">
        <v>1325</v>
      </c>
      <c r="B330" s="186" t="s">
        <v>387</v>
      </c>
      <c r="C330" s="255">
        <v>40</v>
      </c>
      <c r="D330" s="157" t="s">
        <v>1121</v>
      </c>
      <c r="E330" s="186" t="s">
        <v>1351</v>
      </c>
      <c r="F330" s="186"/>
      <c r="G330" s="186">
        <v>1</v>
      </c>
      <c r="H330" s="1079">
        <v>43221</v>
      </c>
      <c r="I330" s="26"/>
      <c r="J330" s="26" t="s">
        <v>1411</v>
      </c>
      <c r="K330" s="148"/>
      <c r="L330" s="148"/>
      <c r="M330" s="148"/>
      <c r="N330" s="148"/>
      <c r="O330" s="148" t="s">
        <v>392</v>
      </c>
      <c r="P330" s="148" t="s">
        <v>406</v>
      </c>
      <c r="Q330" s="148" t="s">
        <v>406</v>
      </c>
      <c r="R330" s="148" t="s">
        <v>110</v>
      </c>
      <c r="S330" s="148" t="s">
        <v>110</v>
      </c>
      <c r="T330" s="148" t="s">
        <v>110</v>
      </c>
      <c r="U330" s="148" t="s">
        <v>110</v>
      </c>
      <c r="V330" s="148" t="s">
        <v>110</v>
      </c>
      <c r="W330" s="148" t="s">
        <v>110</v>
      </c>
      <c r="X330" s="148" t="s">
        <v>110</v>
      </c>
      <c r="Y330" s="148" t="s">
        <v>110</v>
      </c>
      <c r="Z330" s="148" t="s">
        <v>110</v>
      </c>
      <c r="AA330" s="148" t="s">
        <v>110</v>
      </c>
      <c r="AB330" s="148" t="s">
        <v>110</v>
      </c>
      <c r="AC330" s="148" t="s">
        <v>110</v>
      </c>
      <c r="AD330" s="148" t="s">
        <v>110</v>
      </c>
      <c r="AE330" s="967" t="s">
        <v>410</v>
      </c>
      <c r="AF330" s="191" t="s">
        <v>410</v>
      </c>
      <c r="AG330" s="27"/>
      <c r="AH330" s="27"/>
      <c r="AI330" s="27"/>
      <c r="AJ330" s="27"/>
      <c r="AK330" s="27">
        <v>6000000</v>
      </c>
      <c r="AL330" s="27">
        <v>4600000</v>
      </c>
      <c r="AM330" s="27">
        <v>4600000</v>
      </c>
      <c r="AN330" s="27">
        <v>4600000</v>
      </c>
      <c r="AO330" s="27">
        <v>4600000</v>
      </c>
      <c r="AP330" s="27">
        <v>4600000</v>
      </c>
      <c r="AQ330" s="27">
        <v>4600000</v>
      </c>
      <c r="AR330" s="27">
        <v>4600000</v>
      </c>
      <c r="AS330" s="27">
        <v>4600000</v>
      </c>
      <c r="AT330" s="27">
        <v>4600000</v>
      </c>
      <c r="AU330" s="27">
        <v>4600000</v>
      </c>
      <c r="AV330" s="27">
        <v>4600000</v>
      </c>
      <c r="AW330" s="27">
        <v>4600000</v>
      </c>
      <c r="AX330" s="27">
        <v>4600000</v>
      </c>
      <c r="AY330" s="27">
        <v>4600000</v>
      </c>
      <c r="AZ330" s="27">
        <v>4600000</v>
      </c>
    </row>
    <row r="331" spans="1:52" x14ac:dyDescent="0.25">
      <c r="A331" s="186" t="s">
        <v>1325</v>
      </c>
      <c r="B331" s="186" t="s">
        <v>387</v>
      </c>
      <c r="C331" s="255">
        <v>61</v>
      </c>
      <c r="D331" s="157" t="s">
        <v>1121</v>
      </c>
      <c r="E331" s="186" t="s">
        <v>1324</v>
      </c>
      <c r="F331" s="186"/>
      <c r="G331" s="186"/>
      <c r="H331" s="1079">
        <v>42979</v>
      </c>
      <c r="I331" s="26"/>
      <c r="J331" s="26" t="s">
        <v>1425</v>
      </c>
      <c r="K331" s="148"/>
      <c r="L331" s="148"/>
      <c r="M331" s="148"/>
      <c r="N331" s="148"/>
      <c r="O331" s="148"/>
      <c r="P331" s="148"/>
      <c r="Q331" s="148" t="s">
        <v>396</v>
      </c>
      <c r="R331" s="148" t="s">
        <v>110</v>
      </c>
      <c r="S331" s="148" t="s">
        <v>110</v>
      </c>
      <c r="T331" s="148" t="s">
        <v>110</v>
      </c>
      <c r="U331" s="148" t="s">
        <v>110</v>
      </c>
      <c r="V331" s="148" t="s">
        <v>110</v>
      </c>
      <c r="W331" s="148" t="s">
        <v>110</v>
      </c>
      <c r="X331" s="148" t="s">
        <v>110</v>
      </c>
      <c r="Y331" s="148" t="s">
        <v>110</v>
      </c>
      <c r="Z331" s="148" t="s">
        <v>110</v>
      </c>
      <c r="AA331" s="148" t="s">
        <v>110</v>
      </c>
      <c r="AB331" s="148" t="s">
        <v>110</v>
      </c>
      <c r="AC331" s="148" t="s">
        <v>110</v>
      </c>
      <c r="AD331" s="148" t="s">
        <v>110</v>
      </c>
      <c r="AE331" s="967" t="s">
        <v>410</v>
      </c>
      <c r="AF331" s="967">
        <v>43511</v>
      </c>
      <c r="AG331" s="27"/>
      <c r="AH331" s="27"/>
      <c r="AI331" s="27"/>
      <c r="AJ331" s="27"/>
      <c r="AK331" s="27"/>
      <c r="AL331" s="27"/>
      <c r="AM331" s="27">
        <v>7966000</v>
      </c>
      <c r="AN331" s="27">
        <v>7966000</v>
      </c>
      <c r="AO331" s="27">
        <v>7966000</v>
      </c>
      <c r="AP331" s="27">
        <v>10860000</v>
      </c>
      <c r="AQ331" s="27">
        <v>10860000</v>
      </c>
      <c r="AR331" s="27">
        <v>10860000</v>
      </c>
      <c r="AS331" s="27">
        <v>10860000</v>
      </c>
      <c r="AT331" s="27">
        <v>10860000</v>
      </c>
      <c r="AU331" s="27">
        <v>10860000</v>
      </c>
      <c r="AV331" s="27">
        <v>10860000</v>
      </c>
      <c r="AW331" s="27">
        <v>10860000</v>
      </c>
      <c r="AX331" s="27">
        <v>10860000</v>
      </c>
      <c r="AY331" s="27">
        <v>10860000</v>
      </c>
      <c r="AZ331" s="27">
        <v>10860000</v>
      </c>
    </row>
    <row r="332" spans="1:52" ht="20.399999999999999" x14ac:dyDescent="0.25">
      <c r="A332" s="186" t="s">
        <v>1325</v>
      </c>
      <c r="B332" s="186" t="s">
        <v>387</v>
      </c>
      <c r="C332" s="255">
        <v>38</v>
      </c>
      <c r="D332" s="157" t="s">
        <v>1121</v>
      </c>
      <c r="E332" s="186" t="s">
        <v>1324</v>
      </c>
      <c r="F332" s="186"/>
      <c r="G332" s="186"/>
      <c r="H332" s="1079">
        <v>43070</v>
      </c>
      <c r="I332" s="26"/>
      <c r="J332" s="26" t="s">
        <v>1407</v>
      </c>
      <c r="K332" s="148"/>
      <c r="L332" s="148"/>
      <c r="M332" s="148"/>
      <c r="N332" s="148"/>
      <c r="O332" s="148" t="s">
        <v>396</v>
      </c>
      <c r="P332" s="148" t="s">
        <v>396</v>
      </c>
      <c r="Q332" s="148" t="s">
        <v>110</v>
      </c>
      <c r="R332" s="148" t="s">
        <v>110</v>
      </c>
      <c r="S332" s="148" t="s">
        <v>110</v>
      </c>
      <c r="T332" s="148" t="s">
        <v>110</v>
      </c>
      <c r="U332" s="148" t="s">
        <v>110</v>
      </c>
      <c r="V332" s="148" t="s">
        <v>110</v>
      </c>
      <c r="W332" s="148" t="s">
        <v>110</v>
      </c>
      <c r="X332" s="148" t="s">
        <v>110</v>
      </c>
      <c r="Y332" s="148" t="s">
        <v>110</v>
      </c>
      <c r="Z332" s="148" t="s">
        <v>110</v>
      </c>
      <c r="AA332" s="148" t="s">
        <v>110</v>
      </c>
      <c r="AB332" s="148" t="s">
        <v>110</v>
      </c>
      <c r="AC332" s="148" t="s">
        <v>110</v>
      </c>
      <c r="AD332" s="148" t="s">
        <v>110</v>
      </c>
      <c r="AE332" s="967" t="s">
        <v>410</v>
      </c>
      <c r="AF332" s="191">
        <v>43103</v>
      </c>
      <c r="AG332" s="27"/>
      <c r="AH332" s="27"/>
      <c r="AI332" s="27"/>
      <c r="AJ332" s="27"/>
      <c r="AK332" s="27">
        <v>13700000</v>
      </c>
      <c r="AL332" s="27">
        <v>13421000</v>
      </c>
      <c r="AM332" s="27">
        <v>13421000</v>
      </c>
      <c r="AN332" s="27">
        <v>13421000</v>
      </c>
      <c r="AO332" s="27">
        <v>13421000</v>
      </c>
      <c r="AP332" s="27">
        <v>13421000</v>
      </c>
      <c r="AQ332" s="27">
        <v>13421000</v>
      </c>
      <c r="AR332" s="27">
        <v>13421000</v>
      </c>
      <c r="AS332" s="27">
        <v>13421000</v>
      </c>
      <c r="AT332" s="27">
        <v>13421000</v>
      </c>
      <c r="AU332" s="27">
        <v>13421000</v>
      </c>
      <c r="AV332" s="27">
        <v>13421000</v>
      </c>
      <c r="AW332" s="27">
        <v>13421000</v>
      </c>
      <c r="AX332" s="27">
        <v>13421000</v>
      </c>
      <c r="AY332" s="27">
        <v>13421000</v>
      </c>
      <c r="AZ332" s="27">
        <v>13421000</v>
      </c>
    </row>
    <row r="333" spans="1:52" x14ac:dyDescent="0.25">
      <c r="A333" s="186" t="s">
        <v>1325</v>
      </c>
      <c r="B333" s="186" t="s">
        <v>387</v>
      </c>
      <c r="C333" s="255">
        <v>41</v>
      </c>
      <c r="D333" s="157" t="s">
        <v>1121</v>
      </c>
      <c r="E333" s="186" t="s">
        <v>1324</v>
      </c>
      <c r="F333" s="186"/>
      <c r="G333" s="186"/>
      <c r="H333" s="1001">
        <v>41426</v>
      </c>
      <c r="I333" s="26"/>
      <c r="J333" s="26" t="s">
        <v>1412</v>
      </c>
      <c r="K333" s="148"/>
      <c r="L333" s="148"/>
      <c r="M333" s="148"/>
      <c r="N333" s="148"/>
      <c r="O333" s="148"/>
      <c r="P333" s="148" t="s">
        <v>110</v>
      </c>
      <c r="Q333" s="148" t="s">
        <v>110</v>
      </c>
      <c r="R333" s="148" t="s">
        <v>110</v>
      </c>
      <c r="S333" s="148" t="s">
        <v>110</v>
      </c>
      <c r="T333" s="148" t="s">
        <v>110</v>
      </c>
      <c r="U333" s="148" t="s">
        <v>110</v>
      </c>
      <c r="V333" s="148" t="s">
        <v>110</v>
      </c>
      <c r="W333" s="148" t="s">
        <v>110</v>
      </c>
      <c r="X333" s="148" t="s">
        <v>110</v>
      </c>
      <c r="Y333" s="148" t="s">
        <v>110</v>
      </c>
      <c r="Z333" s="148" t="s">
        <v>110</v>
      </c>
      <c r="AA333" s="148" t="s">
        <v>110</v>
      </c>
      <c r="AB333" s="148" t="s">
        <v>110</v>
      </c>
      <c r="AC333" s="148" t="s">
        <v>110</v>
      </c>
      <c r="AD333" s="148" t="s">
        <v>110</v>
      </c>
      <c r="AE333" s="967" t="s">
        <v>410</v>
      </c>
      <c r="AF333" s="191">
        <v>42933</v>
      </c>
      <c r="AG333" s="27"/>
      <c r="AH333" s="27"/>
      <c r="AI333" s="27"/>
      <c r="AJ333" s="27"/>
      <c r="AK333" s="27"/>
      <c r="AL333" s="27">
        <v>21060000</v>
      </c>
      <c r="AM333" s="27">
        <v>21060000</v>
      </c>
      <c r="AN333" s="27">
        <v>21060000</v>
      </c>
      <c r="AO333" s="27">
        <v>21060000</v>
      </c>
      <c r="AP333" s="27">
        <v>21060000</v>
      </c>
      <c r="AQ333" s="27">
        <v>21060000</v>
      </c>
      <c r="AR333" s="27">
        <v>21060000</v>
      </c>
      <c r="AS333" s="27">
        <v>21060000</v>
      </c>
      <c r="AT333" s="27">
        <v>21060000</v>
      </c>
      <c r="AU333" s="27">
        <v>21060000</v>
      </c>
      <c r="AV333" s="27">
        <v>21060000</v>
      </c>
      <c r="AW333" s="27">
        <v>21060000</v>
      </c>
      <c r="AX333" s="27">
        <v>21060000</v>
      </c>
      <c r="AY333" s="27">
        <v>21060000</v>
      </c>
      <c r="AZ333" s="27">
        <v>21060000</v>
      </c>
    </row>
    <row r="334" spans="1:52" ht="20.399999999999999" x14ac:dyDescent="0.25">
      <c r="A334" s="186" t="s">
        <v>1325</v>
      </c>
      <c r="B334" s="186" t="s">
        <v>387</v>
      </c>
      <c r="C334" s="255">
        <v>12</v>
      </c>
      <c r="D334" s="157" t="s">
        <v>1121</v>
      </c>
      <c r="E334" s="186" t="s">
        <v>1324</v>
      </c>
      <c r="F334" s="186"/>
      <c r="G334" s="186"/>
      <c r="H334" s="1001">
        <v>42917</v>
      </c>
      <c r="I334" s="26"/>
      <c r="J334" s="26" t="s">
        <v>1365</v>
      </c>
      <c r="K334" s="148"/>
      <c r="L334" s="148" t="s">
        <v>396</v>
      </c>
      <c r="M334" s="148" t="s">
        <v>396</v>
      </c>
      <c r="N334" s="148" t="s">
        <v>396</v>
      </c>
      <c r="O334" s="148" t="s">
        <v>406</v>
      </c>
      <c r="P334" s="148" t="s">
        <v>110</v>
      </c>
      <c r="Q334" s="148" t="s">
        <v>110</v>
      </c>
      <c r="R334" s="148" t="s">
        <v>110</v>
      </c>
      <c r="S334" s="148" t="s">
        <v>110</v>
      </c>
      <c r="T334" s="148" t="s">
        <v>110</v>
      </c>
      <c r="U334" s="148" t="s">
        <v>110</v>
      </c>
      <c r="V334" s="148" t="s">
        <v>110</v>
      </c>
      <c r="W334" s="148" t="s">
        <v>110</v>
      </c>
      <c r="X334" s="148" t="s">
        <v>110</v>
      </c>
      <c r="Y334" s="148" t="s">
        <v>110</v>
      </c>
      <c r="Z334" s="148" t="s">
        <v>110</v>
      </c>
      <c r="AA334" s="148" t="s">
        <v>110</v>
      </c>
      <c r="AB334" s="148" t="s">
        <v>110</v>
      </c>
      <c r="AC334" s="148" t="s">
        <v>110</v>
      </c>
      <c r="AD334" s="148" t="s">
        <v>110</v>
      </c>
      <c r="AE334" s="967" t="s">
        <v>410</v>
      </c>
      <c r="AF334" s="191">
        <v>43103</v>
      </c>
      <c r="AG334" s="27"/>
      <c r="AH334" s="27">
        <v>14800000</v>
      </c>
      <c r="AI334" s="27">
        <v>14800000</v>
      </c>
      <c r="AJ334" s="27">
        <v>14800000</v>
      </c>
      <c r="AK334" s="27">
        <v>11500000</v>
      </c>
      <c r="AL334" s="27">
        <v>11500000</v>
      </c>
      <c r="AM334" s="27">
        <v>14800000</v>
      </c>
      <c r="AN334" s="27">
        <v>14800000</v>
      </c>
      <c r="AO334" s="27">
        <v>14800000</v>
      </c>
      <c r="AP334" s="27">
        <v>14800000</v>
      </c>
      <c r="AQ334" s="27">
        <v>14800000</v>
      </c>
      <c r="AR334" s="27">
        <v>14800000</v>
      </c>
      <c r="AS334" s="27">
        <v>14800000</v>
      </c>
      <c r="AT334" s="27">
        <v>14800000</v>
      </c>
      <c r="AU334" s="27">
        <v>14800000</v>
      </c>
      <c r="AV334" s="27">
        <v>14800000</v>
      </c>
      <c r="AW334" s="27">
        <v>14800000</v>
      </c>
      <c r="AX334" s="27">
        <v>14800000</v>
      </c>
      <c r="AY334" s="27">
        <v>14800000</v>
      </c>
      <c r="AZ334" s="27">
        <v>14800000</v>
      </c>
    </row>
    <row r="335" spans="1:52" x14ac:dyDescent="0.25">
      <c r="A335" s="186" t="s">
        <v>1325</v>
      </c>
      <c r="B335" s="186" t="s">
        <v>387</v>
      </c>
      <c r="C335" s="255">
        <v>31</v>
      </c>
      <c r="D335" s="157" t="s">
        <v>1121</v>
      </c>
      <c r="E335" s="186" t="s">
        <v>1324</v>
      </c>
      <c r="F335" s="186"/>
      <c r="G335" s="186"/>
      <c r="H335" s="1079">
        <v>42491</v>
      </c>
      <c r="I335" s="26"/>
      <c r="J335" s="26" t="s">
        <v>1392</v>
      </c>
      <c r="K335" s="148"/>
      <c r="L335" s="148"/>
      <c r="M335" s="148"/>
      <c r="N335" s="148" t="s">
        <v>110</v>
      </c>
      <c r="O335" s="148" t="s">
        <v>110</v>
      </c>
      <c r="P335" s="148" t="s">
        <v>110</v>
      </c>
      <c r="Q335" s="148" t="s">
        <v>110</v>
      </c>
      <c r="R335" s="148" t="s">
        <v>110</v>
      </c>
      <c r="S335" s="148" t="s">
        <v>110</v>
      </c>
      <c r="T335" s="148" t="s">
        <v>110</v>
      </c>
      <c r="U335" s="148" t="s">
        <v>110</v>
      </c>
      <c r="V335" s="148" t="s">
        <v>110</v>
      </c>
      <c r="W335" s="148" t="s">
        <v>110</v>
      </c>
      <c r="X335" s="148" t="s">
        <v>110</v>
      </c>
      <c r="Y335" s="148" t="s">
        <v>110</v>
      </c>
      <c r="Z335" s="148" t="s">
        <v>110</v>
      </c>
      <c r="AA335" s="148" t="s">
        <v>110</v>
      </c>
      <c r="AB335" s="148" t="s">
        <v>110</v>
      </c>
      <c r="AC335" s="148" t="s">
        <v>110</v>
      </c>
      <c r="AD335" s="148" t="s">
        <v>110</v>
      </c>
      <c r="AE335" s="967" t="s">
        <v>410</v>
      </c>
      <c r="AF335" s="191">
        <v>43231</v>
      </c>
      <c r="AG335" s="27"/>
      <c r="AH335" s="27"/>
      <c r="AI335" s="27"/>
      <c r="AJ335" s="27">
        <v>22208000</v>
      </c>
      <c r="AK335" s="27">
        <v>22208000</v>
      </c>
      <c r="AL335" s="27">
        <v>22208000</v>
      </c>
      <c r="AM335" s="27">
        <v>22208000</v>
      </c>
      <c r="AN335" s="27">
        <v>22208000</v>
      </c>
      <c r="AO335" s="27">
        <v>22208000</v>
      </c>
      <c r="AP335" s="27">
        <v>22208000</v>
      </c>
      <c r="AQ335" s="27">
        <v>22208000</v>
      </c>
      <c r="AR335" s="27">
        <v>22208000</v>
      </c>
      <c r="AS335" s="27">
        <v>22208000</v>
      </c>
      <c r="AT335" s="27">
        <v>22208000</v>
      </c>
      <c r="AU335" s="27">
        <v>22208000</v>
      </c>
      <c r="AV335" s="27">
        <v>22208000</v>
      </c>
      <c r="AW335" s="27">
        <v>22208000</v>
      </c>
      <c r="AX335" s="27">
        <v>22208000</v>
      </c>
      <c r="AY335" s="27">
        <v>22208000</v>
      </c>
      <c r="AZ335" s="27">
        <v>22208000</v>
      </c>
    </row>
    <row r="336" spans="1:52" ht="20.399999999999999" x14ac:dyDescent="0.25">
      <c r="A336" s="186" t="s">
        <v>1325</v>
      </c>
      <c r="B336" s="186" t="s">
        <v>387</v>
      </c>
      <c r="C336" s="255">
        <v>13</v>
      </c>
      <c r="D336" s="157" t="s">
        <v>1121</v>
      </c>
      <c r="E336" s="186" t="s">
        <v>1324</v>
      </c>
      <c r="F336" s="186"/>
      <c r="G336" s="186"/>
      <c r="H336" s="1079">
        <v>42736</v>
      </c>
      <c r="I336" s="26"/>
      <c r="J336" s="26" t="s">
        <v>1424</v>
      </c>
      <c r="K336" s="148"/>
      <c r="L336" s="148" t="s">
        <v>396</v>
      </c>
      <c r="M336" s="148" t="s">
        <v>396</v>
      </c>
      <c r="N336" s="148" t="s">
        <v>110</v>
      </c>
      <c r="O336" s="148" t="s">
        <v>110</v>
      </c>
      <c r="P336" s="148" t="s">
        <v>110</v>
      </c>
      <c r="Q336" s="148" t="s">
        <v>110</v>
      </c>
      <c r="R336" s="148" t="s">
        <v>110</v>
      </c>
      <c r="S336" s="148" t="s">
        <v>110</v>
      </c>
      <c r="T336" s="148" t="s">
        <v>110</v>
      </c>
      <c r="U336" s="148" t="s">
        <v>110</v>
      </c>
      <c r="V336" s="148" t="s">
        <v>110</v>
      </c>
      <c r="W336" s="148" t="s">
        <v>110</v>
      </c>
      <c r="X336" s="148" t="s">
        <v>110</v>
      </c>
      <c r="Y336" s="148" t="s">
        <v>110</v>
      </c>
      <c r="Z336" s="148" t="s">
        <v>110</v>
      </c>
      <c r="AA336" s="148" t="s">
        <v>110</v>
      </c>
      <c r="AB336" s="148" t="s">
        <v>110</v>
      </c>
      <c r="AC336" s="148" t="s">
        <v>110</v>
      </c>
      <c r="AD336" s="148" t="s">
        <v>110</v>
      </c>
      <c r="AE336" s="967" t="s">
        <v>410</v>
      </c>
      <c r="AF336" s="191">
        <v>42720</v>
      </c>
      <c r="AG336" s="27"/>
      <c r="AH336" s="27">
        <v>14900000</v>
      </c>
      <c r="AI336" s="27">
        <v>8928000</v>
      </c>
      <c r="AJ336" s="27">
        <v>8928000</v>
      </c>
      <c r="AK336" s="27">
        <v>6500000</v>
      </c>
      <c r="AL336" s="27">
        <v>6500000</v>
      </c>
      <c r="AM336" s="27">
        <v>6500000</v>
      </c>
      <c r="AN336" s="27">
        <v>6500000</v>
      </c>
      <c r="AO336" s="27">
        <v>6500000</v>
      </c>
      <c r="AP336" s="27">
        <v>6500000</v>
      </c>
      <c r="AQ336" s="27">
        <v>6500000</v>
      </c>
      <c r="AR336" s="27">
        <v>6500000</v>
      </c>
      <c r="AS336" s="27">
        <v>6500000</v>
      </c>
      <c r="AT336" s="27">
        <v>6500000</v>
      </c>
      <c r="AU336" s="27">
        <v>6500000</v>
      </c>
      <c r="AV336" s="27">
        <v>6500000</v>
      </c>
      <c r="AW336" s="27">
        <v>6500000</v>
      </c>
      <c r="AX336" s="27">
        <v>6500000</v>
      </c>
      <c r="AY336" s="27">
        <v>6500000</v>
      </c>
      <c r="AZ336" s="27">
        <v>6500000</v>
      </c>
    </row>
    <row r="337" spans="1:52" ht="20.399999999999999" x14ac:dyDescent="0.25">
      <c r="A337" s="186" t="s">
        <v>1325</v>
      </c>
      <c r="B337" s="186" t="s">
        <v>387</v>
      </c>
      <c r="C337" s="255">
        <v>2</v>
      </c>
      <c r="D337" s="157" t="s">
        <v>1121</v>
      </c>
      <c r="E337" s="186" t="s">
        <v>1351</v>
      </c>
      <c r="F337" s="186"/>
      <c r="G337" s="186"/>
      <c r="H337" s="1079">
        <v>42644</v>
      </c>
      <c r="I337" s="26" t="s">
        <v>1352</v>
      </c>
      <c r="J337" s="26" t="s">
        <v>1352</v>
      </c>
      <c r="K337" s="148" t="s">
        <v>406</v>
      </c>
      <c r="L337" s="148" t="s">
        <v>406</v>
      </c>
      <c r="M337" s="148" t="s">
        <v>406</v>
      </c>
      <c r="N337" s="148" t="s">
        <v>110</v>
      </c>
      <c r="O337" s="148" t="s">
        <v>110</v>
      </c>
      <c r="P337" s="148" t="s">
        <v>110</v>
      </c>
      <c r="Q337" s="148" t="s">
        <v>110</v>
      </c>
      <c r="R337" s="148" t="s">
        <v>110</v>
      </c>
      <c r="S337" s="148" t="s">
        <v>110</v>
      </c>
      <c r="T337" s="148" t="s">
        <v>110</v>
      </c>
      <c r="U337" s="148" t="s">
        <v>110</v>
      </c>
      <c r="V337" s="148" t="s">
        <v>110</v>
      </c>
      <c r="W337" s="148" t="s">
        <v>110</v>
      </c>
      <c r="X337" s="148" t="s">
        <v>110</v>
      </c>
      <c r="Y337" s="148" t="s">
        <v>110</v>
      </c>
      <c r="Z337" s="148" t="s">
        <v>110</v>
      </c>
      <c r="AA337" s="148" t="s">
        <v>110</v>
      </c>
      <c r="AB337" s="148" t="s">
        <v>110</v>
      </c>
      <c r="AC337" s="148" t="s">
        <v>110</v>
      </c>
      <c r="AD337" s="148" t="s">
        <v>110</v>
      </c>
      <c r="AE337" s="967">
        <v>42495</v>
      </c>
      <c r="AF337" s="191">
        <v>43383</v>
      </c>
      <c r="AG337" s="153">
        <v>6950000</v>
      </c>
      <c r="AH337" s="153">
        <v>6950000</v>
      </c>
      <c r="AI337" s="153">
        <v>6950000</v>
      </c>
      <c r="AJ337" s="153">
        <v>6950000</v>
      </c>
      <c r="AK337" s="153">
        <v>6950000</v>
      </c>
      <c r="AL337" s="153">
        <v>6950000</v>
      </c>
      <c r="AM337" s="153">
        <v>6950000</v>
      </c>
      <c r="AN337" s="153">
        <v>7630000</v>
      </c>
      <c r="AO337" s="153">
        <v>7630000</v>
      </c>
      <c r="AP337" s="153">
        <v>7630000</v>
      </c>
      <c r="AQ337" s="153">
        <v>7630000</v>
      </c>
      <c r="AR337" s="153">
        <v>7630000</v>
      </c>
      <c r="AS337" s="153">
        <v>7630000</v>
      </c>
      <c r="AT337" s="153">
        <v>7630000</v>
      </c>
      <c r="AU337" s="153">
        <v>7630000</v>
      </c>
      <c r="AV337" s="153">
        <v>7630000</v>
      </c>
      <c r="AW337" s="153">
        <v>7630000</v>
      </c>
      <c r="AX337" s="153">
        <v>7630000</v>
      </c>
      <c r="AY337" s="153">
        <v>7630000</v>
      </c>
      <c r="AZ337" s="153">
        <v>7630000</v>
      </c>
    </row>
    <row r="338" spans="1:52" ht="40.799999999999997" x14ac:dyDescent="0.25">
      <c r="A338" s="186" t="s">
        <v>1325</v>
      </c>
      <c r="B338" s="186" t="s">
        <v>387</v>
      </c>
      <c r="C338" s="255">
        <v>1</v>
      </c>
      <c r="D338" s="157" t="s">
        <v>1121</v>
      </c>
      <c r="E338" s="186" t="s">
        <v>1324</v>
      </c>
      <c r="F338" s="186"/>
      <c r="G338" s="186"/>
      <c r="H338" s="1001">
        <v>42522</v>
      </c>
      <c r="I338" s="26"/>
      <c r="J338" s="26" t="s">
        <v>1370</v>
      </c>
      <c r="K338" s="148" t="s">
        <v>406</v>
      </c>
      <c r="L338" s="148" t="s">
        <v>406</v>
      </c>
      <c r="M338" s="148" t="s">
        <v>110</v>
      </c>
      <c r="N338" s="148" t="s">
        <v>110</v>
      </c>
      <c r="O338" s="148" t="s">
        <v>110</v>
      </c>
      <c r="P338" s="148" t="s">
        <v>110</v>
      </c>
      <c r="Q338" s="148" t="s">
        <v>110</v>
      </c>
      <c r="R338" s="148" t="s">
        <v>110</v>
      </c>
      <c r="S338" s="148" t="s">
        <v>110</v>
      </c>
      <c r="T338" s="148" t="s">
        <v>110</v>
      </c>
      <c r="U338" s="148" t="s">
        <v>110</v>
      </c>
      <c r="V338" s="148" t="s">
        <v>110</v>
      </c>
      <c r="W338" s="148" t="s">
        <v>110</v>
      </c>
      <c r="X338" s="148" t="s">
        <v>110</v>
      </c>
      <c r="Y338" s="148" t="s">
        <v>110</v>
      </c>
      <c r="Z338" s="148" t="s">
        <v>110</v>
      </c>
      <c r="AA338" s="148" t="s">
        <v>110</v>
      </c>
      <c r="AB338" s="148" t="s">
        <v>110</v>
      </c>
      <c r="AC338" s="148" t="s">
        <v>110</v>
      </c>
      <c r="AD338" s="148" t="s">
        <v>110</v>
      </c>
      <c r="AE338" s="967" t="s">
        <v>410</v>
      </c>
      <c r="AF338" s="1007" t="s">
        <v>1434</v>
      </c>
      <c r="AG338" s="27">
        <v>14500000</v>
      </c>
      <c r="AH338" s="27">
        <v>14500000</v>
      </c>
      <c r="AI338" s="27">
        <v>11014000</v>
      </c>
      <c r="AJ338" s="27">
        <v>11014000</v>
      </c>
      <c r="AK338" s="27">
        <v>11014000</v>
      </c>
      <c r="AL338" s="27">
        <v>11014000</v>
      </c>
      <c r="AM338" s="27">
        <v>11014000</v>
      </c>
      <c r="AN338" s="27">
        <v>11014000</v>
      </c>
      <c r="AO338" s="27">
        <v>11014000</v>
      </c>
      <c r="AP338" s="27">
        <v>11014000</v>
      </c>
      <c r="AQ338" s="27">
        <v>11014000</v>
      </c>
      <c r="AR338" s="27">
        <v>11014000</v>
      </c>
      <c r="AS338" s="27">
        <v>11014000</v>
      </c>
      <c r="AT338" s="27">
        <v>11014000</v>
      </c>
      <c r="AU338" s="27">
        <v>11014000</v>
      </c>
      <c r="AV338" s="27">
        <v>11014000</v>
      </c>
      <c r="AW338" s="27">
        <v>11014000</v>
      </c>
      <c r="AX338" s="27">
        <v>11014000</v>
      </c>
      <c r="AY338" s="27">
        <v>11014000</v>
      </c>
      <c r="AZ338" s="27">
        <v>11014000</v>
      </c>
    </row>
    <row r="339" spans="1:52" x14ac:dyDescent="0.25">
      <c r="A339" s="186" t="s">
        <v>1325</v>
      </c>
      <c r="B339" s="186" t="s">
        <v>387</v>
      </c>
      <c r="C339" s="255">
        <v>14</v>
      </c>
      <c r="D339" s="157" t="s">
        <v>1121</v>
      </c>
      <c r="E339" s="186" t="s">
        <v>1324</v>
      </c>
      <c r="F339" s="186"/>
      <c r="G339" s="186"/>
      <c r="H339" s="1079">
        <v>42339</v>
      </c>
      <c r="I339" s="26"/>
      <c r="J339" s="26" t="s">
        <v>1371</v>
      </c>
      <c r="K339" s="148"/>
      <c r="L339" s="148"/>
      <c r="M339" s="148" t="s">
        <v>110</v>
      </c>
      <c r="N339" s="148" t="s">
        <v>110</v>
      </c>
      <c r="O339" s="148" t="s">
        <v>110</v>
      </c>
      <c r="P339" s="148" t="s">
        <v>110</v>
      </c>
      <c r="Q339" s="148" t="s">
        <v>110</v>
      </c>
      <c r="R339" s="148" t="s">
        <v>110</v>
      </c>
      <c r="S339" s="148" t="s">
        <v>110</v>
      </c>
      <c r="T339" s="148" t="s">
        <v>110</v>
      </c>
      <c r="U339" s="148" t="s">
        <v>110</v>
      </c>
      <c r="V339" s="148" t="s">
        <v>110</v>
      </c>
      <c r="W339" s="148" t="s">
        <v>110</v>
      </c>
      <c r="X339" s="148" t="s">
        <v>110</v>
      </c>
      <c r="Y339" s="148" t="s">
        <v>110</v>
      </c>
      <c r="Z339" s="148" t="s">
        <v>110</v>
      </c>
      <c r="AA339" s="148" t="s">
        <v>110</v>
      </c>
      <c r="AB339" s="148" t="s">
        <v>110</v>
      </c>
      <c r="AC339" s="148" t="s">
        <v>110</v>
      </c>
      <c r="AD339" s="148" t="s">
        <v>110</v>
      </c>
      <c r="AE339" s="967" t="s">
        <v>410</v>
      </c>
      <c r="AF339" s="191">
        <v>42720</v>
      </c>
      <c r="AG339" s="27"/>
      <c r="AH339" s="27"/>
      <c r="AI339" s="27">
        <v>13804000</v>
      </c>
      <c r="AJ339" s="27">
        <v>13804000</v>
      </c>
      <c r="AK339" s="27">
        <v>13804000</v>
      </c>
      <c r="AL339" s="27">
        <v>13804000</v>
      </c>
      <c r="AM339" s="27">
        <v>13804000</v>
      </c>
      <c r="AN339" s="27">
        <v>13804000</v>
      </c>
      <c r="AO339" s="27">
        <v>13804000</v>
      </c>
      <c r="AP339" s="27">
        <v>13804000</v>
      </c>
      <c r="AQ339" s="27">
        <v>13804000</v>
      </c>
      <c r="AR339" s="27">
        <v>13804000</v>
      </c>
      <c r="AS339" s="27">
        <v>13804000</v>
      </c>
      <c r="AT339" s="27">
        <v>13804000</v>
      </c>
      <c r="AU339" s="27">
        <v>13804000</v>
      </c>
      <c r="AV339" s="27">
        <v>13804000</v>
      </c>
      <c r="AW339" s="27">
        <v>13804000</v>
      </c>
      <c r="AX339" s="27">
        <v>13804000</v>
      </c>
      <c r="AY339" s="27">
        <v>13804000</v>
      </c>
      <c r="AZ339" s="27">
        <v>13804000</v>
      </c>
    </row>
    <row r="340" spans="1:52" ht="20.399999999999999" x14ac:dyDescent="0.25">
      <c r="A340" s="186" t="s">
        <v>1325</v>
      </c>
      <c r="B340" s="186" t="s">
        <v>387</v>
      </c>
      <c r="C340" s="255">
        <v>7</v>
      </c>
      <c r="D340" s="157" t="s">
        <v>1121</v>
      </c>
      <c r="E340" s="186" t="s">
        <v>1324</v>
      </c>
      <c r="F340" s="186"/>
      <c r="G340" s="186"/>
      <c r="H340" s="1079">
        <v>42339</v>
      </c>
      <c r="I340" s="252"/>
      <c r="J340" s="26" t="s">
        <v>1326</v>
      </c>
      <c r="K340" s="148" t="s">
        <v>110</v>
      </c>
      <c r="L340" s="148" t="s">
        <v>110</v>
      </c>
      <c r="M340" s="148" t="s">
        <v>110</v>
      </c>
      <c r="N340" s="148" t="s">
        <v>110</v>
      </c>
      <c r="O340" s="148" t="s">
        <v>110</v>
      </c>
      <c r="P340" s="148" t="s">
        <v>110</v>
      </c>
      <c r="Q340" s="148" t="s">
        <v>110</v>
      </c>
      <c r="R340" s="148" t="s">
        <v>110</v>
      </c>
      <c r="S340" s="148" t="s">
        <v>110</v>
      </c>
      <c r="T340" s="148" t="s">
        <v>110</v>
      </c>
      <c r="U340" s="148" t="s">
        <v>110</v>
      </c>
      <c r="V340" s="148" t="s">
        <v>110</v>
      </c>
      <c r="W340" s="148" t="s">
        <v>110</v>
      </c>
      <c r="X340" s="148" t="s">
        <v>110</v>
      </c>
      <c r="Y340" s="148" t="s">
        <v>110</v>
      </c>
      <c r="Z340" s="148" t="s">
        <v>110</v>
      </c>
      <c r="AA340" s="148" t="s">
        <v>110</v>
      </c>
      <c r="AB340" s="148" t="s">
        <v>110</v>
      </c>
      <c r="AC340" s="148" t="s">
        <v>110</v>
      </c>
      <c r="AD340" s="148" t="s">
        <v>110</v>
      </c>
      <c r="AE340" s="1005" t="s">
        <v>410</v>
      </c>
      <c r="AF340" s="967">
        <v>42333</v>
      </c>
      <c r="AG340" s="153">
        <v>20270000</v>
      </c>
      <c r="AH340" s="153">
        <v>20270000</v>
      </c>
      <c r="AI340" s="153">
        <v>20270000</v>
      </c>
      <c r="AJ340" s="153">
        <v>20270000</v>
      </c>
      <c r="AK340" s="153">
        <v>20270000</v>
      </c>
      <c r="AL340" s="153">
        <v>20270000</v>
      </c>
      <c r="AM340" s="153">
        <v>20270000</v>
      </c>
      <c r="AN340" s="153">
        <v>20270000</v>
      </c>
      <c r="AO340" s="153">
        <v>20270000</v>
      </c>
      <c r="AP340" s="153">
        <v>20270000</v>
      </c>
      <c r="AQ340" s="153">
        <v>20270000</v>
      </c>
      <c r="AR340" s="153">
        <v>20270000</v>
      </c>
      <c r="AS340" s="153">
        <v>20270000</v>
      </c>
      <c r="AT340" s="153">
        <v>20270000</v>
      </c>
      <c r="AU340" s="153">
        <v>20270000</v>
      </c>
      <c r="AV340" s="153">
        <v>20270000</v>
      </c>
      <c r="AW340" s="153">
        <v>20270000</v>
      </c>
      <c r="AX340" s="153">
        <v>20270000</v>
      </c>
      <c r="AY340" s="153">
        <v>20270000</v>
      </c>
      <c r="AZ340" s="153">
        <v>20270000</v>
      </c>
    </row>
    <row r="341" spans="1:52" x14ac:dyDescent="0.25">
      <c r="A341" s="186" t="s">
        <v>1325</v>
      </c>
      <c r="B341" s="186" t="s">
        <v>387</v>
      </c>
      <c r="C341" s="255">
        <v>8</v>
      </c>
      <c r="D341" s="157" t="s">
        <v>1121</v>
      </c>
      <c r="E341" s="186" t="s">
        <v>1324</v>
      </c>
      <c r="F341" s="186"/>
      <c r="G341" s="60"/>
      <c r="H341" s="1079">
        <v>42125</v>
      </c>
      <c r="I341" s="26"/>
      <c r="J341" s="26" t="s">
        <v>1329</v>
      </c>
      <c r="K341" s="148" t="s">
        <v>110</v>
      </c>
      <c r="L341" s="148" t="s">
        <v>110</v>
      </c>
      <c r="M341" s="148" t="s">
        <v>110</v>
      </c>
      <c r="N341" s="148" t="s">
        <v>110</v>
      </c>
      <c r="O341" s="148" t="s">
        <v>110</v>
      </c>
      <c r="P341" s="148" t="s">
        <v>110</v>
      </c>
      <c r="Q341" s="148" t="s">
        <v>110</v>
      </c>
      <c r="R341" s="148" t="s">
        <v>110</v>
      </c>
      <c r="S341" s="148" t="s">
        <v>110</v>
      </c>
      <c r="T341" s="148" t="s">
        <v>110</v>
      </c>
      <c r="U341" s="148" t="s">
        <v>110</v>
      </c>
      <c r="V341" s="148" t="s">
        <v>110</v>
      </c>
      <c r="W341" s="148" t="s">
        <v>110</v>
      </c>
      <c r="X341" s="148" t="s">
        <v>110</v>
      </c>
      <c r="Y341" s="148" t="s">
        <v>110</v>
      </c>
      <c r="Z341" s="148" t="s">
        <v>110</v>
      </c>
      <c r="AA341" s="148" t="s">
        <v>110</v>
      </c>
      <c r="AB341" s="148" t="s">
        <v>110</v>
      </c>
      <c r="AC341" s="148" t="s">
        <v>110</v>
      </c>
      <c r="AD341" s="148" t="s">
        <v>110</v>
      </c>
      <c r="AE341" s="967" t="s">
        <v>410</v>
      </c>
      <c r="AF341" s="967">
        <v>42333</v>
      </c>
      <c r="AG341" s="153">
        <v>14150000</v>
      </c>
      <c r="AH341" s="153">
        <v>14150000</v>
      </c>
      <c r="AI341" s="153">
        <v>14150000</v>
      </c>
      <c r="AJ341" s="153">
        <v>14150000</v>
      </c>
      <c r="AK341" s="153">
        <v>14150000</v>
      </c>
      <c r="AL341" s="153">
        <v>14150000</v>
      </c>
      <c r="AM341" s="153">
        <v>14150000</v>
      </c>
      <c r="AN341" s="153">
        <v>14150000</v>
      </c>
      <c r="AO341" s="153">
        <v>14150000</v>
      </c>
      <c r="AP341" s="153">
        <v>14150000</v>
      </c>
      <c r="AQ341" s="153">
        <v>14150000</v>
      </c>
      <c r="AR341" s="153">
        <v>14150000</v>
      </c>
      <c r="AS341" s="153">
        <v>14150000</v>
      </c>
      <c r="AT341" s="153">
        <v>14150000</v>
      </c>
      <c r="AU341" s="153">
        <v>14150000</v>
      </c>
      <c r="AV341" s="153">
        <v>14150000</v>
      </c>
      <c r="AW341" s="153">
        <v>14150000</v>
      </c>
      <c r="AX341" s="153">
        <v>14150000</v>
      </c>
      <c r="AY341" s="153">
        <v>14150000</v>
      </c>
      <c r="AZ341" s="153">
        <v>14150000</v>
      </c>
    </row>
    <row r="342" spans="1:52" x14ac:dyDescent="0.25">
      <c r="A342" s="186" t="s">
        <v>1325</v>
      </c>
      <c r="B342" s="186" t="s">
        <v>387</v>
      </c>
      <c r="C342" s="255">
        <v>9</v>
      </c>
      <c r="D342" s="157" t="s">
        <v>1121</v>
      </c>
      <c r="E342" s="186" t="s">
        <v>1324</v>
      </c>
      <c r="F342" s="186"/>
      <c r="G342" s="60"/>
      <c r="H342" s="1079">
        <v>42339</v>
      </c>
      <c r="I342" s="26"/>
      <c r="J342" s="26" t="s">
        <v>1330</v>
      </c>
      <c r="K342" s="148" t="s">
        <v>110</v>
      </c>
      <c r="L342" s="148" t="s">
        <v>110</v>
      </c>
      <c r="M342" s="148" t="s">
        <v>110</v>
      </c>
      <c r="N342" s="148" t="s">
        <v>110</v>
      </c>
      <c r="O342" s="148" t="s">
        <v>110</v>
      </c>
      <c r="P342" s="148" t="s">
        <v>110</v>
      </c>
      <c r="Q342" s="148" t="s">
        <v>110</v>
      </c>
      <c r="R342" s="148" t="s">
        <v>110</v>
      </c>
      <c r="S342" s="148" t="s">
        <v>110</v>
      </c>
      <c r="T342" s="148" t="s">
        <v>110</v>
      </c>
      <c r="U342" s="148" t="s">
        <v>110</v>
      </c>
      <c r="V342" s="148" t="s">
        <v>110</v>
      </c>
      <c r="W342" s="148" t="s">
        <v>110</v>
      </c>
      <c r="X342" s="148" t="s">
        <v>110</v>
      </c>
      <c r="Y342" s="148" t="s">
        <v>110</v>
      </c>
      <c r="Z342" s="148" t="s">
        <v>110</v>
      </c>
      <c r="AA342" s="148" t="s">
        <v>110</v>
      </c>
      <c r="AB342" s="148" t="s">
        <v>110</v>
      </c>
      <c r="AC342" s="148" t="s">
        <v>110</v>
      </c>
      <c r="AD342" s="148" t="s">
        <v>110</v>
      </c>
      <c r="AE342" s="967" t="s">
        <v>410</v>
      </c>
      <c r="AF342" s="967">
        <v>42333</v>
      </c>
      <c r="AG342" s="153">
        <v>13517000</v>
      </c>
      <c r="AH342" s="153">
        <v>13517000</v>
      </c>
      <c r="AI342" s="153">
        <v>13517000</v>
      </c>
      <c r="AJ342" s="153">
        <v>13517000</v>
      </c>
      <c r="AK342" s="153">
        <v>13517000</v>
      </c>
      <c r="AL342" s="153">
        <v>13517000</v>
      </c>
      <c r="AM342" s="153">
        <v>13517000</v>
      </c>
      <c r="AN342" s="153">
        <v>13517000</v>
      </c>
      <c r="AO342" s="153">
        <v>13517000</v>
      </c>
      <c r="AP342" s="153">
        <v>13517000</v>
      </c>
      <c r="AQ342" s="153">
        <v>13517000</v>
      </c>
      <c r="AR342" s="153">
        <v>13517000</v>
      </c>
      <c r="AS342" s="153">
        <v>13517000</v>
      </c>
      <c r="AT342" s="153">
        <v>13517000</v>
      </c>
      <c r="AU342" s="153">
        <v>13517000</v>
      </c>
      <c r="AV342" s="153">
        <v>13517000</v>
      </c>
      <c r="AW342" s="153">
        <v>13517000</v>
      </c>
      <c r="AX342" s="153">
        <v>13517000</v>
      </c>
      <c r="AY342" s="153">
        <v>13517000</v>
      </c>
      <c r="AZ342" s="153">
        <v>13517000</v>
      </c>
    </row>
    <row r="343" spans="1:52" x14ac:dyDescent="0.25">
      <c r="A343" s="186" t="s">
        <v>1325</v>
      </c>
      <c r="B343" s="186" t="s">
        <v>387</v>
      </c>
      <c r="C343" s="255">
        <v>10</v>
      </c>
      <c r="D343" s="157" t="s">
        <v>1121</v>
      </c>
      <c r="E343" s="186" t="s">
        <v>1324</v>
      </c>
      <c r="F343" s="186"/>
      <c r="G343" s="60"/>
      <c r="H343" s="1079">
        <v>41821</v>
      </c>
      <c r="I343" s="26"/>
      <c r="J343" s="26" t="s">
        <v>1331</v>
      </c>
      <c r="K343" s="148" t="s">
        <v>110</v>
      </c>
      <c r="L343" s="148" t="s">
        <v>110</v>
      </c>
      <c r="M343" s="148" t="s">
        <v>110</v>
      </c>
      <c r="N343" s="148" t="s">
        <v>110</v>
      </c>
      <c r="O343" s="148" t="s">
        <v>110</v>
      </c>
      <c r="P343" s="148" t="s">
        <v>110</v>
      </c>
      <c r="Q343" s="148" t="s">
        <v>110</v>
      </c>
      <c r="R343" s="148" t="s">
        <v>110</v>
      </c>
      <c r="S343" s="148" t="s">
        <v>110</v>
      </c>
      <c r="T343" s="148" t="s">
        <v>110</v>
      </c>
      <c r="U343" s="148" t="s">
        <v>110</v>
      </c>
      <c r="V343" s="148" t="s">
        <v>110</v>
      </c>
      <c r="W343" s="148" t="s">
        <v>110</v>
      </c>
      <c r="X343" s="148" t="s">
        <v>110</v>
      </c>
      <c r="Y343" s="148" t="s">
        <v>110</v>
      </c>
      <c r="Z343" s="148" t="s">
        <v>110</v>
      </c>
      <c r="AA343" s="148" t="s">
        <v>110</v>
      </c>
      <c r="AB343" s="148" t="s">
        <v>110</v>
      </c>
      <c r="AC343" s="148" t="s">
        <v>110</v>
      </c>
      <c r="AD343" s="148" t="s">
        <v>110</v>
      </c>
      <c r="AE343" s="967" t="s">
        <v>410</v>
      </c>
      <c r="AF343" s="967">
        <v>42333</v>
      </c>
      <c r="AG343" s="153">
        <v>8125000</v>
      </c>
      <c r="AH343" s="153">
        <v>8125000</v>
      </c>
      <c r="AI343" s="153">
        <v>8125000</v>
      </c>
      <c r="AJ343" s="153">
        <v>8125000</v>
      </c>
      <c r="AK343" s="153">
        <v>8125000</v>
      </c>
      <c r="AL343" s="153">
        <v>8125000</v>
      </c>
      <c r="AM343" s="153">
        <v>8125000</v>
      </c>
      <c r="AN343" s="153">
        <v>8125000</v>
      </c>
      <c r="AO343" s="153">
        <v>8125000</v>
      </c>
      <c r="AP343" s="153">
        <v>8125000</v>
      </c>
      <c r="AQ343" s="153">
        <v>8125000</v>
      </c>
      <c r="AR343" s="153">
        <v>8125000</v>
      </c>
      <c r="AS343" s="153">
        <v>8125000</v>
      </c>
      <c r="AT343" s="153">
        <v>8125000</v>
      </c>
      <c r="AU343" s="153">
        <v>8125000</v>
      </c>
      <c r="AV343" s="153">
        <v>8125000</v>
      </c>
      <c r="AW343" s="153">
        <v>8125000</v>
      </c>
      <c r="AX343" s="153">
        <v>8125000</v>
      </c>
      <c r="AY343" s="153">
        <v>8125000</v>
      </c>
      <c r="AZ343" s="153">
        <v>8125000</v>
      </c>
    </row>
    <row r="344" spans="1:52" ht="26.25" customHeight="1" x14ac:dyDescent="0.4">
      <c r="A344" s="1258" t="s">
        <v>1369</v>
      </c>
      <c r="B344" s="1259"/>
      <c r="C344" s="1259"/>
      <c r="D344" s="1259"/>
      <c r="E344" s="1259"/>
      <c r="F344" s="1259"/>
      <c r="G344" s="1259"/>
      <c r="H344" s="1259"/>
      <c r="I344" s="1259"/>
      <c r="J344" s="1259"/>
      <c r="K344" s="1259"/>
      <c r="L344" s="1259"/>
      <c r="M344" s="1259"/>
      <c r="N344" s="1259"/>
      <c r="O344" s="1259"/>
      <c r="P344" s="1259"/>
      <c r="Q344" s="1259"/>
      <c r="R344" s="1259"/>
      <c r="S344" s="1259"/>
      <c r="T344" s="1259"/>
      <c r="U344" s="1259"/>
      <c r="V344" s="1259"/>
      <c r="W344" s="1259"/>
      <c r="X344" s="1259"/>
      <c r="Y344" s="1259"/>
      <c r="Z344" s="1259"/>
      <c r="AA344" s="1259"/>
      <c r="AB344" s="1259"/>
      <c r="AC344" s="1259"/>
      <c r="AD344" s="1259"/>
      <c r="AE344" s="1259"/>
      <c r="AF344" s="1259"/>
      <c r="AG344" s="1259"/>
      <c r="AH344" s="1259"/>
      <c r="AI344" s="1259"/>
      <c r="AJ344" s="1259"/>
      <c r="AK344" s="1259"/>
      <c r="AL344" s="1259"/>
      <c r="AM344" s="1259"/>
      <c r="AN344" s="1259"/>
      <c r="AO344" s="1259"/>
      <c r="AP344" s="1259"/>
      <c r="AQ344" s="1259"/>
      <c r="AR344" s="1259"/>
      <c r="AS344" s="1259"/>
      <c r="AT344" s="1142"/>
      <c r="AU344" s="1142"/>
      <c r="AV344" s="1142"/>
      <c r="AW344" s="1142"/>
      <c r="AX344" s="1142"/>
      <c r="AY344" s="1142"/>
      <c r="AZ344" s="1142"/>
    </row>
    <row r="345" spans="1:52" ht="20.399999999999999" x14ac:dyDescent="0.25">
      <c r="A345" s="186" t="s">
        <v>1325</v>
      </c>
      <c r="B345" s="186" t="s">
        <v>387</v>
      </c>
      <c r="C345" s="255">
        <v>54</v>
      </c>
      <c r="D345" s="157" t="s">
        <v>1122</v>
      </c>
      <c r="E345" s="186" t="s">
        <v>1351</v>
      </c>
      <c r="F345" s="186"/>
      <c r="G345" s="186"/>
      <c r="H345" s="1079">
        <v>43800</v>
      </c>
      <c r="I345" s="26" t="s">
        <v>1421</v>
      </c>
      <c r="J345" s="26" t="s">
        <v>1422</v>
      </c>
      <c r="K345" s="148"/>
      <c r="L345" s="148"/>
      <c r="M345" s="148"/>
      <c r="N345" s="148"/>
      <c r="O345" s="148"/>
      <c r="P345" s="148"/>
      <c r="Q345" s="148" t="s">
        <v>392</v>
      </c>
      <c r="R345" s="148" t="s">
        <v>392</v>
      </c>
      <c r="S345" s="148" t="s">
        <v>392</v>
      </c>
      <c r="T345" s="148" t="s">
        <v>392</v>
      </c>
      <c r="U345" s="148" t="s">
        <v>406</v>
      </c>
      <c r="V345" s="148" t="s">
        <v>406</v>
      </c>
      <c r="W345" s="148" t="s">
        <v>96</v>
      </c>
      <c r="X345" s="148" t="s">
        <v>96</v>
      </c>
      <c r="Y345" s="148" t="s">
        <v>96</v>
      </c>
      <c r="Z345" s="148" t="s">
        <v>96</v>
      </c>
      <c r="AA345" s="148" t="s">
        <v>96</v>
      </c>
      <c r="AB345" s="148" t="s">
        <v>96</v>
      </c>
      <c r="AC345" s="148" t="s">
        <v>96</v>
      </c>
      <c r="AD345" s="148" t="s">
        <v>96</v>
      </c>
      <c r="AE345" s="967" t="s">
        <v>410</v>
      </c>
      <c r="AF345" s="191" t="s">
        <v>410</v>
      </c>
      <c r="AG345" s="27"/>
      <c r="AH345" s="27"/>
      <c r="AI345" s="27"/>
      <c r="AJ345" s="27"/>
      <c r="AK345" s="27"/>
      <c r="AL345" s="27"/>
      <c r="AM345" s="27">
        <v>427000</v>
      </c>
      <c r="AN345" s="27">
        <v>427000</v>
      </c>
      <c r="AO345" s="27">
        <v>1122000</v>
      </c>
      <c r="AP345" s="27">
        <v>1122000</v>
      </c>
      <c r="AQ345" s="27">
        <v>1122000</v>
      </c>
      <c r="AR345" s="27">
        <v>1122000</v>
      </c>
      <c r="AS345" s="27">
        <v>1122000</v>
      </c>
      <c r="AT345" s="27">
        <v>1122000</v>
      </c>
      <c r="AU345" s="27">
        <v>1122000</v>
      </c>
      <c r="AV345" s="27">
        <v>1122000</v>
      </c>
      <c r="AW345" s="27">
        <v>1122000</v>
      </c>
      <c r="AX345" s="969">
        <v>1174157</v>
      </c>
      <c r="AY345" s="969">
        <v>1174157</v>
      </c>
      <c r="AZ345" s="969">
        <v>1174157</v>
      </c>
    </row>
    <row r="346" spans="1:52" ht="26.25" customHeight="1" x14ac:dyDescent="0.4">
      <c r="A346" s="1258" t="s">
        <v>327</v>
      </c>
      <c r="B346" s="1259"/>
      <c r="C346" s="1259"/>
      <c r="D346" s="1259"/>
      <c r="E346" s="1259"/>
      <c r="F346" s="1259"/>
      <c r="G346" s="1259"/>
      <c r="H346" s="1259"/>
      <c r="I346" s="1259"/>
      <c r="J346" s="1259"/>
      <c r="K346" s="1259"/>
      <c r="L346" s="1259"/>
      <c r="M346" s="1259"/>
      <c r="N346" s="1259"/>
      <c r="O346" s="1259"/>
      <c r="P346" s="1259"/>
      <c r="Q346" s="1259"/>
      <c r="R346" s="1259"/>
      <c r="S346" s="1259"/>
      <c r="T346" s="1259"/>
      <c r="U346" s="1259"/>
      <c r="V346" s="1259"/>
      <c r="W346" s="1259"/>
      <c r="X346" s="1259"/>
      <c r="Y346" s="1259"/>
      <c r="Z346" s="1259"/>
      <c r="AA346" s="1259"/>
      <c r="AB346" s="1259"/>
      <c r="AC346" s="1259"/>
      <c r="AD346" s="1259"/>
      <c r="AE346" s="1259"/>
      <c r="AF346" s="1259"/>
      <c r="AG346" s="1259"/>
      <c r="AH346" s="1259"/>
      <c r="AI346" s="1259"/>
      <c r="AJ346" s="1259"/>
      <c r="AK346" s="1259"/>
      <c r="AL346" s="1259"/>
      <c r="AM346" s="1259"/>
      <c r="AN346" s="1259"/>
      <c r="AO346" s="1259"/>
      <c r="AP346" s="1259"/>
      <c r="AQ346" s="1259"/>
      <c r="AR346" s="1259"/>
      <c r="AS346" s="1259"/>
      <c r="AT346" s="1142"/>
      <c r="AU346" s="1142"/>
      <c r="AV346" s="1142"/>
      <c r="AW346" s="1142"/>
      <c r="AX346" s="1142"/>
      <c r="AY346" s="1142"/>
      <c r="AZ346" s="1142"/>
    </row>
    <row r="347" spans="1:52" x14ac:dyDescent="0.25">
      <c r="A347" s="186" t="s">
        <v>1325</v>
      </c>
      <c r="B347" s="186" t="s">
        <v>509</v>
      </c>
      <c r="C347" s="255">
        <v>226</v>
      </c>
      <c r="D347" s="157" t="s">
        <v>1123</v>
      </c>
      <c r="E347" s="186" t="s">
        <v>1324</v>
      </c>
      <c r="F347" s="186"/>
      <c r="G347" s="186"/>
      <c r="H347" s="1104">
        <v>45271</v>
      </c>
      <c r="I347" s="26"/>
      <c r="J347" s="26" t="s">
        <v>1567</v>
      </c>
      <c r="K347" s="148"/>
      <c r="L347" s="148"/>
      <c r="M347" s="148"/>
      <c r="N347" s="148"/>
      <c r="O347" s="148"/>
      <c r="P347" s="148"/>
      <c r="Q347" s="148"/>
      <c r="R347" s="148"/>
      <c r="S347" s="148"/>
      <c r="T347" s="148"/>
      <c r="U347" s="148"/>
      <c r="V347" s="148"/>
      <c r="W347" s="148" t="s">
        <v>396</v>
      </c>
      <c r="X347" s="148" t="s">
        <v>396</v>
      </c>
      <c r="Y347" s="148" t="s">
        <v>396</v>
      </c>
      <c r="Z347" s="148" t="s">
        <v>396</v>
      </c>
      <c r="AA347" s="148" t="s">
        <v>396</v>
      </c>
      <c r="AB347" s="148" t="s">
        <v>547</v>
      </c>
      <c r="AC347" s="148" t="s">
        <v>547</v>
      </c>
      <c r="AD347" s="148" t="s">
        <v>547</v>
      </c>
      <c r="AE347" s="967" t="s">
        <v>410</v>
      </c>
      <c r="AF347" s="967" t="s">
        <v>87</v>
      </c>
      <c r="AG347" s="27"/>
      <c r="AH347" s="27"/>
      <c r="AI347" s="27"/>
      <c r="AJ347" s="27"/>
      <c r="AK347" s="27"/>
      <c r="AL347" s="27"/>
      <c r="AM347" s="27"/>
      <c r="AN347" s="27"/>
      <c r="AO347" s="27"/>
      <c r="AP347" s="27"/>
      <c r="AQ347" s="27"/>
      <c r="AR347" s="27"/>
      <c r="AS347" s="27">
        <v>10750000</v>
      </c>
      <c r="AT347" s="27">
        <v>10750000</v>
      </c>
      <c r="AU347" s="27">
        <v>10750000</v>
      </c>
      <c r="AV347" s="27">
        <v>10750000</v>
      </c>
      <c r="AW347" s="27">
        <v>10750000</v>
      </c>
      <c r="AX347" s="27">
        <v>10750000</v>
      </c>
      <c r="AY347" s="27">
        <v>10750000</v>
      </c>
      <c r="AZ347" s="27">
        <v>10750000</v>
      </c>
    </row>
    <row r="348" spans="1:52" ht="20.399999999999999" x14ac:dyDescent="0.25">
      <c r="A348" s="186" t="s">
        <v>1325</v>
      </c>
      <c r="B348" s="186" t="s">
        <v>509</v>
      </c>
      <c r="C348" s="255">
        <v>93</v>
      </c>
      <c r="D348" s="157" t="s">
        <v>1120</v>
      </c>
      <c r="E348" s="186" t="s">
        <v>1351</v>
      </c>
      <c r="F348" s="186"/>
      <c r="G348" s="186"/>
      <c r="H348" s="1104">
        <v>45901</v>
      </c>
      <c r="I348" s="26" t="s">
        <v>1421</v>
      </c>
      <c r="J348" s="26" t="s">
        <v>1445</v>
      </c>
      <c r="K348" s="148"/>
      <c r="L348" s="148"/>
      <c r="M348" s="148"/>
      <c r="N348" s="148"/>
      <c r="O348" s="148"/>
      <c r="P348" s="148"/>
      <c r="Q348" s="148"/>
      <c r="R348" s="148"/>
      <c r="S348" s="148" t="s">
        <v>510</v>
      </c>
      <c r="T348" s="148" t="s">
        <v>510</v>
      </c>
      <c r="U348" s="148" t="s">
        <v>510</v>
      </c>
      <c r="V348" s="148" t="s">
        <v>510</v>
      </c>
      <c r="W348" s="148" t="s">
        <v>510</v>
      </c>
      <c r="X348" s="148" t="s">
        <v>510</v>
      </c>
      <c r="Y348" s="148" t="s">
        <v>510</v>
      </c>
      <c r="Z348" s="148" t="s">
        <v>547</v>
      </c>
      <c r="AA348" s="148" t="s">
        <v>547</v>
      </c>
      <c r="AB348" s="148" t="s">
        <v>547</v>
      </c>
      <c r="AC348" s="148" t="s">
        <v>547</v>
      </c>
      <c r="AD348" s="148" t="s">
        <v>547</v>
      </c>
      <c r="AE348" s="148" t="s">
        <v>410</v>
      </c>
      <c r="AF348" s="191" t="s">
        <v>87</v>
      </c>
      <c r="AG348" s="27"/>
      <c r="AH348" s="27"/>
      <c r="AI348" s="27"/>
      <c r="AJ348" s="27"/>
      <c r="AK348" s="27"/>
      <c r="AL348" s="27"/>
      <c r="AM348" s="27"/>
      <c r="AN348" s="27"/>
      <c r="AO348" s="27"/>
      <c r="AP348" s="27"/>
      <c r="AQ348" s="27"/>
      <c r="AR348" s="27"/>
      <c r="AS348" s="27"/>
      <c r="AT348" s="27"/>
      <c r="AU348" s="27"/>
      <c r="AV348" s="27"/>
      <c r="AW348" s="27"/>
      <c r="AX348" s="27"/>
      <c r="AY348" s="27"/>
      <c r="AZ348" s="27"/>
    </row>
    <row r="349" spans="1:52" ht="21" customHeight="1" x14ac:dyDescent="0.25">
      <c r="A349" s="186" t="s">
        <v>1325</v>
      </c>
      <c r="B349" s="186" t="s">
        <v>509</v>
      </c>
      <c r="C349" s="255">
        <v>106</v>
      </c>
      <c r="D349" s="157" t="s">
        <v>1119</v>
      </c>
      <c r="E349" s="186" t="s">
        <v>1324</v>
      </c>
      <c r="F349" s="186"/>
      <c r="G349" s="186"/>
      <c r="H349" s="1104">
        <v>45271</v>
      </c>
      <c r="I349" s="26"/>
      <c r="J349" s="26" t="s">
        <v>1689</v>
      </c>
      <c r="K349" s="148"/>
      <c r="L349" s="148"/>
      <c r="M349" s="148"/>
      <c r="N349" s="148"/>
      <c r="O349" s="148"/>
      <c r="P349" s="148"/>
      <c r="Q349" s="148"/>
      <c r="R349" s="148"/>
      <c r="S349" s="148"/>
      <c r="T349" s="148" t="s">
        <v>396</v>
      </c>
      <c r="U349" s="148" t="s">
        <v>396</v>
      </c>
      <c r="V349" s="148" t="s">
        <v>396</v>
      </c>
      <c r="W349" s="148" t="s">
        <v>547</v>
      </c>
      <c r="X349" s="148" t="s">
        <v>547</v>
      </c>
      <c r="Y349" s="148" t="s">
        <v>547</v>
      </c>
      <c r="Z349" s="148" t="s">
        <v>547</v>
      </c>
      <c r="AA349" s="148" t="s">
        <v>547</v>
      </c>
      <c r="AB349" s="148" t="s">
        <v>547</v>
      </c>
      <c r="AC349" s="148" t="s">
        <v>547</v>
      </c>
      <c r="AD349" s="148" t="s">
        <v>547</v>
      </c>
      <c r="AE349" s="148" t="s">
        <v>410</v>
      </c>
      <c r="AF349" s="191" t="s">
        <v>87</v>
      </c>
      <c r="AG349" s="27"/>
      <c r="AH349" s="27"/>
      <c r="AI349" s="27"/>
      <c r="AJ349" s="27"/>
      <c r="AK349" s="27"/>
      <c r="AL349" s="27"/>
      <c r="AM349" s="27"/>
      <c r="AN349" s="27"/>
      <c r="AO349" s="27"/>
      <c r="AP349" s="27">
        <v>11200000</v>
      </c>
      <c r="AQ349" s="27">
        <v>11200000</v>
      </c>
      <c r="AR349" s="27">
        <v>11200000</v>
      </c>
      <c r="AS349" s="27">
        <v>11200000</v>
      </c>
      <c r="AT349" s="27">
        <v>11200000</v>
      </c>
      <c r="AU349" s="27">
        <v>11200000</v>
      </c>
      <c r="AV349" s="27">
        <v>11200000</v>
      </c>
      <c r="AW349" s="27">
        <v>11200000</v>
      </c>
      <c r="AX349" s="27">
        <v>11200000</v>
      </c>
      <c r="AY349" s="27">
        <v>11200000</v>
      </c>
      <c r="AZ349" s="27">
        <v>11200000</v>
      </c>
    </row>
    <row r="350" spans="1:52" ht="18" customHeight="1" x14ac:dyDescent="0.25">
      <c r="A350" s="186" t="s">
        <v>1325</v>
      </c>
      <c r="B350" s="186" t="s">
        <v>509</v>
      </c>
      <c r="C350" s="255">
        <v>118</v>
      </c>
      <c r="D350" s="157" t="s">
        <v>1123</v>
      </c>
      <c r="E350" s="186" t="s">
        <v>1324</v>
      </c>
      <c r="F350" s="186"/>
      <c r="G350" s="186"/>
      <c r="H350" s="1105">
        <v>44166</v>
      </c>
      <c r="I350" s="26"/>
      <c r="J350" s="26" t="s">
        <v>1690</v>
      </c>
      <c r="K350" s="148"/>
      <c r="L350" s="148"/>
      <c r="M350" s="148"/>
      <c r="N350" s="148"/>
      <c r="O350" s="148"/>
      <c r="P350" s="148"/>
      <c r="Q350" s="148"/>
      <c r="R350" s="148"/>
      <c r="S350" s="148"/>
      <c r="T350" s="148" t="s">
        <v>396</v>
      </c>
      <c r="U350" s="148" t="s">
        <v>396</v>
      </c>
      <c r="V350" s="148" t="s">
        <v>396</v>
      </c>
      <c r="W350" s="148" t="s">
        <v>547</v>
      </c>
      <c r="X350" s="148" t="s">
        <v>547</v>
      </c>
      <c r="Y350" s="148" t="s">
        <v>547</v>
      </c>
      <c r="Z350" s="148" t="s">
        <v>547</v>
      </c>
      <c r="AA350" s="148" t="s">
        <v>547</v>
      </c>
      <c r="AB350" s="148" t="s">
        <v>547</v>
      </c>
      <c r="AC350" s="148" t="s">
        <v>547</v>
      </c>
      <c r="AD350" s="148" t="s">
        <v>547</v>
      </c>
      <c r="AE350" s="148" t="s">
        <v>410</v>
      </c>
      <c r="AF350" s="191" t="s">
        <v>87</v>
      </c>
      <c r="AG350" s="27"/>
      <c r="AH350" s="27"/>
      <c r="AI350" s="27"/>
      <c r="AJ350" s="27"/>
      <c r="AK350" s="27"/>
      <c r="AL350" s="27"/>
      <c r="AM350" s="27"/>
      <c r="AN350" s="27"/>
      <c r="AO350" s="27"/>
      <c r="AP350" s="27">
        <v>8300000</v>
      </c>
      <c r="AQ350" s="27">
        <v>8300000</v>
      </c>
      <c r="AR350" s="27">
        <v>8300000</v>
      </c>
      <c r="AS350" s="27">
        <v>8300000</v>
      </c>
      <c r="AT350" s="27">
        <v>8300000</v>
      </c>
      <c r="AU350" s="27">
        <v>8300000</v>
      </c>
      <c r="AV350" s="27">
        <v>8300000</v>
      </c>
      <c r="AW350" s="27">
        <v>8300000</v>
      </c>
      <c r="AX350" s="27">
        <v>8300000</v>
      </c>
      <c r="AY350" s="27">
        <v>8300000</v>
      </c>
      <c r="AZ350" s="27">
        <v>8300000</v>
      </c>
    </row>
    <row r="351" spans="1:52" x14ac:dyDescent="0.25">
      <c r="A351" s="186" t="s">
        <v>1325</v>
      </c>
      <c r="B351" s="186" t="s">
        <v>509</v>
      </c>
      <c r="C351" s="255">
        <v>121</v>
      </c>
      <c r="D351" s="157" t="s">
        <v>1123</v>
      </c>
      <c r="E351" s="186" t="s">
        <v>1324</v>
      </c>
      <c r="F351" s="186"/>
      <c r="G351" s="186"/>
      <c r="H351" s="1105">
        <v>44166</v>
      </c>
      <c r="I351" s="26"/>
      <c r="J351" s="26" t="s">
        <v>1691</v>
      </c>
      <c r="K351" s="148"/>
      <c r="L351" s="148"/>
      <c r="M351" s="148"/>
      <c r="N351" s="148"/>
      <c r="O351" s="148"/>
      <c r="P351" s="148"/>
      <c r="Q351" s="148"/>
      <c r="R351" s="148"/>
      <c r="S351" s="148"/>
      <c r="T351" s="148" t="s">
        <v>396</v>
      </c>
      <c r="U351" s="148" t="s">
        <v>396</v>
      </c>
      <c r="V351" s="148" t="s">
        <v>396</v>
      </c>
      <c r="W351" s="148" t="s">
        <v>547</v>
      </c>
      <c r="X351" s="148" t="s">
        <v>547</v>
      </c>
      <c r="Y351" s="148" t="s">
        <v>547</v>
      </c>
      <c r="Z351" s="148" t="s">
        <v>547</v>
      </c>
      <c r="AA351" s="148" t="s">
        <v>547</v>
      </c>
      <c r="AB351" s="148" t="s">
        <v>547</v>
      </c>
      <c r="AC351" s="148" t="s">
        <v>547</v>
      </c>
      <c r="AD351" s="148" t="s">
        <v>547</v>
      </c>
      <c r="AE351" s="148" t="s">
        <v>410</v>
      </c>
      <c r="AF351" s="191" t="s">
        <v>87</v>
      </c>
      <c r="AG351" s="27"/>
      <c r="AH351" s="27"/>
      <c r="AI351" s="27"/>
      <c r="AJ351" s="27"/>
      <c r="AK351" s="27"/>
      <c r="AL351" s="27"/>
      <c r="AM351" s="27"/>
      <c r="AN351" s="27"/>
      <c r="AO351" s="27"/>
      <c r="AP351" s="27">
        <v>7500000</v>
      </c>
      <c r="AQ351" s="27">
        <v>7500000</v>
      </c>
      <c r="AR351" s="27">
        <v>7500000</v>
      </c>
      <c r="AS351" s="27">
        <v>7500000</v>
      </c>
      <c r="AT351" s="27">
        <v>7500000</v>
      </c>
      <c r="AU351" s="27">
        <v>7500000</v>
      </c>
      <c r="AV351" s="27">
        <v>7500000</v>
      </c>
      <c r="AW351" s="27">
        <v>7500000</v>
      </c>
      <c r="AX351" s="27">
        <v>7500000</v>
      </c>
      <c r="AY351" s="27">
        <v>7500000</v>
      </c>
      <c r="AZ351" s="27">
        <v>7500000</v>
      </c>
    </row>
    <row r="352" spans="1:52" ht="18.600000000000001" customHeight="1" x14ac:dyDescent="0.25">
      <c r="A352" s="186" t="s">
        <v>1325</v>
      </c>
      <c r="B352" s="186" t="s">
        <v>509</v>
      </c>
      <c r="C352" s="255">
        <v>123</v>
      </c>
      <c r="D352" s="157" t="s">
        <v>1123</v>
      </c>
      <c r="E352" s="186" t="s">
        <v>1324</v>
      </c>
      <c r="F352" s="186"/>
      <c r="G352" s="186"/>
      <c r="H352" s="1105">
        <v>44166</v>
      </c>
      <c r="I352" s="26"/>
      <c r="J352" s="26" t="s">
        <v>1692</v>
      </c>
      <c r="K352" s="148"/>
      <c r="L352" s="148"/>
      <c r="M352" s="148"/>
      <c r="N352" s="148"/>
      <c r="O352" s="148"/>
      <c r="P352" s="148"/>
      <c r="Q352" s="148"/>
      <c r="R352" s="148"/>
      <c r="S352" s="148"/>
      <c r="T352" s="148" t="s">
        <v>396</v>
      </c>
      <c r="U352" s="148" t="s">
        <v>396</v>
      </c>
      <c r="V352" s="148" t="s">
        <v>396</v>
      </c>
      <c r="W352" s="148" t="s">
        <v>547</v>
      </c>
      <c r="X352" s="148" t="s">
        <v>547</v>
      </c>
      <c r="Y352" s="148" t="s">
        <v>547</v>
      </c>
      <c r="Z352" s="148" t="s">
        <v>547</v>
      </c>
      <c r="AA352" s="148" t="s">
        <v>547</v>
      </c>
      <c r="AB352" s="148" t="s">
        <v>547</v>
      </c>
      <c r="AC352" s="148" t="s">
        <v>547</v>
      </c>
      <c r="AD352" s="148" t="s">
        <v>547</v>
      </c>
      <c r="AE352" s="148" t="s">
        <v>410</v>
      </c>
      <c r="AF352" s="191" t="s">
        <v>87</v>
      </c>
      <c r="AG352" s="27"/>
      <c r="AH352" s="27"/>
      <c r="AI352" s="27"/>
      <c r="AJ352" s="27"/>
      <c r="AK352" s="27"/>
      <c r="AL352" s="27"/>
      <c r="AM352" s="27"/>
      <c r="AN352" s="27"/>
      <c r="AO352" s="27"/>
      <c r="AP352" s="27">
        <v>5800000</v>
      </c>
      <c r="AQ352" s="27">
        <v>5800000</v>
      </c>
      <c r="AR352" s="27">
        <v>5800000</v>
      </c>
      <c r="AS352" s="27">
        <v>5800000</v>
      </c>
      <c r="AT352" s="27">
        <v>5800000</v>
      </c>
      <c r="AU352" s="27">
        <v>5800000</v>
      </c>
      <c r="AV352" s="27">
        <v>5800000</v>
      </c>
      <c r="AW352" s="27">
        <v>5800000</v>
      </c>
      <c r="AX352" s="27">
        <v>5800000</v>
      </c>
      <c r="AY352" s="27">
        <v>5800000</v>
      </c>
      <c r="AZ352" s="27">
        <v>5800000</v>
      </c>
    </row>
    <row r="353" spans="1:62" ht="20.399999999999999" x14ac:dyDescent="0.25">
      <c r="A353" s="186" t="s">
        <v>1325</v>
      </c>
      <c r="B353" s="186" t="s">
        <v>509</v>
      </c>
      <c r="C353" s="255">
        <v>132</v>
      </c>
      <c r="D353" s="157" t="s">
        <v>1123</v>
      </c>
      <c r="E353" s="186" t="s">
        <v>1324</v>
      </c>
      <c r="F353" s="186"/>
      <c r="G353" s="186"/>
      <c r="H353" s="1105">
        <v>44166</v>
      </c>
      <c r="I353" s="26"/>
      <c r="J353" s="26" t="s">
        <v>1693</v>
      </c>
      <c r="K353" s="148"/>
      <c r="L353" s="148"/>
      <c r="M353" s="148"/>
      <c r="N353" s="148"/>
      <c r="O353" s="148"/>
      <c r="P353" s="148"/>
      <c r="Q353" s="148"/>
      <c r="R353" s="148"/>
      <c r="S353" s="148"/>
      <c r="T353" s="148" t="s">
        <v>396</v>
      </c>
      <c r="U353" s="148" t="s">
        <v>396</v>
      </c>
      <c r="V353" s="148" t="s">
        <v>396</v>
      </c>
      <c r="W353" s="148" t="s">
        <v>547</v>
      </c>
      <c r="X353" s="148" t="s">
        <v>547</v>
      </c>
      <c r="Y353" s="148" t="s">
        <v>547</v>
      </c>
      <c r="Z353" s="148" t="s">
        <v>547</v>
      </c>
      <c r="AA353" s="148" t="s">
        <v>547</v>
      </c>
      <c r="AB353" s="148" t="s">
        <v>547</v>
      </c>
      <c r="AC353" s="148" t="s">
        <v>547</v>
      </c>
      <c r="AD353" s="148" t="s">
        <v>547</v>
      </c>
      <c r="AE353" s="148" t="s">
        <v>410</v>
      </c>
      <c r="AF353" s="191" t="s">
        <v>87</v>
      </c>
      <c r="AG353" s="27"/>
      <c r="AH353" s="27"/>
      <c r="AI353" s="27"/>
      <c r="AJ353" s="27"/>
      <c r="AK353" s="27"/>
      <c r="AL353" s="27"/>
      <c r="AM353" s="27"/>
      <c r="AN353" s="27"/>
      <c r="AO353" s="27"/>
      <c r="AP353" s="27">
        <v>7000000</v>
      </c>
      <c r="AQ353" s="27">
        <v>7000000</v>
      </c>
      <c r="AR353" s="27">
        <v>7000000</v>
      </c>
      <c r="AS353" s="27" t="s">
        <v>1515</v>
      </c>
      <c r="AT353" s="27" t="s">
        <v>1515</v>
      </c>
      <c r="AU353" s="27" t="s">
        <v>1515</v>
      </c>
      <c r="AV353" s="27" t="s">
        <v>1515</v>
      </c>
      <c r="AW353" s="27" t="s">
        <v>1515</v>
      </c>
      <c r="AX353" s="27" t="s">
        <v>1515</v>
      </c>
      <c r="AY353" s="27" t="s">
        <v>1515</v>
      </c>
      <c r="AZ353" s="27" t="s">
        <v>1515</v>
      </c>
    </row>
    <row r="354" spans="1:62" ht="20.399999999999999" x14ac:dyDescent="0.25">
      <c r="A354" s="186" t="s">
        <v>1325</v>
      </c>
      <c r="B354" s="186" t="s">
        <v>387</v>
      </c>
      <c r="C354" s="255">
        <v>128</v>
      </c>
      <c r="D354" s="157" t="s">
        <v>1123</v>
      </c>
      <c r="E354" s="186" t="s">
        <v>1324</v>
      </c>
      <c r="F354" s="186"/>
      <c r="G354" s="186"/>
      <c r="H354" s="1104">
        <v>43800</v>
      </c>
      <c r="I354" s="26"/>
      <c r="J354" s="26" t="s">
        <v>1694</v>
      </c>
      <c r="K354" s="148"/>
      <c r="L354" s="148"/>
      <c r="M354" s="148"/>
      <c r="N354" s="148"/>
      <c r="O354" s="148"/>
      <c r="P354" s="148"/>
      <c r="Q354" s="148"/>
      <c r="R354" s="148"/>
      <c r="S354" s="148"/>
      <c r="T354" s="148" t="s">
        <v>396</v>
      </c>
      <c r="U354" s="148" t="s">
        <v>406</v>
      </c>
      <c r="V354" s="148" t="s">
        <v>1480</v>
      </c>
      <c r="W354" s="148" t="s">
        <v>1480</v>
      </c>
      <c r="X354" s="148" t="s">
        <v>547</v>
      </c>
      <c r="Y354" s="148" t="s">
        <v>547</v>
      </c>
      <c r="Z354" s="148" t="s">
        <v>547</v>
      </c>
      <c r="AA354" s="148" t="s">
        <v>547</v>
      </c>
      <c r="AB354" s="148" t="s">
        <v>547</v>
      </c>
      <c r="AC354" s="148" t="s">
        <v>547</v>
      </c>
      <c r="AD354" s="148" t="s">
        <v>547</v>
      </c>
      <c r="AE354" s="148" t="s">
        <v>410</v>
      </c>
      <c r="AF354" s="191" t="s">
        <v>87</v>
      </c>
      <c r="AG354" s="27"/>
      <c r="AH354" s="27"/>
      <c r="AI354" s="27"/>
      <c r="AJ354" s="27"/>
      <c r="AK354" s="27"/>
      <c r="AL354" s="27"/>
      <c r="AM354" s="27"/>
      <c r="AN354" s="27"/>
      <c r="AO354" s="27"/>
      <c r="AP354" s="27">
        <v>7300000</v>
      </c>
      <c r="AQ354" s="27">
        <v>7300000</v>
      </c>
      <c r="AR354" s="27">
        <v>7300000</v>
      </c>
      <c r="AS354" s="27">
        <v>7300000</v>
      </c>
      <c r="AT354" s="27">
        <v>7300000</v>
      </c>
      <c r="AU354" s="27">
        <v>7300000</v>
      </c>
      <c r="AV354" s="27">
        <v>7300000</v>
      </c>
      <c r="AW354" s="27">
        <v>7300000</v>
      </c>
      <c r="AX354" s="27">
        <v>7300000</v>
      </c>
      <c r="AY354" s="27">
        <v>7300000</v>
      </c>
      <c r="AZ354" s="27">
        <v>7300000</v>
      </c>
    </row>
    <row r="355" spans="1:62" ht="27" customHeight="1" x14ac:dyDescent="0.25">
      <c r="A355" s="1149" t="s">
        <v>1321</v>
      </c>
      <c r="B355" s="1158"/>
      <c r="C355" s="1158"/>
      <c r="D355" s="949"/>
      <c r="E355" s="809"/>
      <c r="F355" s="809"/>
      <c r="G355" s="284"/>
      <c r="H355" s="284"/>
      <c r="I355" s="950"/>
      <c r="J355" s="950"/>
      <c r="K355" s="163"/>
      <c r="L355" s="163"/>
      <c r="M355" s="163"/>
      <c r="N355" s="163"/>
      <c r="O355" s="163"/>
      <c r="P355" s="163"/>
      <c r="Q355" s="163"/>
      <c r="R355" s="163"/>
      <c r="S355" s="163"/>
      <c r="T355" s="163"/>
      <c r="U355" s="163"/>
      <c r="V355" s="163"/>
      <c r="W355" s="163"/>
      <c r="X355" s="861"/>
      <c r="Y355" s="861"/>
      <c r="Z355" s="861"/>
      <c r="AA355" s="861"/>
      <c r="AB355" s="861"/>
      <c r="AC355" s="861"/>
      <c r="AD355" s="861"/>
      <c r="AE355" s="952"/>
      <c r="AF355" s="167"/>
      <c r="AG355"/>
      <c r="AH355"/>
      <c r="AI355"/>
      <c r="AJ355"/>
      <c r="AK355"/>
      <c r="AL355"/>
      <c r="AM355"/>
      <c r="AN355"/>
      <c r="AO355" s="945"/>
      <c r="AP355" s="945"/>
      <c r="AQ355" s="945"/>
      <c r="AR355" s="945"/>
      <c r="AS355" s="945"/>
      <c r="AT355" s="590"/>
      <c r="AU355" s="590"/>
      <c r="AV355" s="590"/>
      <c r="AW355" s="590"/>
      <c r="AX355" s="590"/>
      <c r="AY355" s="590"/>
      <c r="AZ355" s="590"/>
    </row>
    <row r="356" spans="1:62" s="160" customFormat="1" ht="18" customHeight="1" x14ac:dyDescent="0.25">
      <c r="A356" s="160" t="s">
        <v>1417</v>
      </c>
      <c r="X356" s="974"/>
      <c r="Y356" s="974"/>
      <c r="Z356" s="974"/>
      <c r="AA356" s="974"/>
      <c r="AB356" s="974"/>
      <c r="AC356" s="974"/>
      <c r="AD356" s="974"/>
      <c r="AT356" s="974"/>
      <c r="AU356" s="974"/>
      <c r="AV356" s="974"/>
      <c r="AW356" s="974"/>
      <c r="AX356" s="974"/>
      <c r="AY356" s="974"/>
      <c r="AZ356" s="974"/>
    </row>
    <row r="357" spans="1:62" ht="17.399999999999999" x14ac:dyDescent="0.25">
      <c r="A357" s="160" t="s">
        <v>1720</v>
      </c>
      <c r="B357" s="956"/>
      <c r="C357" s="956"/>
      <c r="D357" s="949"/>
      <c r="E357" s="809"/>
      <c r="F357" s="809"/>
      <c r="G357" s="284"/>
      <c r="H357" s="284"/>
      <c r="I357" s="950"/>
      <c r="J357" s="950"/>
      <c r="K357" s="163"/>
      <c r="L357" s="163"/>
      <c r="M357" s="163"/>
      <c r="N357" s="163"/>
      <c r="O357" s="163"/>
      <c r="P357" s="163"/>
      <c r="Q357" s="163"/>
      <c r="R357" s="163"/>
      <c r="S357" s="163"/>
      <c r="T357" s="163"/>
      <c r="U357" s="163"/>
      <c r="V357" s="163"/>
      <c r="W357" s="163"/>
      <c r="X357" s="861"/>
      <c r="Y357" s="861"/>
      <c r="Z357" s="861"/>
      <c r="AA357" s="861"/>
      <c r="AB357" s="861"/>
      <c r="AC357" s="861"/>
      <c r="AD357" s="861"/>
      <c r="AE357" s="952"/>
      <c r="AF357" s="167"/>
      <c r="AG357"/>
      <c r="AH357"/>
      <c r="AI357"/>
      <c r="AJ357"/>
      <c r="AK357"/>
      <c r="AL357"/>
      <c r="AM357"/>
      <c r="AN357"/>
      <c r="AO357" s="945"/>
      <c r="AP357" s="945"/>
      <c r="AQ357" s="945"/>
      <c r="AR357" s="945"/>
      <c r="AS357" s="945"/>
      <c r="AT357" s="590"/>
      <c r="AU357" s="590"/>
      <c r="AV357" s="590"/>
      <c r="AW357" s="590"/>
      <c r="AX357" s="590"/>
      <c r="AY357" s="590"/>
      <c r="AZ357" s="590"/>
    </row>
    <row r="358" spans="1:62" ht="27" customHeight="1" x14ac:dyDescent="0.25">
      <c r="A358" s="160"/>
      <c r="B358" s="1008"/>
      <c r="C358" s="1008"/>
      <c r="D358" s="949"/>
      <c r="E358" s="809"/>
      <c r="F358" s="809"/>
      <c r="G358" s="284"/>
      <c r="H358" s="284"/>
      <c r="I358" s="950"/>
      <c r="J358" s="950"/>
      <c r="K358" s="163"/>
      <c r="L358" s="163"/>
      <c r="M358" s="163"/>
      <c r="N358" s="163"/>
      <c r="O358" s="163"/>
      <c r="P358" s="163"/>
      <c r="Q358" s="163"/>
      <c r="R358" s="163"/>
      <c r="S358" s="163"/>
      <c r="T358" s="163"/>
      <c r="U358" s="163"/>
      <c r="V358" s="163"/>
      <c r="W358" s="163"/>
      <c r="X358" s="861"/>
      <c r="Y358" s="861"/>
      <c r="Z358" s="861"/>
      <c r="AA358" s="861"/>
      <c r="AB358" s="861"/>
      <c r="AC358" s="861"/>
      <c r="AD358" s="861"/>
      <c r="AE358" s="952"/>
      <c r="AF358" s="167"/>
      <c r="AG358"/>
      <c r="AH358"/>
      <c r="AI358"/>
      <c r="AJ358"/>
      <c r="AK358"/>
      <c r="AL358"/>
      <c r="AM358"/>
      <c r="AN358"/>
      <c r="AO358" s="945"/>
      <c r="AP358" s="945"/>
      <c r="AQ358" s="945"/>
      <c r="AR358" s="945"/>
      <c r="AS358" s="945"/>
      <c r="AT358" s="590"/>
      <c r="AU358" s="590"/>
      <c r="AV358" s="590"/>
      <c r="AW358" s="590"/>
      <c r="AX358" s="590"/>
      <c r="AY358" s="590"/>
      <c r="AZ358" s="590"/>
    </row>
    <row r="359" spans="1:62" ht="18" customHeight="1" x14ac:dyDescent="0.25">
      <c r="A359" s="160" t="s">
        <v>1518</v>
      </c>
      <c r="B359" s="809"/>
      <c r="C359" s="460"/>
      <c r="D359" s="949"/>
      <c r="E359" s="809"/>
      <c r="F359" s="809"/>
      <c r="G359" s="284"/>
      <c r="H359" s="284"/>
      <c r="I359" s="950"/>
      <c r="J359" s="950"/>
      <c r="K359" s="163"/>
      <c r="L359" s="163"/>
      <c r="M359" s="163"/>
      <c r="N359" s="163"/>
      <c r="O359" s="163"/>
      <c r="P359" s="163"/>
      <c r="Q359" s="163"/>
      <c r="R359" s="163"/>
      <c r="S359" s="163"/>
      <c r="T359" s="163"/>
      <c r="U359" s="163"/>
      <c r="V359" s="163"/>
      <c r="W359" s="163"/>
      <c r="X359" s="861"/>
      <c r="Y359" s="861"/>
      <c r="Z359" s="861"/>
      <c r="AA359" s="861"/>
      <c r="AB359" s="861"/>
      <c r="AC359" s="861"/>
      <c r="AD359" s="861"/>
      <c r="AE359" s="951"/>
      <c r="AF359" s="461"/>
      <c r="AG359" s="167"/>
      <c r="AH359" s="167"/>
      <c r="AI359" s="167"/>
      <c r="AJ359" s="167"/>
      <c r="AK359" s="167"/>
      <c r="AL359" s="167"/>
      <c r="AM359" s="167"/>
      <c r="AN359" s="167"/>
      <c r="AO359" s="167"/>
      <c r="AP359" s="167"/>
      <c r="AQ359" s="167"/>
      <c r="AR359" s="167"/>
      <c r="AS359" s="167"/>
      <c r="AT359" s="979"/>
      <c r="AU359" s="979"/>
      <c r="AV359" s="979"/>
      <c r="AW359" s="979"/>
      <c r="AX359" s="979"/>
      <c r="AY359" s="979"/>
      <c r="AZ359" s="979"/>
    </row>
    <row r="360" spans="1:62" ht="30.75" customHeight="1" x14ac:dyDescent="0.25">
      <c r="A360" s="1268" t="s">
        <v>1342</v>
      </c>
      <c r="B360" s="1268"/>
      <c r="C360" s="1172"/>
      <c r="D360" s="1172"/>
      <c r="E360" s="1172"/>
      <c r="F360" s="1172"/>
      <c r="G360" s="1172"/>
      <c r="H360" s="1172"/>
      <c r="I360" s="1172"/>
      <c r="K360"/>
      <c r="L360"/>
      <c r="M360"/>
      <c r="N360"/>
      <c r="O360"/>
      <c r="P360"/>
      <c r="Q360"/>
      <c r="R360"/>
      <c r="S360"/>
      <c r="T360"/>
      <c r="U360"/>
      <c r="V360"/>
      <c r="W360"/>
      <c r="X360" s="975"/>
      <c r="Y360" s="975"/>
      <c r="Z360" s="975"/>
      <c r="AA360" s="975"/>
      <c r="AB360" s="975"/>
      <c r="AC360" s="975"/>
      <c r="AD360" s="975"/>
      <c r="AF360"/>
      <c r="AG360"/>
      <c r="AH360"/>
      <c r="AI360"/>
      <c r="AJ360"/>
      <c r="AK360"/>
      <c r="AL360"/>
      <c r="AM360"/>
      <c r="AN360"/>
      <c r="AO360" s="945"/>
      <c r="AP360" s="945"/>
      <c r="AQ360" s="945"/>
      <c r="AR360" s="945"/>
      <c r="AS360" s="945"/>
      <c r="AT360" s="590"/>
      <c r="AU360" s="590"/>
      <c r="AV360" s="590"/>
      <c r="AW360" s="590"/>
      <c r="AX360" s="590"/>
      <c r="AY360" s="590"/>
      <c r="AZ360" s="590"/>
      <c r="BG360" s="7"/>
    </row>
    <row r="361" spans="1:62" ht="15" x14ac:dyDescent="0.25">
      <c r="A361" s="160"/>
      <c r="B361" s="160"/>
      <c r="C361" s="1266" t="s">
        <v>1347</v>
      </c>
      <c r="D361" s="1266"/>
      <c r="E361" s="1266"/>
      <c r="F361" s="1266"/>
      <c r="G361" s="1266"/>
      <c r="H361" s="1266"/>
      <c r="I361" s="1266"/>
      <c r="J361" s="1266"/>
      <c r="K361" s="1266"/>
      <c r="L361" s="1266"/>
      <c r="M361" s="1266"/>
      <c r="N361" s="1266"/>
      <c r="O361" s="1266"/>
      <c r="P361" s="1266"/>
      <c r="Q361" s="1266"/>
      <c r="R361" s="1266"/>
      <c r="S361" s="1266"/>
      <c r="T361" s="1266"/>
      <c r="U361" s="1266"/>
      <c r="V361" s="1266"/>
      <c r="W361" s="1266"/>
      <c r="X361" s="1266"/>
      <c r="Y361" s="1266"/>
      <c r="Z361" s="1266"/>
      <c r="AA361" s="1266"/>
      <c r="AB361" s="1266"/>
      <c r="AC361" s="1266"/>
      <c r="AD361" s="1266"/>
      <c r="AE361" s="1266"/>
      <c r="AF361" s="1266"/>
      <c r="AG361" s="1266"/>
      <c r="AH361" s="1266"/>
      <c r="AI361" s="1266"/>
      <c r="AJ361" s="1266"/>
      <c r="AK361" s="1266"/>
      <c r="AL361" s="1266"/>
      <c r="AM361" s="1266"/>
      <c r="AN361" s="1266"/>
      <c r="AO361" s="1266"/>
      <c r="AP361" s="1266"/>
      <c r="AQ361" s="1266"/>
      <c r="AR361" s="1266"/>
      <c r="AS361" s="1266"/>
      <c r="AT361" s="1266"/>
      <c r="AU361" s="1266"/>
      <c r="AV361" s="1266"/>
      <c r="AW361" s="1266"/>
      <c r="AX361" s="1266"/>
      <c r="AY361" s="1266"/>
      <c r="AZ361" s="1266"/>
      <c r="BA361" s="945"/>
      <c r="BB361" s="945"/>
      <c r="BC361" s="945"/>
      <c r="BD361" s="945"/>
      <c r="BE361" s="945"/>
      <c r="BF361" s="945"/>
      <c r="BG361" s="93"/>
      <c r="BH361" s="945"/>
      <c r="BI361" s="945"/>
      <c r="BJ361" s="945"/>
    </row>
    <row r="362" spans="1:62" ht="15" x14ac:dyDescent="0.25">
      <c r="A362" s="160"/>
      <c r="B362" s="160"/>
      <c r="C362" s="945" t="s">
        <v>1346</v>
      </c>
      <c r="D362" s="160"/>
      <c r="E362" s="948"/>
      <c r="F362" s="945"/>
      <c r="G362" s="945"/>
      <c r="I362" s="945"/>
      <c r="J362" s="945"/>
      <c r="K362" s="945"/>
      <c r="L362" s="945"/>
      <c r="M362" s="945"/>
      <c r="N362" s="945"/>
      <c r="O362" s="945"/>
      <c r="P362" s="945"/>
      <c r="Q362" s="945"/>
      <c r="R362" s="945"/>
      <c r="S362" s="945"/>
      <c r="T362" s="945"/>
      <c r="U362" s="945"/>
      <c r="V362" s="945"/>
      <c r="W362" s="945"/>
      <c r="AE362" s="945"/>
      <c r="AF362" s="945"/>
      <c r="AG362" s="945"/>
      <c r="AH362" s="945"/>
      <c r="AI362" s="945"/>
      <c r="AJ362" s="945"/>
      <c r="AK362" s="945"/>
      <c r="AL362" s="945"/>
      <c r="AM362" s="945"/>
      <c r="AN362" s="945"/>
      <c r="AO362" s="945"/>
      <c r="AP362" s="945"/>
      <c r="AQ362" s="945"/>
      <c r="AR362" s="945"/>
      <c r="AS362" s="945"/>
      <c r="AT362" s="590"/>
      <c r="AU362" s="590"/>
      <c r="AV362" s="590"/>
      <c r="AW362" s="590"/>
      <c r="AX362" s="590"/>
      <c r="AY362" s="590"/>
      <c r="AZ362" s="590"/>
      <c r="BA362" s="945"/>
      <c r="BB362" s="945"/>
      <c r="BC362" s="945"/>
      <c r="BD362" s="945"/>
      <c r="BE362" s="945"/>
      <c r="BF362" s="945"/>
      <c r="BG362" s="93"/>
      <c r="BH362" s="945"/>
      <c r="BI362" s="945"/>
      <c r="BJ362" s="945"/>
    </row>
    <row r="363" spans="1:62" ht="15" x14ac:dyDescent="0.25">
      <c r="A363" s="160"/>
      <c r="B363" s="160"/>
      <c r="C363" s="945"/>
      <c r="D363" s="1266" t="s">
        <v>1323</v>
      </c>
      <c r="E363" s="1266"/>
      <c r="F363" s="1266"/>
      <c r="G363" s="1266"/>
      <c r="H363" s="1266"/>
      <c r="I363" s="945"/>
      <c r="J363" s="945"/>
      <c r="K363" s="945"/>
      <c r="L363" s="945"/>
      <c r="M363" s="945"/>
      <c r="N363" s="945"/>
      <c r="O363" s="945"/>
      <c r="P363" s="945"/>
      <c r="Q363" s="945"/>
      <c r="R363" s="945"/>
      <c r="S363" s="945"/>
      <c r="T363" s="945"/>
      <c r="U363" s="945"/>
      <c r="V363" s="945"/>
      <c r="W363" s="945"/>
      <c r="AE363" s="945"/>
      <c r="AF363" s="945"/>
      <c r="AG363" s="945"/>
      <c r="AH363" s="945"/>
      <c r="AI363" s="945"/>
      <c r="AJ363" s="945"/>
      <c r="AK363" s="945"/>
      <c r="AL363" s="945"/>
      <c r="AM363" s="945"/>
      <c r="AN363" s="945"/>
      <c r="AO363" s="945"/>
      <c r="AP363" s="945"/>
      <c r="AQ363" s="945"/>
      <c r="AR363" s="945"/>
      <c r="AS363" s="945"/>
      <c r="AT363" s="590"/>
      <c r="AU363" s="590"/>
      <c r="AV363" s="590"/>
      <c r="AW363" s="590"/>
      <c r="AX363" s="590"/>
      <c r="AY363" s="590"/>
      <c r="AZ363" s="590"/>
      <c r="BA363" s="945"/>
      <c r="BB363" s="945"/>
      <c r="BC363" s="945"/>
      <c r="BD363" s="945"/>
      <c r="BE363" s="945"/>
      <c r="BF363" s="945"/>
      <c r="BG363" s="93"/>
      <c r="BH363" s="945"/>
      <c r="BI363" s="945"/>
      <c r="BJ363" s="945"/>
    </row>
    <row r="364" spans="1:62" ht="15" x14ac:dyDescent="0.25">
      <c r="A364" s="160"/>
      <c r="B364" s="160"/>
      <c r="C364" s="945"/>
      <c r="D364" s="1266" t="s">
        <v>1398</v>
      </c>
      <c r="E364" s="1266"/>
      <c r="F364" s="1266"/>
      <c r="G364" s="1266"/>
      <c r="H364" s="1266"/>
      <c r="I364" s="945"/>
      <c r="J364" s="945"/>
      <c r="K364" s="945"/>
      <c r="L364" s="945"/>
      <c r="M364" s="945"/>
      <c r="N364" s="945"/>
      <c r="O364" s="945"/>
      <c r="P364" s="945"/>
      <c r="Q364" s="945"/>
      <c r="R364" s="945"/>
      <c r="S364" s="945"/>
      <c r="T364" s="945"/>
      <c r="U364" s="945"/>
      <c r="V364" s="945"/>
      <c r="W364" s="945"/>
      <c r="AE364" s="945"/>
      <c r="AF364" s="945"/>
      <c r="AG364" s="945"/>
      <c r="AH364" s="945"/>
      <c r="AI364" s="945"/>
      <c r="AJ364" s="945"/>
      <c r="AK364" s="945"/>
      <c r="AL364" s="945"/>
      <c r="AM364" s="945"/>
      <c r="AN364" s="945"/>
      <c r="AO364" s="945"/>
      <c r="AP364" s="945"/>
      <c r="AQ364" s="945"/>
      <c r="AR364" s="945"/>
      <c r="AS364" s="945"/>
      <c r="AT364" s="590"/>
      <c r="AU364" s="590"/>
      <c r="AV364" s="590"/>
      <c r="AW364" s="590"/>
      <c r="AX364" s="590"/>
      <c r="AY364" s="590"/>
      <c r="AZ364" s="590"/>
      <c r="BA364" s="945"/>
      <c r="BB364" s="945"/>
      <c r="BC364" s="945"/>
      <c r="BD364" s="945"/>
      <c r="BE364" s="945"/>
      <c r="BF364" s="945"/>
      <c r="BG364" s="93"/>
      <c r="BH364" s="945"/>
      <c r="BI364" s="945"/>
      <c r="BJ364" s="945"/>
    </row>
    <row r="365" spans="1:62" ht="15" x14ac:dyDescent="0.25">
      <c r="A365" s="160"/>
      <c r="B365" s="160"/>
      <c r="C365" t="s">
        <v>1349</v>
      </c>
      <c r="D365" s="160"/>
      <c r="E365" s="948"/>
      <c r="F365" s="945"/>
      <c r="G365" s="945"/>
      <c r="I365" s="945"/>
      <c r="J365" s="945"/>
      <c r="K365" s="945"/>
      <c r="L365" s="945"/>
      <c r="M365" s="945"/>
      <c r="N365" s="945"/>
      <c r="O365" s="945"/>
      <c r="P365" s="945"/>
      <c r="Q365" s="945"/>
      <c r="R365" s="945"/>
      <c r="S365" s="945"/>
      <c r="T365" s="945"/>
      <c r="U365" s="945"/>
      <c r="V365" s="945"/>
      <c r="W365" s="945"/>
      <c r="AE365" s="945"/>
      <c r="AF365" s="945"/>
      <c r="AG365" s="945"/>
      <c r="AH365" s="945"/>
      <c r="AI365" s="945"/>
      <c r="AJ365" s="945"/>
      <c r="AK365" s="945"/>
      <c r="AL365" s="945"/>
      <c r="AM365" s="945"/>
      <c r="AN365" s="945"/>
      <c r="AO365" s="945"/>
      <c r="AP365" s="945"/>
      <c r="AQ365" s="945"/>
      <c r="AR365" s="945"/>
      <c r="AS365" s="945"/>
      <c r="AT365" s="590"/>
      <c r="AU365" s="590"/>
      <c r="AV365" s="590"/>
      <c r="AW365" s="590"/>
      <c r="AX365" s="590"/>
      <c r="AY365" s="590"/>
      <c r="AZ365" s="590"/>
      <c r="BA365" s="945"/>
      <c r="BB365" s="945"/>
      <c r="BC365" s="945"/>
      <c r="BD365" s="945"/>
      <c r="BE365" s="945"/>
      <c r="BF365" s="945"/>
      <c r="BG365" s="93"/>
      <c r="BH365" s="945"/>
      <c r="BI365" s="945"/>
      <c r="BJ365" s="945"/>
    </row>
    <row r="366" spans="1:62" ht="15" x14ac:dyDescent="0.25">
      <c r="A366" s="160"/>
      <c r="B366" s="160"/>
      <c r="C366" s="1172" t="s">
        <v>1350</v>
      </c>
      <c r="D366" s="1266"/>
      <c r="E366" s="1266"/>
      <c r="F366" s="1266"/>
      <c r="G366" s="1266"/>
      <c r="H366" s="1266"/>
      <c r="I366" s="1266"/>
      <c r="J366" s="1266"/>
      <c r="K366" s="1266"/>
      <c r="L366" s="1266"/>
      <c r="M366" s="1266"/>
      <c r="N366" s="1266"/>
      <c r="O366" s="1266"/>
      <c r="P366" s="1266"/>
      <c r="Q366" s="1266"/>
      <c r="R366" s="1266"/>
      <c r="S366" s="1266"/>
      <c r="T366" s="1266"/>
      <c r="U366" s="1266"/>
      <c r="V366" s="1266"/>
      <c r="W366" s="1266"/>
      <c r="X366" s="1266"/>
      <c r="Y366" s="1266"/>
      <c r="Z366" s="1266"/>
      <c r="AA366" s="1266"/>
      <c r="AB366" s="1266"/>
      <c r="AC366" s="1266"/>
      <c r="AD366" s="1266"/>
      <c r="AE366" s="1266"/>
      <c r="AF366" s="1266"/>
      <c r="AG366" s="1266"/>
      <c r="AH366" s="1266"/>
      <c r="AI366" s="1266"/>
      <c r="AJ366" s="1266"/>
      <c r="AK366" s="1266"/>
      <c r="AL366" s="1266"/>
      <c r="AM366" s="1266"/>
      <c r="AN366" s="1266"/>
      <c r="AO366" s="1266"/>
      <c r="AP366" s="1266"/>
      <c r="AQ366" s="1266"/>
      <c r="AR366" s="1266"/>
      <c r="AS366" s="1266"/>
      <c r="AT366" s="1266"/>
      <c r="AU366" s="1266"/>
      <c r="AV366" s="1266"/>
      <c r="AW366" s="1266"/>
      <c r="AX366" s="1266"/>
      <c r="AY366" s="1266"/>
      <c r="AZ366" s="1266"/>
      <c r="BA366" s="1266"/>
      <c r="BB366" s="1266"/>
      <c r="BC366" s="1266"/>
      <c r="BD366" s="1266"/>
      <c r="BE366" s="1266"/>
      <c r="BF366" s="1266"/>
      <c r="BG366" s="1266"/>
      <c r="BH366" s="1266"/>
      <c r="BI366" s="1266"/>
      <c r="BJ366" s="1266"/>
    </row>
    <row r="367" spans="1:62" ht="15" x14ac:dyDescent="0.25">
      <c r="A367" s="160"/>
      <c r="B367" s="160"/>
      <c r="C367" s="1266" t="s">
        <v>1343</v>
      </c>
      <c r="D367" s="1266"/>
      <c r="E367" s="1266"/>
      <c r="F367" s="1266"/>
      <c r="G367" s="1266"/>
      <c r="H367" s="1266"/>
      <c r="I367" s="1266"/>
      <c r="J367" s="1266"/>
      <c r="K367" s="1266"/>
      <c r="L367" s="1266"/>
      <c r="M367" s="1266"/>
      <c r="N367" s="1266"/>
      <c r="O367" s="1266"/>
      <c r="P367" s="1266"/>
      <c r="Q367" s="1266"/>
      <c r="R367" s="1266"/>
      <c r="S367" s="1266"/>
      <c r="T367" s="1266"/>
      <c r="U367" s="1266"/>
      <c r="V367" s="1266"/>
      <c r="W367" s="1266"/>
      <c r="X367" s="1266"/>
      <c r="Y367" s="1266"/>
      <c r="Z367" s="1266"/>
      <c r="AA367" s="1266"/>
      <c r="AB367" s="1266"/>
      <c r="AC367" s="1266"/>
      <c r="AD367" s="1266"/>
      <c r="AE367" s="1266"/>
      <c r="AF367" s="1266"/>
      <c r="AG367" s="945"/>
      <c r="AH367" s="945"/>
      <c r="AI367" s="945"/>
      <c r="AJ367" s="945"/>
      <c r="AK367" s="945"/>
      <c r="AL367" s="945"/>
      <c r="AM367" s="945"/>
      <c r="AN367" s="945"/>
      <c r="AO367" s="945"/>
      <c r="AP367" s="945"/>
      <c r="AQ367" s="945"/>
      <c r="AR367" s="945"/>
      <c r="AS367" s="945"/>
      <c r="AT367" s="590"/>
      <c r="AU367" s="590"/>
      <c r="AV367" s="590"/>
      <c r="AW367" s="590"/>
      <c r="AX367" s="590"/>
      <c r="AY367" s="590"/>
      <c r="AZ367" s="590"/>
      <c r="BA367" s="945"/>
      <c r="BB367" s="945"/>
      <c r="BC367" s="945"/>
      <c r="BD367" s="945"/>
      <c r="BE367" s="945"/>
      <c r="BF367" s="945"/>
      <c r="BG367" s="93"/>
      <c r="BH367" s="945"/>
      <c r="BI367" s="945"/>
      <c r="BJ367" s="945"/>
    </row>
    <row r="368" spans="1:62" ht="15" x14ac:dyDescent="0.25">
      <c r="A368" s="160"/>
      <c r="B368" s="160"/>
      <c r="C368" s="945" t="s">
        <v>1344</v>
      </c>
      <c r="D368" s="160"/>
      <c r="E368" s="948"/>
      <c r="F368" s="945"/>
      <c r="G368" s="945"/>
      <c r="I368" s="945"/>
      <c r="J368" s="945"/>
      <c r="K368" s="945"/>
      <c r="L368" s="945"/>
      <c r="M368" s="945"/>
      <c r="N368" s="945"/>
      <c r="O368" s="945"/>
      <c r="P368" s="945"/>
      <c r="Q368" s="945"/>
      <c r="R368" s="945"/>
      <c r="S368" s="945"/>
      <c r="T368" s="945"/>
      <c r="U368" s="945"/>
      <c r="V368" s="945"/>
      <c r="W368" s="945"/>
      <c r="AE368" s="945"/>
      <c r="AF368" s="945"/>
      <c r="AG368" s="945"/>
      <c r="AH368" s="945"/>
      <c r="AI368" s="945"/>
      <c r="AJ368" s="945"/>
      <c r="AK368" s="945"/>
      <c r="AL368" s="945"/>
      <c r="AM368" s="945"/>
      <c r="AN368" s="945"/>
      <c r="AO368" s="945"/>
      <c r="AP368" s="945"/>
      <c r="AQ368" s="945"/>
      <c r="AR368" s="945"/>
      <c r="AS368" s="945"/>
      <c r="AT368" s="590"/>
      <c r="AU368" s="590"/>
      <c r="AV368" s="590"/>
      <c r="AW368" s="590"/>
      <c r="AX368" s="590"/>
      <c r="AY368" s="590"/>
      <c r="AZ368" s="590"/>
      <c r="BA368" s="945"/>
      <c r="BB368" s="945"/>
      <c r="BC368" s="945"/>
      <c r="BD368" s="945"/>
      <c r="BE368" s="945"/>
      <c r="BF368" s="945"/>
      <c r="BG368" s="93"/>
      <c r="BH368" s="945"/>
      <c r="BI368" s="945"/>
      <c r="BJ368" s="945"/>
    </row>
    <row r="369" spans="1:62" ht="15" x14ac:dyDescent="0.25">
      <c r="A369" s="160"/>
      <c r="B369" s="160"/>
      <c r="C369" s="1266" t="s">
        <v>1345</v>
      </c>
      <c r="D369" s="1266"/>
      <c r="E369" s="1266"/>
      <c r="F369" s="1266"/>
      <c r="G369" s="1266"/>
      <c r="H369" s="1266"/>
      <c r="I369" s="1266"/>
      <c r="J369" s="1266"/>
      <c r="K369" s="1266"/>
      <c r="L369" s="1266"/>
      <c r="M369" s="1266"/>
      <c r="N369" s="1266"/>
      <c r="O369" s="1266"/>
      <c r="P369" s="1266"/>
      <c r="Q369" s="1266"/>
      <c r="R369" s="1266"/>
      <c r="S369" s="1266"/>
      <c r="T369" s="1266"/>
      <c r="U369" s="1266"/>
      <c r="V369" s="1266"/>
      <c r="W369" s="1266"/>
      <c r="X369" s="1266"/>
      <c r="Y369" s="1266"/>
      <c r="Z369" s="1266"/>
      <c r="AA369" s="1266"/>
      <c r="AB369" s="1266"/>
      <c r="AC369" s="1266"/>
      <c r="AD369" s="1266"/>
      <c r="AE369" s="1266"/>
      <c r="AF369" s="1266"/>
      <c r="AG369" s="1266"/>
      <c r="AH369" s="1266"/>
      <c r="AI369" s="1266"/>
      <c r="AJ369" s="1266"/>
      <c r="AK369" s="1266"/>
      <c r="AL369" s="1266"/>
      <c r="AM369" s="1266"/>
      <c r="AN369" s="1266"/>
      <c r="AO369" s="1266"/>
      <c r="AP369" s="1266"/>
      <c r="AQ369" s="1266"/>
      <c r="AR369" s="1266"/>
      <c r="AS369" s="1266"/>
      <c r="AT369" s="1266"/>
      <c r="AU369" s="1266"/>
      <c r="AV369" s="1266"/>
      <c r="AW369" s="1266"/>
      <c r="AX369" s="1266"/>
      <c r="AY369" s="1266"/>
      <c r="AZ369" s="1266"/>
      <c r="BA369" s="1266"/>
      <c r="BB369" s="1266"/>
      <c r="BC369" s="1266"/>
      <c r="BD369" s="1266"/>
      <c r="BE369" s="1266"/>
      <c r="BF369" s="1266"/>
      <c r="BG369" s="1266"/>
      <c r="BH369" s="1266"/>
      <c r="BI369" s="1266"/>
      <c r="BJ369" s="1266"/>
    </row>
    <row r="370" spans="1:62" ht="14.4" x14ac:dyDescent="0.3">
      <c r="A370" s="1267" t="s">
        <v>1353</v>
      </c>
      <c r="B370" s="1266"/>
      <c r="C370" s="1266"/>
      <c r="D370" s="1266"/>
      <c r="E370" s="1266"/>
      <c r="F370" s="1266"/>
      <c r="G370" s="1266"/>
      <c r="H370" s="1266"/>
      <c r="I370" s="945"/>
      <c r="J370" s="945"/>
      <c r="K370" s="945"/>
      <c r="L370" s="945"/>
      <c r="M370" s="945"/>
      <c r="N370" s="945"/>
      <c r="O370" s="945"/>
      <c r="P370" s="945"/>
      <c r="Q370" s="945"/>
      <c r="R370" s="945"/>
      <c r="S370" s="945"/>
      <c r="T370" s="945"/>
      <c r="U370" s="945"/>
      <c r="V370" s="945"/>
      <c r="W370" s="945"/>
      <c r="AE370" s="945"/>
      <c r="AF370" s="945"/>
      <c r="AG370" s="945"/>
      <c r="AH370" s="945"/>
      <c r="AI370" s="945"/>
      <c r="AJ370" s="945"/>
      <c r="AK370" s="945"/>
      <c r="AL370" s="945"/>
      <c r="AM370" s="945"/>
      <c r="AN370" s="945"/>
      <c r="AO370" s="945"/>
      <c r="AP370" s="945"/>
      <c r="AQ370" s="945"/>
      <c r="AR370" s="945"/>
      <c r="AS370" s="945"/>
      <c r="AT370" s="590"/>
      <c r="AU370" s="590"/>
      <c r="AV370" s="590"/>
      <c r="AW370" s="590"/>
      <c r="AX370" s="590"/>
      <c r="AY370" s="590"/>
      <c r="AZ370" s="590"/>
      <c r="BA370" s="945"/>
      <c r="BB370" s="945"/>
      <c r="BC370" s="945"/>
      <c r="BD370" s="945"/>
      <c r="BE370" s="945"/>
      <c r="BF370" s="945"/>
      <c r="BG370" s="93"/>
      <c r="BH370" s="945"/>
      <c r="BI370" s="945"/>
      <c r="BJ370" s="945"/>
    </row>
    <row r="371" spans="1:62" ht="15.6" x14ac:dyDescent="0.3">
      <c r="A371" s="955" t="s">
        <v>1354</v>
      </c>
      <c r="B371" s="160"/>
      <c r="C371" s="945"/>
      <c r="D371" s="160"/>
      <c r="E371" s="948"/>
      <c r="F371" s="945"/>
      <c r="G371" s="945"/>
      <c r="I371" s="767"/>
      <c r="J371" s="767"/>
      <c r="K371" s="767"/>
      <c r="L371" s="767"/>
      <c r="M371" s="767"/>
      <c r="N371" s="767"/>
      <c r="O371" s="767"/>
      <c r="P371" s="767"/>
      <c r="Q371" s="767"/>
      <c r="R371" s="767"/>
      <c r="S371" s="767"/>
      <c r="T371" s="767"/>
      <c r="U371" s="767"/>
      <c r="V371" s="767"/>
      <c r="W371" s="767"/>
      <c r="X371" s="976"/>
      <c r="Y371" s="976"/>
      <c r="Z371" s="976"/>
      <c r="AA371" s="976"/>
      <c r="AB371" s="976"/>
      <c r="AC371" s="976"/>
      <c r="AD371" s="976"/>
      <c r="AE371" s="767"/>
      <c r="AF371" s="767"/>
      <c r="AG371" s="767"/>
      <c r="AH371" s="767"/>
      <c r="AI371" s="767"/>
      <c r="AJ371" s="767"/>
      <c r="AK371" s="767"/>
      <c r="AL371" s="767"/>
      <c r="AM371" s="767"/>
      <c r="AN371" s="767"/>
      <c r="AO371" s="767"/>
      <c r="AP371" s="767"/>
      <c r="AQ371" s="767"/>
      <c r="AR371" s="767"/>
      <c r="AS371" s="767"/>
      <c r="AT371" s="976"/>
      <c r="AU371" s="976"/>
      <c r="AV371" s="976"/>
      <c r="AW371" s="976"/>
      <c r="AX371" s="976"/>
      <c r="AY371" s="976"/>
      <c r="AZ371" s="976"/>
      <c r="BA371" s="767"/>
      <c r="BB371" s="767"/>
      <c r="BC371" s="767"/>
      <c r="BD371" s="767"/>
      <c r="BE371" s="767"/>
      <c r="BF371" s="767"/>
      <c r="BG371" s="946"/>
      <c r="BH371" s="767"/>
      <c r="BI371" s="767"/>
      <c r="BJ371" s="767"/>
    </row>
    <row r="372" spans="1:62" ht="15.6" x14ac:dyDescent="0.3">
      <c r="A372" s="955" t="s">
        <v>1355</v>
      </c>
      <c r="B372" s="160"/>
      <c r="C372" s="945"/>
      <c r="D372" s="953"/>
      <c r="E372" s="953"/>
      <c r="F372" s="953"/>
      <c r="G372" s="953"/>
      <c r="H372" s="953"/>
      <c r="I372" s="954"/>
      <c r="J372" s="954"/>
      <c r="K372" s="954"/>
      <c r="L372" s="954"/>
      <c r="M372" s="954"/>
      <c r="N372" s="954"/>
      <c r="O372" s="954"/>
      <c r="P372" s="954"/>
      <c r="Q372" s="954"/>
      <c r="R372" s="954"/>
      <c r="S372" s="954"/>
      <c r="T372" s="954"/>
      <c r="U372" s="954"/>
      <c r="V372" s="954"/>
      <c r="W372" s="954"/>
      <c r="X372" s="977"/>
      <c r="Y372" s="977"/>
      <c r="Z372" s="977"/>
      <c r="AA372" s="977"/>
      <c r="AB372" s="977"/>
      <c r="AC372" s="977"/>
      <c r="AD372" s="977"/>
      <c r="AE372" s="954"/>
      <c r="AF372" s="954"/>
      <c r="AG372" s="954"/>
      <c r="AH372" s="954"/>
      <c r="AI372" s="954"/>
      <c r="AJ372" s="954"/>
      <c r="AK372" s="954"/>
      <c r="AL372" s="954"/>
      <c r="AM372" s="954"/>
      <c r="AN372" s="954"/>
      <c r="AO372" s="954"/>
      <c r="AP372" s="954"/>
      <c r="AQ372" s="954"/>
      <c r="AR372" s="954"/>
      <c r="AS372" s="954"/>
      <c r="AT372" s="977"/>
      <c r="AU372" s="977"/>
      <c r="AV372" s="977"/>
      <c r="AW372" s="977"/>
      <c r="AX372" s="977"/>
      <c r="AY372" s="977"/>
      <c r="AZ372" s="977"/>
      <c r="BA372" s="954"/>
      <c r="BB372" s="954"/>
      <c r="BC372" s="954"/>
      <c r="BD372" s="954"/>
      <c r="BE372" s="954"/>
      <c r="BF372" s="954"/>
      <c r="BG372" s="954"/>
      <c r="BH372" s="954"/>
      <c r="BI372" s="954"/>
      <c r="BJ372" s="954"/>
    </row>
    <row r="373" spans="1:62" ht="15.6" x14ac:dyDescent="0.3">
      <c r="A373" s="955" t="s">
        <v>1356</v>
      </c>
      <c r="B373" s="160"/>
      <c r="C373" s="945"/>
      <c r="D373" s="953"/>
      <c r="E373" s="953"/>
      <c r="F373" s="953"/>
      <c r="G373" s="953"/>
      <c r="H373" s="953"/>
      <c r="I373" s="954"/>
      <c r="J373" s="954"/>
      <c r="K373" s="954"/>
      <c r="L373" s="954"/>
      <c r="M373" s="954"/>
      <c r="N373" s="954"/>
      <c r="O373" s="954"/>
      <c r="P373" s="954"/>
      <c r="Q373" s="954"/>
      <c r="R373" s="954"/>
      <c r="S373" s="954"/>
      <c r="T373" s="954"/>
      <c r="U373" s="954"/>
      <c r="V373" s="954"/>
      <c r="W373" s="954"/>
      <c r="X373" s="977"/>
      <c r="Y373" s="977"/>
      <c r="Z373" s="977"/>
      <c r="AA373" s="977"/>
      <c r="AB373" s="977"/>
      <c r="AC373" s="977"/>
      <c r="AD373" s="977"/>
      <c r="AE373" s="954"/>
      <c r="AF373" s="954"/>
      <c r="AG373" s="954"/>
      <c r="AH373" s="954"/>
      <c r="AI373" s="954"/>
      <c r="AJ373" s="954"/>
      <c r="AK373" s="954"/>
      <c r="AL373" s="954"/>
      <c r="AM373" s="954"/>
      <c r="AN373" s="954"/>
      <c r="AO373" s="954"/>
      <c r="AP373" s="954"/>
      <c r="AQ373" s="954"/>
      <c r="AR373" s="954"/>
      <c r="AS373" s="954"/>
      <c r="AT373" s="977"/>
      <c r="AU373" s="977"/>
      <c r="AV373" s="977"/>
      <c r="AW373" s="977"/>
      <c r="AX373" s="977"/>
      <c r="AY373" s="977"/>
      <c r="AZ373" s="977"/>
      <c r="BA373" s="954"/>
      <c r="BB373" s="954"/>
      <c r="BC373" s="954"/>
      <c r="BD373" s="954"/>
      <c r="BE373" s="954"/>
      <c r="BF373" s="954"/>
      <c r="BG373" s="947"/>
      <c r="BH373" s="954"/>
      <c r="BI373" s="954"/>
      <c r="BJ373" s="954"/>
    </row>
    <row r="374" spans="1:62" x14ac:dyDescent="0.25">
      <c r="A374" s="1263"/>
      <c r="B374" s="1264"/>
      <c r="C374" s="1264"/>
      <c r="D374" s="1264"/>
      <c r="E374" s="1264"/>
      <c r="F374" s="1264"/>
      <c r="G374" s="1264"/>
      <c r="H374" s="1264"/>
      <c r="I374" s="1264"/>
      <c r="J374" s="1264"/>
      <c r="K374" s="1264"/>
      <c r="L374" s="1264"/>
      <c r="M374" s="1264"/>
      <c r="N374" s="1264"/>
      <c r="O374" s="1264"/>
      <c r="P374" s="1264"/>
      <c r="Q374" s="1264"/>
      <c r="R374" s="1264"/>
      <c r="S374" s="1264"/>
      <c r="T374" s="1264"/>
      <c r="U374" s="1264"/>
      <c r="V374" s="1264"/>
      <c r="W374" s="1264"/>
      <c r="X374" s="1264"/>
      <c r="Y374" s="1264"/>
      <c r="Z374" s="1264"/>
      <c r="AA374" s="1264"/>
      <c r="AB374" s="1264"/>
      <c r="AC374" s="1264"/>
      <c r="AD374" s="1264"/>
      <c r="AE374" s="1264"/>
      <c r="AF374" s="1264"/>
      <c r="AG374" s="1264"/>
      <c r="AH374" s="1264"/>
      <c r="AI374" s="1264"/>
      <c r="AJ374" s="1264"/>
      <c r="AK374" s="1264"/>
      <c r="AL374" s="1264"/>
      <c r="AM374" s="1264"/>
      <c r="AN374" s="1264"/>
      <c r="AO374" s="1264"/>
      <c r="AP374" s="1264"/>
      <c r="AQ374" s="1264"/>
      <c r="AR374" s="1264"/>
      <c r="AS374" s="1264"/>
      <c r="AT374" s="1265"/>
      <c r="AU374" s="980"/>
      <c r="AV374" s="980"/>
      <c r="AW374" s="980"/>
      <c r="AX374" s="980"/>
      <c r="AY374" s="980"/>
      <c r="AZ374" s="980"/>
    </row>
    <row r="375" spans="1:62" x14ac:dyDescent="0.25">
      <c r="A375" t="s">
        <v>817</v>
      </c>
      <c r="I375"/>
      <c r="K375"/>
      <c r="L375"/>
      <c r="M375"/>
      <c r="N375"/>
      <c r="O375"/>
      <c r="P375"/>
      <c r="Q375"/>
      <c r="R375"/>
      <c r="S375"/>
      <c r="T375"/>
      <c r="U375"/>
      <c r="V375"/>
      <c r="W375"/>
      <c r="X375" s="975"/>
      <c r="Y375" s="975"/>
      <c r="Z375" s="975"/>
      <c r="AA375" s="975"/>
      <c r="AB375" s="975"/>
      <c r="AC375" s="975"/>
      <c r="AD375" s="975"/>
      <c r="AF375"/>
      <c r="AG375" s="159"/>
      <c r="AH375" s="159"/>
      <c r="AI375" s="159"/>
      <c r="AJ375" s="159"/>
      <c r="AK375" s="159"/>
      <c r="AL375" s="159"/>
      <c r="AM375" s="159"/>
      <c r="AN375" s="159"/>
      <c r="AO375" s="957"/>
      <c r="AP375" s="957"/>
      <c r="AQ375" s="957"/>
      <c r="AR375" s="957"/>
      <c r="AS375" s="957"/>
    </row>
  </sheetData>
  <mergeCells count="35">
    <mergeCell ref="A6:AZ6"/>
    <mergeCell ref="A21:AZ21"/>
    <mergeCell ref="AV1:CE1"/>
    <mergeCell ref="A1:AT1"/>
    <mergeCell ref="A3:AZ3"/>
    <mergeCell ref="A4:AZ4"/>
    <mergeCell ref="A5:AZ5"/>
    <mergeCell ref="A99:AZ99"/>
    <mergeCell ref="A100:AZ100"/>
    <mergeCell ref="A105:AZ105"/>
    <mergeCell ref="A107:AZ107"/>
    <mergeCell ref="A53:AZ53"/>
    <mergeCell ref="A95:AZ95"/>
    <mergeCell ref="A98:AZ98"/>
    <mergeCell ref="A27:AZ27"/>
    <mergeCell ref="A374:AT374"/>
    <mergeCell ref="C361:AZ361"/>
    <mergeCell ref="D363:H363"/>
    <mergeCell ref="D364:H364"/>
    <mergeCell ref="C366:BJ366"/>
    <mergeCell ref="C367:AF367"/>
    <mergeCell ref="C369:BJ369"/>
    <mergeCell ref="A370:H370"/>
    <mergeCell ref="A355:C355"/>
    <mergeCell ref="A360:I360"/>
    <mergeCell ref="A145:AZ145"/>
    <mergeCell ref="A191:AZ191"/>
    <mergeCell ref="A286:AZ286"/>
    <mergeCell ref="A344:AZ344"/>
    <mergeCell ref="A346:AZ346"/>
    <mergeCell ref="A139:AT139"/>
    <mergeCell ref="A123:AZ123"/>
    <mergeCell ref="A132:AZ132"/>
    <mergeCell ref="A135:AZ135"/>
    <mergeCell ref="A136:AZ136"/>
  </mergeCells>
  <printOptions horizontalCentered="1"/>
  <pageMargins left="0.25" right="0.25" top="0.75" bottom="0.75" header="0.3" footer="0.3"/>
  <pageSetup paperSize="17" scale="50" orientation="landscape"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Z330"/>
  <sheetViews>
    <sheetView zoomScale="80" zoomScaleNormal="80" workbookViewId="0">
      <selection activeCell="F6" sqref="F6"/>
    </sheetView>
  </sheetViews>
  <sheetFormatPr defaultRowHeight="13.2" x14ac:dyDescent="0.25"/>
  <cols>
    <col min="1" max="1" width="14.44140625" customWidth="1"/>
    <col min="2" max="2" width="9.33203125" customWidth="1"/>
    <col min="3" max="3" width="13" customWidth="1"/>
    <col min="4" max="4" width="8.44140625" customWidth="1"/>
    <col min="5" max="5" width="13.33203125" style="7" customWidth="1"/>
    <col min="6" max="6" width="13.33203125" customWidth="1"/>
    <col min="7" max="7" width="9.33203125" customWidth="1"/>
    <col min="8" max="8" width="15.6640625" style="1029" customWidth="1"/>
    <col min="9" max="9" width="17.33203125" style="7" customWidth="1"/>
    <col min="10" max="10" width="43.44140625" customWidth="1"/>
    <col min="11" max="11" width="12.5546875" style="93" customWidth="1"/>
    <col min="12" max="23" width="12.5546875" style="93" hidden="1" customWidth="1"/>
    <col min="24" max="27" width="12.5546875" style="590" hidden="1" customWidth="1"/>
    <col min="28" max="30" width="12.5546875" style="590" customWidth="1"/>
    <col min="31" max="31" width="15.33203125" customWidth="1"/>
    <col min="32" max="32" width="9.6640625" style="93" customWidth="1"/>
    <col min="33" max="33" width="18.44140625" style="301" customWidth="1"/>
    <col min="34" max="35" width="18.44140625" style="301" hidden="1" customWidth="1"/>
    <col min="36" max="45" width="18.109375" style="301" hidden="1" customWidth="1"/>
    <col min="46" max="46" width="18.109375" style="981" hidden="1" customWidth="1"/>
    <col min="47" max="49" width="15.5546875" style="981" hidden="1" customWidth="1"/>
    <col min="50" max="52" width="15.5546875" style="981" customWidth="1"/>
  </cols>
  <sheetData>
    <row r="1" spans="1:52" ht="59.25" customHeight="1" x14ac:dyDescent="0.25">
      <c r="A1" s="963" t="s">
        <v>376</v>
      </c>
      <c r="B1" s="963" t="s">
        <v>1348</v>
      </c>
      <c r="C1" s="963" t="s">
        <v>1335</v>
      </c>
      <c r="D1" s="963" t="s">
        <v>1145</v>
      </c>
      <c r="E1" s="964" t="s">
        <v>379</v>
      </c>
      <c r="F1" s="964" t="s">
        <v>380</v>
      </c>
      <c r="G1" s="965" t="s">
        <v>1322</v>
      </c>
      <c r="H1" s="963" t="s">
        <v>566</v>
      </c>
      <c r="I1" s="963" t="s">
        <v>1336</v>
      </c>
      <c r="J1" s="963" t="s">
        <v>1334</v>
      </c>
      <c r="K1" s="966" t="s">
        <v>1332</v>
      </c>
      <c r="L1" s="966" t="s">
        <v>1358</v>
      </c>
      <c r="M1" s="966" t="s">
        <v>1366</v>
      </c>
      <c r="N1" s="966" t="s">
        <v>1377</v>
      </c>
      <c r="O1" s="966" t="s">
        <v>1395</v>
      </c>
      <c r="P1" s="966" t="s">
        <v>1408</v>
      </c>
      <c r="Q1" s="966" t="s">
        <v>1418</v>
      </c>
      <c r="R1" s="966" t="s">
        <v>1436</v>
      </c>
      <c r="S1" s="966" t="s">
        <v>1438</v>
      </c>
      <c r="T1" s="966" t="s">
        <v>1449</v>
      </c>
      <c r="U1" s="966" t="s">
        <v>1475</v>
      </c>
      <c r="V1" s="966" t="s">
        <v>1479</v>
      </c>
      <c r="W1" s="966" t="s">
        <v>1511</v>
      </c>
      <c r="X1" s="966" t="s">
        <v>1519</v>
      </c>
      <c r="Y1" s="966" t="s">
        <v>1530</v>
      </c>
      <c r="Z1" s="966" t="s">
        <v>1582</v>
      </c>
      <c r="AA1" s="966" t="s">
        <v>1696</v>
      </c>
      <c r="AB1" s="966" t="s">
        <v>1708</v>
      </c>
      <c r="AC1" s="966" t="s">
        <v>1722</v>
      </c>
      <c r="AD1" s="988" t="s">
        <v>1748</v>
      </c>
      <c r="AE1" s="963" t="s">
        <v>592</v>
      </c>
      <c r="AF1" s="963" t="s">
        <v>385</v>
      </c>
      <c r="AG1" s="963" t="s">
        <v>1333</v>
      </c>
      <c r="AH1" s="963" t="s">
        <v>1357</v>
      </c>
      <c r="AI1" s="963" t="s">
        <v>1367</v>
      </c>
      <c r="AJ1" s="963" t="s">
        <v>1378</v>
      </c>
      <c r="AK1" s="963" t="s">
        <v>1396</v>
      </c>
      <c r="AL1" s="963" t="s">
        <v>1409</v>
      </c>
      <c r="AM1" s="963" t="s">
        <v>1419</v>
      </c>
      <c r="AN1" s="963" t="s">
        <v>1437</v>
      </c>
      <c r="AO1" s="963" t="s">
        <v>1439</v>
      </c>
      <c r="AP1" s="963" t="s">
        <v>1448</v>
      </c>
      <c r="AQ1" s="963" t="s">
        <v>1476</v>
      </c>
      <c r="AR1" s="963" t="s">
        <v>1478</v>
      </c>
      <c r="AS1" s="963" t="s">
        <v>1512</v>
      </c>
      <c r="AT1" s="963" t="s">
        <v>1520</v>
      </c>
      <c r="AU1" s="963" t="s">
        <v>1529</v>
      </c>
      <c r="AV1" s="963" t="s">
        <v>1583</v>
      </c>
      <c r="AW1" s="963" t="s">
        <v>1697</v>
      </c>
      <c r="AX1" s="963" t="s">
        <v>1707</v>
      </c>
      <c r="AY1" s="963" t="s">
        <v>1723</v>
      </c>
      <c r="AZ1" s="961" t="s">
        <v>1747</v>
      </c>
    </row>
    <row r="2" spans="1:52" ht="26.25" customHeight="1" x14ac:dyDescent="0.4">
      <c r="A2" s="148" t="s">
        <v>1325</v>
      </c>
      <c r="B2" s="148" t="s">
        <v>387</v>
      </c>
      <c r="C2" s="148">
        <v>326</v>
      </c>
      <c r="D2" s="157" t="s">
        <v>1119</v>
      </c>
      <c r="E2" s="186" t="s">
        <v>1324</v>
      </c>
      <c r="F2" s="186"/>
      <c r="G2" s="186"/>
      <c r="H2" s="1021">
        <v>44896</v>
      </c>
      <c r="I2" s="1010"/>
      <c r="J2" s="26" t="s">
        <v>1745</v>
      </c>
      <c r="K2" s="990"/>
      <c r="L2" s="990"/>
      <c r="M2" s="990"/>
      <c r="N2" s="990"/>
      <c r="O2" s="990"/>
      <c r="P2" s="990"/>
      <c r="Q2" s="990"/>
      <c r="R2" s="990"/>
      <c r="S2" s="990"/>
      <c r="T2" s="990"/>
      <c r="U2" s="990"/>
      <c r="V2" s="990"/>
      <c r="W2" s="990"/>
      <c r="X2" s="990"/>
      <c r="Y2" s="990"/>
      <c r="Z2" s="148"/>
      <c r="AA2" s="148"/>
      <c r="AB2" s="148"/>
      <c r="AC2" s="148" t="s">
        <v>406</v>
      </c>
      <c r="AD2" s="148" t="s">
        <v>406</v>
      </c>
      <c r="AE2" s="148" t="s">
        <v>410</v>
      </c>
      <c r="AF2" s="148" t="s">
        <v>87</v>
      </c>
      <c r="AG2" s="990"/>
      <c r="AH2" s="990"/>
      <c r="AI2" s="990"/>
      <c r="AJ2" s="990"/>
      <c r="AK2" s="990"/>
      <c r="AL2" s="990"/>
      <c r="AM2" s="990"/>
      <c r="AN2" s="990"/>
      <c r="AO2" s="990"/>
      <c r="AP2" s="990"/>
      <c r="AQ2" s="990"/>
      <c r="AR2" s="990"/>
      <c r="AS2" s="990"/>
      <c r="AT2" s="990"/>
      <c r="AU2" s="990"/>
      <c r="AV2" s="27"/>
      <c r="AW2" s="27"/>
      <c r="AX2" s="27"/>
      <c r="AY2" s="27">
        <v>7342000</v>
      </c>
      <c r="AZ2" s="27">
        <v>7342000</v>
      </c>
    </row>
    <row r="3" spans="1:52" ht="26.25" customHeight="1" x14ac:dyDescent="0.4">
      <c r="A3" s="148" t="s">
        <v>1325</v>
      </c>
      <c r="B3" s="148" t="s">
        <v>387</v>
      </c>
      <c r="C3" s="148">
        <v>327</v>
      </c>
      <c r="D3" s="157" t="s">
        <v>1119</v>
      </c>
      <c r="E3" s="186" t="s">
        <v>1324</v>
      </c>
      <c r="F3" s="186"/>
      <c r="G3" s="186"/>
      <c r="H3" s="1021">
        <v>44593</v>
      </c>
      <c r="I3" s="1010"/>
      <c r="J3" s="26" t="s">
        <v>1746</v>
      </c>
      <c r="K3" s="990"/>
      <c r="L3" s="990"/>
      <c r="M3" s="990"/>
      <c r="N3" s="990"/>
      <c r="O3" s="990"/>
      <c r="P3" s="990"/>
      <c r="Q3" s="990"/>
      <c r="R3" s="990"/>
      <c r="S3" s="990"/>
      <c r="T3" s="990"/>
      <c r="U3" s="990"/>
      <c r="V3" s="990"/>
      <c r="W3" s="990"/>
      <c r="X3" s="990"/>
      <c r="Y3" s="990"/>
      <c r="Z3" s="148"/>
      <c r="AA3" s="148"/>
      <c r="AB3" s="148"/>
      <c r="AC3" s="148" t="s">
        <v>406</v>
      </c>
      <c r="AD3" s="958" t="s">
        <v>96</v>
      </c>
      <c r="AE3" s="148" t="s">
        <v>410</v>
      </c>
      <c r="AF3" s="148" t="s">
        <v>87</v>
      </c>
      <c r="AG3" s="990"/>
      <c r="AH3" s="990"/>
      <c r="AI3" s="990"/>
      <c r="AJ3" s="990"/>
      <c r="AK3" s="990"/>
      <c r="AL3" s="990"/>
      <c r="AM3" s="990"/>
      <c r="AN3" s="990"/>
      <c r="AO3" s="990"/>
      <c r="AP3" s="990"/>
      <c r="AQ3" s="990"/>
      <c r="AR3" s="990"/>
      <c r="AS3" s="990"/>
      <c r="AT3" s="990"/>
      <c r="AU3" s="990"/>
      <c r="AV3" s="27"/>
      <c r="AW3" s="27"/>
      <c r="AX3" s="27"/>
      <c r="AY3" s="27">
        <v>6024000</v>
      </c>
      <c r="AZ3" s="27">
        <v>6024000</v>
      </c>
    </row>
    <row r="4" spans="1:52" ht="26.25" customHeight="1" x14ac:dyDescent="0.4">
      <c r="A4" s="186" t="s">
        <v>1325</v>
      </c>
      <c r="B4" s="148" t="s">
        <v>387</v>
      </c>
      <c r="C4" s="148">
        <v>289</v>
      </c>
      <c r="D4" s="157" t="s">
        <v>1119</v>
      </c>
      <c r="E4" s="186" t="s">
        <v>1324</v>
      </c>
      <c r="F4" s="142"/>
      <c r="G4" s="142"/>
      <c r="H4" s="1021">
        <v>44682</v>
      </c>
      <c r="I4" s="990"/>
      <c r="J4" s="26" t="s">
        <v>1700</v>
      </c>
      <c r="K4" s="990"/>
      <c r="L4" s="990"/>
      <c r="M4" s="990"/>
      <c r="N4" s="990"/>
      <c r="O4" s="990"/>
      <c r="P4" s="990"/>
      <c r="Q4" s="990"/>
      <c r="R4" s="990"/>
      <c r="S4" s="990"/>
      <c r="T4" s="990"/>
      <c r="U4" s="990"/>
      <c r="V4" s="990"/>
      <c r="W4" s="990"/>
      <c r="X4" s="990"/>
      <c r="Y4" s="990"/>
      <c r="Z4" s="990"/>
      <c r="AA4" s="148" t="s">
        <v>396</v>
      </c>
      <c r="AB4" s="148" t="s">
        <v>396</v>
      </c>
      <c r="AC4" s="148" t="s">
        <v>406</v>
      </c>
      <c r="AD4" s="148" t="s">
        <v>406</v>
      </c>
      <c r="AE4" s="148" t="s">
        <v>410</v>
      </c>
      <c r="AF4" s="148" t="s">
        <v>87</v>
      </c>
      <c r="AG4" s="990"/>
      <c r="AH4" s="990"/>
      <c r="AI4" s="990"/>
      <c r="AJ4" s="990"/>
      <c r="AK4" s="990"/>
      <c r="AL4" s="990"/>
      <c r="AM4" s="990"/>
      <c r="AN4" s="990"/>
      <c r="AO4" s="990"/>
      <c r="AP4" s="990"/>
      <c r="AQ4" s="990"/>
      <c r="AR4" s="990"/>
      <c r="AS4" s="990"/>
      <c r="AT4" s="990"/>
      <c r="AU4" s="990"/>
      <c r="AV4" s="990"/>
      <c r="AW4" s="27">
        <v>14700000</v>
      </c>
      <c r="AX4" s="27">
        <v>14700000</v>
      </c>
      <c r="AY4" s="27">
        <v>16503000</v>
      </c>
      <c r="AZ4" s="27">
        <v>16503000</v>
      </c>
    </row>
    <row r="5" spans="1:52" ht="26.25" customHeight="1" x14ac:dyDescent="0.4">
      <c r="A5" s="186" t="s">
        <v>1325</v>
      </c>
      <c r="B5" s="148" t="s">
        <v>387</v>
      </c>
      <c r="C5" s="148">
        <v>290</v>
      </c>
      <c r="D5" s="157" t="s">
        <v>1119</v>
      </c>
      <c r="E5" s="186" t="s">
        <v>1324</v>
      </c>
      <c r="F5" s="142"/>
      <c r="G5" s="142"/>
      <c r="H5" s="1021">
        <v>44896</v>
      </c>
      <c r="I5" s="990"/>
      <c r="J5" s="26" t="s">
        <v>1701</v>
      </c>
      <c r="K5" s="990"/>
      <c r="L5" s="990"/>
      <c r="M5" s="990"/>
      <c r="N5" s="990"/>
      <c r="O5" s="990"/>
      <c r="P5" s="990"/>
      <c r="Q5" s="990"/>
      <c r="R5" s="990"/>
      <c r="S5" s="990"/>
      <c r="T5" s="990"/>
      <c r="U5" s="990"/>
      <c r="V5" s="990"/>
      <c r="W5" s="990"/>
      <c r="X5" s="990"/>
      <c r="Y5" s="990"/>
      <c r="Z5" s="990"/>
      <c r="AA5" s="148" t="s">
        <v>396</v>
      </c>
      <c r="AB5" s="148" t="s">
        <v>396</v>
      </c>
      <c r="AC5" s="148" t="s">
        <v>406</v>
      </c>
      <c r="AD5" s="148" t="s">
        <v>406</v>
      </c>
      <c r="AE5" s="148" t="s">
        <v>410</v>
      </c>
      <c r="AF5" s="148" t="s">
        <v>87</v>
      </c>
      <c r="AG5" s="990"/>
      <c r="AH5" s="990"/>
      <c r="AI5" s="990"/>
      <c r="AJ5" s="990"/>
      <c r="AK5" s="990"/>
      <c r="AL5" s="990"/>
      <c r="AM5" s="990"/>
      <c r="AN5" s="990"/>
      <c r="AO5" s="990"/>
      <c r="AP5" s="990"/>
      <c r="AQ5" s="990"/>
      <c r="AR5" s="990"/>
      <c r="AS5" s="990"/>
      <c r="AT5" s="990"/>
      <c r="AU5" s="990"/>
      <c r="AV5" s="990"/>
      <c r="AW5" s="27">
        <v>26000000</v>
      </c>
      <c r="AX5" s="27">
        <v>26000000</v>
      </c>
      <c r="AY5" s="27">
        <v>24646000</v>
      </c>
      <c r="AZ5" s="27">
        <v>24646000</v>
      </c>
    </row>
    <row r="6" spans="1:52" ht="26.25" customHeight="1" x14ac:dyDescent="0.4">
      <c r="A6" s="186" t="s">
        <v>1325</v>
      </c>
      <c r="B6" s="148" t="s">
        <v>387</v>
      </c>
      <c r="C6" s="148">
        <v>291</v>
      </c>
      <c r="D6" s="157" t="s">
        <v>1119</v>
      </c>
      <c r="E6" s="186" t="s">
        <v>1324</v>
      </c>
      <c r="F6" s="142"/>
      <c r="G6" s="142"/>
      <c r="H6" s="1021">
        <v>44896</v>
      </c>
      <c r="I6" s="990"/>
      <c r="J6" s="26" t="s">
        <v>1702</v>
      </c>
      <c r="K6" s="990"/>
      <c r="L6" s="990"/>
      <c r="M6" s="990"/>
      <c r="N6" s="990"/>
      <c r="O6" s="990"/>
      <c r="P6" s="990"/>
      <c r="Q6" s="990"/>
      <c r="R6" s="990"/>
      <c r="S6" s="990"/>
      <c r="T6" s="990"/>
      <c r="U6" s="990"/>
      <c r="V6" s="990"/>
      <c r="W6" s="990"/>
      <c r="X6" s="990"/>
      <c r="Y6" s="990"/>
      <c r="Z6" s="990"/>
      <c r="AA6" s="148" t="s">
        <v>396</v>
      </c>
      <c r="AB6" s="148" t="s">
        <v>396</v>
      </c>
      <c r="AC6" s="148" t="s">
        <v>406</v>
      </c>
      <c r="AD6" s="148" t="s">
        <v>406</v>
      </c>
      <c r="AE6" s="148" t="s">
        <v>410</v>
      </c>
      <c r="AF6" s="148" t="s">
        <v>87</v>
      </c>
      <c r="AG6" s="990"/>
      <c r="AH6" s="990"/>
      <c r="AI6" s="990"/>
      <c r="AJ6" s="990"/>
      <c r="AK6" s="990"/>
      <c r="AL6" s="990"/>
      <c r="AM6" s="990"/>
      <c r="AN6" s="990"/>
      <c r="AO6" s="990"/>
      <c r="AP6" s="990"/>
      <c r="AQ6" s="990"/>
      <c r="AR6" s="990"/>
      <c r="AS6" s="990"/>
      <c r="AT6" s="990"/>
      <c r="AU6" s="990"/>
      <c r="AV6" s="990"/>
      <c r="AW6" s="27">
        <v>25400000</v>
      </c>
      <c r="AX6" s="27">
        <v>25400000</v>
      </c>
      <c r="AY6" s="27">
        <v>23443000</v>
      </c>
      <c r="AZ6" s="27">
        <v>23443000</v>
      </c>
    </row>
    <row r="7" spans="1:52" ht="26.25" customHeight="1" x14ac:dyDescent="0.4">
      <c r="A7" s="186" t="s">
        <v>1325</v>
      </c>
      <c r="B7" s="186" t="s">
        <v>387</v>
      </c>
      <c r="C7" s="255">
        <v>298</v>
      </c>
      <c r="D7" s="157" t="s">
        <v>1119</v>
      </c>
      <c r="E7" s="186" t="s">
        <v>1324</v>
      </c>
      <c r="F7" s="186"/>
      <c r="G7" s="186"/>
      <c r="H7" s="1017">
        <v>44682</v>
      </c>
      <c r="I7" s="1010"/>
      <c r="J7" s="26" t="s">
        <v>1712</v>
      </c>
      <c r="K7" s="990"/>
      <c r="L7" s="990"/>
      <c r="M7" s="990"/>
      <c r="N7" s="990"/>
      <c r="O7" s="990"/>
      <c r="P7" s="990"/>
      <c r="Q7" s="990"/>
      <c r="R7" s="990"/>
      <c r="S7" s="990"/>
      <c r="T7" s="990"/>
      <c r="U7" s="990"/>
      <c r="V7" s="990"/>
      <c r="W7" s="990"/>
      <c r="X7" s="990"/>
      <c r="Y7" s="990"/>
      <c r="Z7" s="148"/>
      <c r="AA7" s="148"/>
      <c r="AB7" s="148" t="s">
        <v>406</v>
      </c>
      <c r="AC7" s="148" t="s">
        <v>406</v>
      </c>
      <c r="AD7" s="148" t="s">
        <v>406</v>
      </c>
      <c r="AE7" s="148" t="s">
        <v>410</v>
      </c>
      <c r="AF7" s="148" t="s">
        <v>87</v>
      </c>
      <c r="AG7" s="990"/>
      <c r="AH7" s="990"/>
      <c r="AI7" s="990"/>
      <c r="AJ7" s="990"/>
      <c r="AK7" s="990"/>
      <c r="AL7" s="990"/>
      <c r="AM7" s="990"/>
      <c r="AN7" s="990"/>
      <c r="AO7" s="990"/>
      <c r="AP7" s="990"/>
      <c r="AQ7" s="990"/>
      <c r="AR7" s="990"/>
      <c r="AS7" s="990"/>
      <c r="AT7" s="990"/>
      <c r="AU7" s="990"/>
      <c r="AV7" s="27"/>
      <c r="AW7" s="27"/>
      <c r="AX7" s="27">
        <v>13105000</v>
      </c>
      <c r="AY7" s="27">
        <v>13105000</v>
      </c>
      <c r="AZ7" s="27">
        <v>13105000</v>
      </c>
    </row>
    <row r="8" spans="1:52" ht="26.25" customHeight="1" x14ac:dyDescent="0.4">
      <c r="A8" s="186" t="s">
        <v>1325</v>
      </c>
      <c r="B8" s="186" t="s">
        <v>387</v>
      </c>
      <c r="C8" s="255">
        <v>278</v>
      </c>
      <c r="D8" s="157" t="s">
        <v>1119</v>
      </c>
      <c r="E8" s="186" t="s">
        <v>1324</v>
      </c>
      <c r="F8" s="186"/>
      <c r="G8" s="186"/>
      <c r="H8" s="1021">
        <v>44866</v>
      </c>
      <c r="I8" s="26"/>
      <c r="J8" s="26" t="s">
        <v>1618</v>
      </c>
      <c r="K8" s="990"/>
      <c r="L8" s="990"/>
      <c r="M8" s="990"/>
      <c r="N8" s="990"/>
      <c r="O8" s="990"/>
      <c r="P8" s="990"/>
      <c r="Q8" s="990"/>
      <c r="R8" s="990"/>
      <c r="S8" s="990"/>
      <c r="T8" s="990"/>
      <c r="U8" s="990"/>
      <c r="V8" s="990"/>
      <c r="W8" s="990"/>
      <c r="X8" s="990"/>
      <c r="Y8" s="990"/>
      <c r="Z8" s="148" t="s">
        <v>396</v>
      </c>
      <c r="AA8" s="148" t="s">
        <v>396</v>
      </c>
      <c r="AB8" s="148" t="s">
        <v>406</v>
      </c>
      <c r="AC8" s="148" t="s">
        <v>406</v>
      </c>
      <c r="AD8" s="148" t="s">
        <v>406</v>
      </c>
      <c r="AE8" s="148" t="s">
        <v>410</v>
      </c>
      <c r="AF8" s="967">
        <v>44429</v>
      </c>
      <c r="AG8" s="990"/>
      <c r="AH8" s="990"/>
      <c r="AI8" s="990"/>
      <c r="AJ8" s="990"/>
      <c r="AK8" s="990"/>
      <c r="AL8" s="990"/>
      <c r="AM8" s="990"/>
      <c r="AN8" s="990"/>
      <c r="AO8" s="990"/>
      <c r="AP8" s="990"/>
      <c r="AQ8" s="990"/>
      <c r="AR8" s="990"/>
      <c r="AS8" s="990"/>
      <c r="AT8" s="990"/>
      <c r="AU8" s="990"/>
      <c r="AV8" s="27">
        <v>6100000</v>
      </c>
      <c r="AW8" s="27">
        <v>6100000</v>
      </c>
      <c r="AX8" s="27">
        <v>6100000</v>
      </c>
      <c r="AY8" s="27">
        <v>6100000</v>
      </c>
      <c r="AZ8" s="1015">
        <v>6081000</v>
      </c>
    </row>
    <row r="9" spans="1:52" ht="26.25" customHeight="1" x14ac:dyDescent="0.4">
      <c r="A9" s="186" t="s">
        <v>1325</v>
      </c>
      <c r="B9" s="186" t="s">
        <v>387</v>
      </c>
      <c r="C9" s="255">
        <v>279</v>
      </c>
      <c r="D9" s="157" t="s">
        <v>1119</v>
      </c>
      <c r="E9" s="186" t="s">
        <v>1324</v>
      </c>
      <c r="F9" s="186"/>
      <c r="G9" s="186"/>
      <c r="H9" s="1021">
        <v>44866</v>
      </c>
      <c r="I9" s="26"/>
      <c r="J9" s="26" t="s">
        <v>1619</v>
      </c>
      <c r="K9" s="990"/>
      <c r="L9" s="990"/>
      <c r="M9" s="990"/>
      <c r="N9" s="990"/>
      <c r="O9" s="990"/>
      <c r="P9" s="990"/>
      <c r="Q9" s="990"/>
      <c r="R9" s="990"/>
      <c r="S9" s="990"/>
      <c r="T9" s="990"/>
      <c r="U9" s="990"/>
      <c r="V9" s="990"/>
      <c r="W9" s="990"/>
      <c r="X9" s="990"/>
      <c r="Y9" s="990"/>
      <c r="Z9" s="148" t="s">
        <v>396</v>
      </c>
      <c r="AA9" s="148" t="s">
        <v>396</v>
      </c>
      <c r="AB9" s="148" t="s">
        <v>392</v>
      </c>
      <c r="AC9" s="148" t="s">
        <v>406</v>
      </c>
      <c r="AD9" s="148" t="s">
        <v>406</v>
      </c>
      <c r="AE9" s="967">
        <v>44392</v>
      </c>
      <c r="AF9" s="148" t="s">
        <v>87</v>
      </c>
      <c r="AG9" s="990"/>
      <c r="AH9" s="990"/>
      <c r="AI9" s="990"/>
      <c r="AJ9" s="990"/>
      <c r="AK9" s="990"/>
      <c r="AL9" s="990"/>
      <c r="AM9" s="990"/>
      <c r="AN9" s="990"/>
      <c r="AO9" s="990"/>
      <c r="AP9" s="990"/>
      <c r="AQ9" s="990"/>
      <c r="AR9" s="990"/>
      <c r="AS9" s="990"/>
      <c r="AT9" s="990"/>
      <c r="AU9" s="990"/>
      <c r="AV9" s="27">
        <v>35940000</v>
      </c>
      <c r="AW9" s="27">
        <v>35940000</v>
      </c>
      <c r="AX9" s="27">
        <v>53501000</v>
      </c>
      <c r="AY9" s="27">
        <v>53501000</v>
      </c>
      <c r="AZ9" s="27">
        <v>53501000</v>
      </c>
    </row>
    <row r="10" spans="1:52" ht="26.25" customHeight="1" x14ac:dyDescent="0.4">
      <c r="A10" s="186" t="s">
        <v>1325</v>
      </c>
      <c r="B10" s="186" t="s">
        <v>387</v>
      </c>
      <c r="C10" s="255">
        <v>280</v>
      </c>
      <c r="D10" s="157" t="s">
        <v>1119</v>
      </c>
      <c r="E10" s="186" t="s">
        <v>1324</v>
      </c>
      <c r="F10" s="186"/>
      <c r="G10" s="186"/>
      <c r="H10" s="960">
        <v>45271</v>
      </c>
      <c r="I10" s="26"/>
      <c r="J10" s="26" t="s">
        <v>1620</v>
      </c>
      <c r="K10" s="990"/>
      <c r="L10" s="990"/>
      <c r="M10" s="990"/>
      <c r="N10" s="990"/>
      <c r="O10" s="990"/>
      <c r="P10" s="990"/>
      <c r="Q10" s="990"/>
      <c r="R10" s="990"/>
      <c r="S10" s="990"/>
      <c r="T10" s="990"/>
      <c r="U10" s="990"/>
      <c r="V10" s="990"/>
      <c r="W10" s="990"/>
      <c r="X10" s="990"/>
      <c r="Y10" s="990"/>
      <c r="Z10" s="148" t="s">
        <v>396</v>
      </c>
      <c r="AA10" s="148" t="s">
        <v>396</v>
      </c>
      <c r="AB10" s="148" t="s">
        <v>392</v>
      </c>
      <c r="AC10" s="148" t="s">
        <v>392</v>
      </c>
      <c r="AD10" s="148" t="s">
        <v>392</v>
      </c>
      <c r="AE10" s="967">
        <v>44392</v>
      </c>
      <c r="AF10" s="148" t="s">
        <v>87</v>
      </c>
      <c r="AG10" s="990"/>
      <c r="AH10" s="990"/>
      <c r="AI10" s="990"/>
      <c r="AJ10" s="990"/>
      <c r="AK10" s="990"/>
      <c r="AL10" s="990"/>
      <c r="AM10" s="990"/>
      <c r="AN10" s="990"/>
      <c r="AO10" s="990"/>
      <c r="AP10" s="990"/>
      <c r="AQ10" s="990"/>
      <c r="AR10" s="990"/>
      <c r="AS10" s="990"/>
      <c r="AT10" s="990"/>
      <c r="AU10" s="990"/>
      <c r="AV10" s="27">
        <v>55116000</v>
      </c>
      <c r="AW10" s="27">
        <v>55116000</v>
      </c>
      <c r="AX10" s="27">
        <v>55116000</v>
      </c>
      <c r="AY10" s="27">
        <v>55116000</v>
      </c>
      <c r="AZ10" s="27">
        <v>55116000</v>
      </c>
    </row>
    <row r="11" spans="1:52" ht="26.25" customHeight="1" x14ac:dyDescent="0.4">
      <c r="A11" s="186" t="s">
        <v>1325</v>
      </c>
      <c r="B11" s="186" t="s">
        <v>387</v>
      </c>
      <c r="C11" s="255">
        <v>281</v>
      </c>
      <c r="D11" s="157" t="s">
        <v>1119</v>
      </c>
      <c r="E11" s="186" t="s">
        <v>1324</v>
      </c>
      <c r="F11" s="186"/>
      <c r="G11" s="186"/>
      <c r="H11" s="1021">
        <v>45444</v>
      </c>
      <c r="I11" s="26"/>
      <c r="J11" s="26" t="s">
        <v>1621</v>
      </c>
      <c r="K11" s="990"/>
      <c r="L11" s="990"/>
      <c r="M11" s="990"/>
      <c r="N11" s="990"/>
      <c r="O11" s="990"/>
      <c r="P11" s="990"/>
      <c r="Q11" s="990"/>
      <c r="R11" s="990"/>
      <c r="S11" s="990"/>
      <c r="T11" s="990"/>
      <c r="U11" s="990"/>
      <c r="V11" s="990"/>
      <c r="W11" s="990"/>
      <c r="X11" s="990"/>
      <c r="Y11" s="990"/>
      <c r="Z11" s="148" t="s">
        <v>396</v>
      </c>
      <c r="AA11" s="148" t="s">
        <v>396</v>
      </c>
      <c r="AB11" s="148" t="s">
        <v>392</v>
      </c>
      <c r="AC11" s="148" t="s">
        <v>392</v>
      </c>
      <c r="AD11" s="148" t="s">
        <v>392</v>
      </c>
      <c r="AE11" s="967">
        <v>44392</v>
      </c>
      <c r="AF11" s="148" t="s">
        <v>87</v>
      </c>
      <c r="AG11" s="990"/>
      <c r="AH11" s="990"/>
      <c r="AI11" s="990"/>
      <c r="AJ11" s="990"/>
      <c r="AK11" s="990"/>
      <c r="AL11" s="990"/>
      <c r="AM11" s="990"/>
      <c r="AN11" s="990"/>
      <c r="AO11" s="990"/>
      <c r="AP11" s="990"/>
      <c r="AQ11" s="990"/>
      <c r="AR11" s="990"/>
      <c r="AS11" s="990"/>
      <c r="AT11" s="990"/>
      <c r="AU11" s="990"/>
      <c r="AV11" s="27">
        <v>9669000</v>
      </c>
      <c r="AW11" s="27">
        <v>9669000</v>
      </c>
      <c r="AX11" s="27">
        <v>9669000</v>
      </c>
      <c r="AY11" s="27">
        <v>9669000</v>
      </c>
      <c r="AZ11" s="27">
        <v>9669000</v>
      </c>
    </row>
    <row r="12" spans="1:52" ht="26.25" customHeight="1" x14ac:dyDescent="0.4">
      <c r="A12" s="186" t="s">
        <v>1325</v>
      </c>
      <c r="B12" s="186" t="s">
        <v>387</v>
      </c>
      <c r="C12" s="255">
        <v>282</v>
      </c>
      <c r="D12" s="157" t="s">
        <v>1119</v>
      </c>
      <c r="E12" s="186" t="s">
        <v>1324</v>
      </c>
      <c r="F12" s="186"/>
      <c r="G12" s="186"/>
      <c r="H12" s="1021">
        <v>44896</v>
      </c>
      <c r="I12" s="26"/>
      <c r="J12" s="26" t="s">
        <v>1622</v>
      </c>
      <c r="K12" s="990"/>
      <c r="L12" s="990"/>
      <c r="M12" s="990"/>
      <c r="N12" s="990"/>
      <c r="O12" s="990"/>
      <c r="P12" s="990"/>
      <c r="Q12" s="990"/>
      <c r="R12" s="990"/>
      <c r="S12" s="990"/>
      <c r="T12" s="990"/>
      <c r="U12" s="990"/>
      <c r="V12" s="990"/>
      <c r="W12" s="990"/>
      <c r="X12" s="990"/>
      <c r="Y12" s="990"/>
      <c r="Z12" s="148" t="s">
        <v>396</v>
      </c>
      <c r="AA12" s="148" t="s">
        <v>406</v>
      </c>
      <c r="AB12" s="148" t="s">
        <v>406</v>
      </c>
      <c r="AC12" s="148" t="s">
        <v>406</v>
      </c>
      <c r="AD12" s="148" t="s">
        <v>406</v>
      </c>
      <c r="AE12" s="148" t="s">
        <v>410</v>
      </c>
      <c r="AF12" s="148" t="s">
        <v>87</v>
      </c>
      <c r="AG12" s="990"/>
      <c r="AH12" s="990"/>
      <c r="AI12" s="990"/>
      <c r="AJ12" s="990"/>
      <c r="AK12" s="990"/>
      <c r="AL12" s="990"/>
      <c r="AM12" s="990"/>
      <c r="AN12" s="990"/>
      <c r="AO12" s="990"/>
      <c r="AP12" s="990"/>
      <c r="AQ12" s="990"/>
      <c r="AR12" s="990"/>
      <c r="AS12" s="990"/>
      <c r="AT12" s="990"/>
      <c r="AU12" s="990"/>
      <c r="AV12" s="27">
        <v>9351000</v>
      </c>
      <c r="AW12" s="27">
        <v>9351000</v>
      </c>
      <c r="AX12" s="27">
        <v>9351000</v>
      </c>
      <c r="AY12" s="27">
        <v>9351000</v>
      </c>
      <c r="AZ12" s="27">
        <v>9351000</v>
      </c>
    </row>
    <row r="13" spans="1:52" ht="20.399999999999999" x14ac:dyDescent="0.25">
      <c r="A13" s="186" t="s">
        <v>1325</v>
      </c>
      <c r="B13" s="186" t="s">
        <v>387</v>
      </c>
      <c r="C13" s="255">
        <v>203</v>
      </c>
      <c r="D13" s="157" t="s">
        <v>1119</v>
      </c>
      <c r="E13" s="186" t="s">
        <v>1324</v>
      </c>
      <c r="F13" s="186"/>
      <c r="G13" s="186"/>
      <c r="H13" s="1017">
        <v>44652</v>
      </c>
      <c r="I13" s="26"/>
      <c r="J13" s="26" t="s">
        <v>1558</v>
      </c>
      <c r="K13" s="148"/>
      <c r="L13" s="148"/>
      <c r="M13" s="148"/>
      <c r="N13" s="148"/>
      <c r="O13" s="148"/>
      <c r="P13" s="148"/>
      <c r="Q13" s="148"/>
      <c r="R13" s="148"/>
      <c r="S13" s="148"/>
      <c r="T13" s="148"/>
      <c r="U13" s="148"/>
      <c r="V13" s="148"/>
      <c r="W13" s="148" t="s">
        <v>396</v>
      </c>
      <c r="X13" s="148" t="s">
        <v>396</v>
      </c>
      <c r="Y13" s="148" t="s">
        <v>396</v>
      </c>
      <c r="Z13" s="148" t="s">
        <v>406</v>
      </c>
      <c r="AA13" s="148" t="s">
        <v>406</v>
      </c>
      <c r="AB13" s="148" t="s">
        <v>406</v>
      </c>
      <c r="AC13" s="148" t="s">
        <v>406</v>
      </c>
      <c r="AD13" s="958" t="s">
        <v>110</v>
      </c>
      <c r="AE13" s="148" t="s">
        <v>410</v>
      </c>
      <c r="AF13" s="191" t="s">
        <v>87</v>
      </c>
      <c r="AG13" s="27"/>
      <c r="AH13" s="27"/>
      <c r="AI13" s="27"/>
      <c r="AJ13" s="27"/>
      <c r="AK13" s="27"/>
      <c r="AL13" s="27"/>
      <c r="AM13" s="27"/>
      <c r="AN13" s="27"/>
      <c r="AO13" s="27"/>
      <c r="AP13" s="27"/>
      <c r="AQ13" s="27"/>
      <c r="AR13" s="27"/>
      <c r="AS13" s="27">
        <v>14740000</v>
      </c>
      <c r="AT13" s="27">
        <v>14740000</v>
      </c>
      <c r="AU13" s="27">
        <v>14740000</v>
      </c>
      <c r="AV13" s="27">
        <v>16240000</v>
      </c>
      <c r="AW13" s="27">
        <v>16240000</v>
      </c>
      <c r="AX13" s="27">
        <v>16240000</v>
      </c>
      <c r="AY13" s="27">
        <v>16240000</v>
      </c>
      <c r="AZ13" s="27">
        <v>16240000</v>
      </c>
    </row>
    <row r="14" spans="1:52" ht="91.8" x14ac:dyDescent="0.25">
      <c r="A14" s="186" t="s">
        <v>1325</v>
      </c>
      <c r="B14" s="186" t="s">
        <v>387</v>
      </c>
      <c r="C14" s="255">
        <v>87</v>
      </c>
      <c r="D14" s="157" t="s">
        <v>1119</v>
      </c>
      <c r="E14" s="186" t="s">
        <v>1432</v>
      </c>
      <c r="F14" s="186"/>
      <c r="G14" s="186"/>
      <c r="H14" s="983">
        <v>44713</v>
      </c>
      <c r="I14" s="26" t="s">
        <v>1442</v>
      </c>
      <c r="J14" s="26" t="s">
        <v>1695</v>
      </c>
      <c r="K14" s="148"/>
      <c r="L14" s="148"/>
      <c r="M14" s="148"/>
      <c r="N14" s="148"/>
      <c r="O14" s="148"/>
      <c r="P14" s="148"/>
      <c r="Q14" s="148" t="s">
        <v>392</v>
      </c>
      <c r="R14" s="148" t="s">
        <v>392</v>
      </c>
      <c r="S14" s="148" t="s">
        <v>392</v>
      </c>
      <c r="T14" s="148" t="s">
        <v>392</v>
      </c>
      <c r="U14" s="148" t="s">
        <v>392</v>
      </c>
      <c r="V14" s="148" t="s">
        <v>392</v>
      </c>
      <c r="W14" s="148" t="s">
        <v>406</v>
      </c>
      <c r="X14" s="148" t="s">
        <v>406</v>
      </c>
      <c r="Y14" s="148" t="s">
        <v>406</v>
      </c>
      <c r="Z14" s="148" t="s">
        <v>406</v>
      </c>
      <c r="AA14" s="148" t="s">
        <v>406</v>
      </c>
      <c r="AB14" s="148" t="s">
        <v>406</v>
      </c>
      <c r="AC14" s="148" t="s">
        <v>406</v>
      </c>
      <c r="AD14" s="148" t="s">
        <v>406</v>
      </c>
      <c r="AE14" s="967" t="s">
        <v>410</v>
      </c>
      <c r="AF14" s="967">
        <v>43576</v>
      </c>
      <c r="AG14" s="27"/>
      <c r="AH14" s="27"/>
      <c r="AI14" s="27"/>
      <c r="AJ14" s="27"/>
      <c r="AK14" s="27"/>
      <c r="AL14" s="27"/>
      <c r="AM14" s="153" t="s">
        <v>1433</v>
      </c>
      <c r="AN14" s="153" t="s">
        <v>1433</v>
      </c>
      <c r="AO14" s="153" t="s">
        <v>1440</v>
      </c>
      <c r="AP14" s="153" t="s">
        <v>1440</v>
      </c>
      <c r="AQ14" s="153" t="s">
        <v>1440</v>
      </c>
      <c r="AR14" s="153" t="s">
        <v>1440</v>
      </c>
      <c r="AS14" s="153" t="s">
        <v>1440</v>
      </c>
      <c r="AT14" s="153" t="s">
        <v>1440</v>
      </c>
      <c r="AU14" s="153" t="s">
        <v>1440</v>
      </c>
      <c r="AV14" s="153" t="s">
        <v>1440</v>
      </c>
      <c r="AW14" s="153" t="s">
        <v>1440</v>
      </c>
      <c r="AX14" s="153" t="s">
        <v>1440</v>
      </c>
      <c r="AY14" s="153" t="s">
        <v>1440</v>
      </c>
      <c r="AZ14" s="153" t="s">
        <v>1440</v>
      </c>
    </row>
    <row r="15" spans="1:52" ht="26.25" customHeight="1" x14ac:dyDescent="0.4">
      <c r="A15" s="148" t="s">
        <v>1325</v>
      </c>
      <c r="B15" s="148" t="s">
        <v>387</v>
      </c>
      <c r="C15" s="148">
        <v>283</v>
      </c>
      <c r="D15" s="148" t="s">
        <v>1120</v>
      </c>
      <c r="E15" s="148" t="s">
        <v>489</v>
      </c>
      <c r="F15" s="186"/>
      <c r="G15" s="186"/>
      <c r="H15" s="1021">
        <v>44896</v>
      </c>
      <c r="I15" s="26"/>
      <c r="J15" s="26" t="s">
        <v>1624</v>
      </c>
      <c r="K15" s="148"/>
      <c r="L15" s="148"/>
      <c r="M15" s="148"/>
      <c r="N15" s="148"/>
      <c r="O15" s="148"/>
      <c r="P15" s="148"/>
      <c r="Q15" s="148"/>
      <c r="R15" s="148"/>
      <c r="S15" s="148"/>
      <c r="T15" s="148"/>
      <c r="U15" s="148"/>
      <c r="V15" s="148"/>
      <c r="W15" s="148"/>
      <c r="X15" s="148"/>
      <c r="Y15" s="148"/>
      <c r="Z15" s="148" t="s">
        <v>396</v>
      </c>
      <c r="AA15" s="148" t="s">
        <v>406</v>
      </c>
      <c r="AB15" s="148" t="s">
        <v>406</v>
      </c>
      <c r="AC15" s="148" t="s">
        <v>406</v>
      </c>
      <c r="AD15" s="148" t="s">
        <v>406</v>
      </c>
      <c r="AE15" s="148" t="s">
        <v>410</v>
      </c>
      <c r="AF15" s="967">
        <v>44428</v>
      </c>
      <c r="AG15" s="990"/>
      <c r="AH15" s="990"/>
      <c r="AI15" s="990"/>
      <c r="AJ15" s="990"/>
      <c r="AK15" s="990"/>
      <c r="AL15" s="990"/>
      <c r="AM15" s="990"/>
      <c r="AN15" s="990"/>
      <c r="AO15" s="990"/>
      <c r="AP15" s="990"/>
      <c r="AQ15" s="990"/>
      <c r="AR15" s="990"/>
      <c r="AS15" s="990"/>
      <c r="AT15" s="990"/>
      <c r="AU15" s="990"/>
      <c r="AV15" s="27">
        <v>9720000</v>
      </c>
      <c r="AW15" s="27">
        <v>9720000</v>
      </c>
      <c r="AX15" s="27">
        <v>9720000</v>
      </c>
      <c r="AY15" s="27">
        <v>9720000</v>
      </c>
      <c r="AZ15" s="27">
        <v>9720000</v>
      </c>
    </row>
    <row r="16" spans="1:52" ht="26.25" customHeight="1" x14ac:dyDescent="0.4">
      <c r="A16" s="148" t="s">
        <v>1325</v>
      </c>
      <c r="B16" s="148" t="s">
        <v>387</v>
      </c>
      <c r="C16" s="148">
        <v>284</v>
      </c>
      <c r="D16" s="148" t="s">
        <v>1120</v>
      </c>
      <c r="E16" s="148" t="s">
        <v>489</v>
      </c>
      <c r="F16" s="992"/>
      <c r="G16" s="992"/>
      <c r="H16" s="1020">
        <v>45627</v>
      </c>
      <c r="I16" s="26"/>
      <c r="J16" s="26" t="s">
        <v>1625</v>
      </c>
      <c r="K16" s="148"/>
      <c r="L16" s="148"/>
      <c r="M16" s="148"/>
      <c r="N16" s="148"/>
      <c r="O16" s="148"/>
      <c r="P16" s="148"/>
      <c r="Q16" s="148"/>
      <c r="R16" s="148"/>
      <c r="S16" s="148"/>
      <c r="T16" s="148"/>
      <c r="U16" s="148"/>
      <c r="V16" s="148"/>
      <c r="W16" s="148"/>
      <c r="X16" s="148"/>
      <c r="Y16" s="148"/>
      <c r="Z16" s="148" t="s">
        <v>396</v>
      </c>
      <c r="AA16" s="148" t="s">
        <v>406</v>
      </c>
      <c r="AB16" s="148" t="s">
        <v>406</v>
      </c>
      <c r="AC16" s="148" t="s">
        <v>406</v>
      </c>
      <c r="AD16" s="148" t="s">
        <v>406</v>
      </c>
      <c r="AE16" s="148" t="s">
        <v>410</v>
      </c>
      <c r="AF16" s="967">
        <v>44428</v>
      </c>
      <c r="AG16" s="990"/>
      <c r="AH16" s="990"/>
      <c r="AI16" s="990"/>
      <c r="AJ16" s="990"/>
      <c r="AK16" s="990"/>
      <c r="AL16" s="990"/>
      <c r="AM16" s="990"/>
      <c r="AN16" s="990"/>
      <c r="AO16" s="990"/>
      <c r="AP16" s="990"/>
      <c r="AQ16" s="990"/>
      <c r="AR16" s="990"/>
      <c r="AS16" s="990"/>
      <c r="AT16" s="990"/>
      <c r="AU16" s="990"/>
      <c r="AV16" s="27">
        <v>15240000</v>
      </c>
      <c r="AW16" s="27">
        <v>15240000</v>
      </c>
      <c r="AX16" s="27">
        <v>15240000</v>
      </c>
      <c r="AY16" s="27">
        <v>15240000</v>
      </c>
      <c r="AZ16" s="27">
        <v>15240000</v>
      </c>
    </row>
    <row r="17" spans="1:52" ht="26.25" customHeight="1" x14ac:dyDescent="0.4">
      <c r="A17" s="148" t="s">
        <v>1325</v>
      </c>
      <c r="B17" s="148" t="s">
        <v>387</v>
      </c>
      <c r="C17" s="148">
        <v>285</v>
      </c>
      <c r="D17" s="148" t="s">
        <v>1120</v>
      </c>
      <c r="E17" s="148" t="s">
        <v>489</v>
      </c>
      <c r="F17" s="992"/>
      <c r="G17" s="992"/>
      <c r="H17" s="1021">
        <v>44896</v>
      </c>
      <c r="I17" s="26"/>
      <c r="J17" s="26" t="s">
        <v>1626</v>
      </c>
      <c r="K17" s="148"/>
      <c r="L17" s="148"/>
      <c r="M17" s="148"/>
      <c r="N17" s="148"/>
      <c r="O17" s="148"/>
      <c r="P17" s="148"/>
      <c r="Q17" s="148"/>
      <c r="R17" s="148"/>
      <c r="S17" s="148"/>
      <c r="T17" s="148"/>
      <c r="U17" s="148"/>
      <c r="V17" s="148"/>
      <c r="W17" s="148"/>
      <c r="X17" s="148"/>
      <c r="Y17" s="148"/>
      <c r="Z17" s="148" t="s">
        <v>396</v>
      </c>
      <c r="AA17" s="148" t="s">
        <v>406</v>
      </c>
      <c r="AB17" s="148" t="s">
        <v>406</v>
      </c>
      <c r="AC17" s="148" t="s">
        <v>406</v>
      </c>
      <c r="AD17" s="148" t="s">
        <v>406</v>
      </c>
      <c r="AE17" s="148" t="s">
        <v>410</v>
      </c>
      <c r="AF17" s="967">
        <v>44428</v>
      </c>
      <c r="AG17" s="990"/>
      <c r="AH17" s="990"/>
      <c r="AI17" s="990"/>
      <c r="AJ17" s="990"/>
      <c r="AK17" s="990"/>
      <c r="AL17" s="990"/>
      <c r="AM17" s="990"/>
      <c r="AN17" s="990"/>
      <c r="AO17" s="990"/>
      <c r="AP17" s="990"/>
      <c r="AQ17" s="990"/>
      <c r="AR17" s="990"/>
      <c r="AS17" s="990"/>
      <c r="AT17" s="990"/>
      <c r="AU17" s="990"/>
      <c r="AV17" s="27">
        <v>6710000</v>
      </c>
      <c r="AW17" s="27">
        <v>6710000</v>
      </c>
      <c r="AX17" s="27">
        <v>6710000</v>
      </c>
      <c r="AY17" s="27">
        <v>6710000</v>
      </c>
      <c r="AZ17" s="27">
        <v>6710000</v>
      </c>
    </row>
    <row r="18" spans="1:52" s="975" customFormat="1" ht="20.399999999999999" x14ac:dyDescent="0.25">
      <c r="A18" s="186" t="s">
        <v>1325</v>
      </c>
      <c r="B18" s="186" t="s">
        <v>387</v>
      </c>
      <c r="C18" s="255">
        <v>232</v>
      </c>
      <c r="D18" s="157" t="s">
        <v>1120</v>
      </c>
      <c r="E18" s="186" t="s">
        <v>489</v>
      </c>
      <c r="F18" s="186"/>
      <c r="G18" s="186"/>
      <c r="H18" s="960">
        <v>45992</v>
      </c>
      <c r="I18" s="26"/>
      <c r="J18" s="26" t="s">
        <v>1522</v>
      </c>
      <c r="K18" s="148"/>
      <c r="L18" s="148"/>
      <c r="M18" s="148"/>
      <c r="N18" s="148"/>
      <c r="O18" s="148"/>
      <c r="P18" s="148"/>
      <c r="Q18" s="148"/>
      <c r="R18" s="148"/>
      <c r="S18" s="148"/>
      <c r="T18" s="148"/>
      <c r="U18" s="148"/>
      <c r="V18" s="148"/>
      <c r="W18" s="148"/>
      <c r="X18" s="148" t="s">
        <v>396</v>
      </c>
      <c r="Y18" s="148" t="s">
        <v>406</v>
      </c>
      <c r="Z18" s="148" t="s">
        <v>406</v>
      </c>
      <c r="AA18" s="148" t="s">
        <v>406</v>
      </c>
      <c r="AB18" s="148" t="s">
        <v>406</v>
      </c>
      <c r="AC18" s="148" t="s">
        <v>406</v>
      </c>
      <c r="AD18" s="148" t="s">
        <v>406</v>
      </c>
      <c r="AE18" s="148" t="s">
        <v>410</v>
      </c>
      <c r="AF18" s="967">
        <v>44225</v>
      </c>
      <c r="AG18" s="27"/>
      <c r="AH18" s="27"/>
      <c r="AI18" s="27"/>
      <c r="AJ18" s="27"/>
      <c r="AK18" s="27"/>
      <c r="AL18" s="27"/>
      <c r="AM18" s="27"/>
      <c r="AN18" s="27"/>
      <c r="AO18" s="27"/>
      <c r="AP18" s="27"/>
      <c r="AQ18" s="27"/>
      <c r="AR18" s="27"/>
      <c r="AS18" s="27"/>
      <c r="AT18" s="27">
        <v>37200000</v>
      </c>
      <c r="AU18" s="27">
        <v>37200000</v>
      </c>
      <c r="AV18" s="27">
        <v>37200000</v>
      </c>
      <c r="AW18" s="27">
        <v>37200000</v>
      </c>
      <c r="AX18" s="27">
        <v>37200000</v>
      </c>
      <c r="AY18" s="27">
        <v>37200000</v>
      </c>
      <c r="AZ18" s="27">
        <v>37200000</v>
      </c>
    </row>
    <row r="19" spans="1:52" s="975" customFormat="1" ht="20.399999999999999" x14ac:dyDescent="0.25">
      <c r="A19" s="148" t="s">
        <v>1325</v>
      </c>
      <c r="B19" s="148" t="s">
        <v>387</v>
      </c>
      <c r="C19" s="148">
        <v>306</v>
      </c>
      <c r="D19" s="157" t="s">
        <v>1121</v>
      </c>
      <c r="E19" s="186" t="s">
        <v>1351</v>
      </c>
      <c r="F19" s="186"/>
      <c r="G19" s="186"/>
      <c r="H19" s="1048">
        <v>45047</v>
      </c>
      <c r="I19" s="26"/>
      <c r="J19" s="1002" t="s">
        <v>1725</v>
      </c>
      <c r="K19" s="148"/>
      <c r="L19" s="148"/>
      <c r="M19" s="148"/>
      <c r="N19" s="148"/>
      <c r="O19" s="148"/>
      <c r="P19" s="148"/>
      <c r="Q19" s="148"/>
      <c r="R19" s="148"/>
      <c r="S19" s="148"/>
      <c r="T19" s="148"/>
      <c r="U19" s="148"/>
      <c r="V19" s="148"/>
      <c r="W19" s="148"/>
      <c r="X19" s="148"/>
      <c r="Y19" s="148"/>
      <c r="Z19" s="148"/>
      <c r="AA19" s="148"/>
      <c r="AB19" s="148"/>
      <c r="AC19" s="148" t="s">
        <v>406</v>
      </c>
      <c r="AD19" s="148" t="s">
        <v>406</v>
      </c>
      <c r="AE19" s="148" t="s">
        <v>410</v>
      </c>
      <c r="AF19" s="191" t="s">
        <v>87</v>
      </c>
      <c r="AG19" s="27"/>
      <c r="AH19" s="27"/>
      <c r="AI19" s="27"/>
      <c r="AJ19" s="27"/>
      <c r="AK19" s="27"/>
      <c r="AL19" s="27"/>
      <c r="AM19" s="27"/>
      <c r="AN19" s="27"/>
      <c r="AO19" s="27"/>
      <c r="AP19" s="27"/>
      <c r="AQ19" s="27"/>
      <c r="AR19" s="27"/>
      <c r="AS19" s="27"/>
      <c r="AT19" s="27"/>
      <c r="AU19" s="27"/>
      <c r="AV19" s="27"/>
      <c r="AW19" s="27"/>
      <c r="AX19" s="27"/>
      <c r="AY19" s="1036">
        <v>26300000</v>
      </c>
      <c r="AZ19" s="27">
        <v>26300000</v>
      </c>
    </row>
    <row r="20" spans="1:52" s="975" customFormat="1" ht="20.399999999999999" x14ac:dyDescent="0.25">
      <c r="A20" s="148" t="s">
        <v>1325</v>
      </c>
      <c r="B20" s="148" t="s">
        <v>387</v>
      </c>
      <c r="C20" s="148">
        <v>307</v>
      </c>
      <c r="D20" s="157" t="s">
        <v>1121</v>
      </c>
      <c r="E20" s="186" t="s">
        <v>1351</v>
      </c>
      <c r="F20" s="186"/>
      <c r="G20" s="186"/>
      <c r="H20" s="1021">
        <v>44682</v>
      </c>
      <c r="I20" s="26"/>
      <c r="J20" s="1002" t="s">
        <v>1726</v>
      </c>
      <c r="K20" s="148"/>
      <c r="L20" s="148"/>
      <c r="M20" s="148"/>
      <c r="N20" s="148"/>
      <c r="O20" s="148"/>
      <c r="P20" s="148"/>
      <c r="Q20" s="148"/>
      <c r="R20" s="148"/>
      <c r="S20" s="148"/>
      <c r="T20" s="148"/>
      <c r="U20" s="148"/>
      <c r="V20" s="148"/>
      <c r="W20" s="148"/>
      <c r="X20" s="148"/>
      <c r="Y20" s="148"/>
      <c r="Z20" s="148"/>
      <c r="AA20" s="148"/>
      <c r="AB20" s="148"/>
      <c r="AC20" s="148" t="s">
        <v>406</v>
      </c>
      <c r="AD20" s="148" t="s">
        <v>406</v>
      </c>
      <c r="AE20" s="148" t="s">
        <v>410</v>
      </c>
      <c r="AF20" s="191" t="s">
        <v>87</v>
      </c>
      <c r="AG20" s="27"/>
      <c r="AH20" s="27"/>
      <c r="AI20" s="27"/>
      <c r="AJ20" s="27"/>
      <c r="AK20" s="27"/>
      <c r="AL20" s="27"/>
      <c r="AM20" s="27"/>
      <c r="AN20" s="27"/>
      <c r="AO20" s="27"/>
      <c r="AP20" s="27"/>
      <c r="AQ20" s="27"/>
      <c r="AR20" s="27"/>
      <c r="AS20" s="27"/>
      <c r="AT20" s="27"/>
      <c r="AU20" s="27"/>
      <c r="AV20" s="27"/>
      <c r="AW20" s="27"/>
      <c r="AX20" s="27"/>
      <c r="AY20" s="1036">
        <v>9400000</v>
      </c>
      <c r="AZ20" s="27">
        <v>9400000</v>
      </c>
    </row>
    <row r="21" spans="1:52" ht="26.25" customHeight="1" x14ac:dyDescent="0.4">
      <c r="A21" s="186" t="s">
        <v>1325</v>
      </c>
      <c r="B21" s="186" t="s">
        <v>387</v>
      </c>
      <c r="C21" s="255">
        <v>251</v>
      </c>
      <c r="D21" s="157" t="s">
        <v>1121</v>
      </c>
      <c r="E21" s="186" t="s">
        <v>1324</v>
      </c>
      <c r="F21" s="992"/>
      <c r="G21" s="992"/>
      <c r="H21" s="1021">
        <v>44896</v>
      </c>
      <c r="I21" s="26"/>
      <c r="J21" s="26" t="s">
        <v>1592</v>
      </c>
      <c r="K21" s="990"/>
      <c r="L21" s="990"/>
      <c r="M21" s="990"/>
      <c r="N21" s="990"/>
      <c r="O21" s="990"/>
      <c r="P21" s="990"/>
      <c r="Q21" s="990"/>
      <c r="R21" s="990"/>
      <c r="S21" s="990"/>
      <c r="T21" s="990"/>
      <c r="U21" s="990"/>
      <c r="V21" s="990"/>
      <c r="W21" s="990"/>
      <c r="X21" s="990"/>
      <c r="Y21" s="990"/>
      <c r="Z21" s="148" t="s">
        <v>396</v>
      </c>
      <c r="AA21" s="148" t="s">
        <v>396</v>
      </c>
      <c r="AB21" s="148" t="s">
        <v>396</v>
      </c>
      <c r="AC21" s="148" t="s">
        <v>406</v>
      </c>
      <c r="AD21" s="148" t="s">
        <v>406</v>
      </c>
      <c r="AE21" s="148" t="s">
        <v>410</v>
      </c>
      <c r="AF21" s="148" t="s">
        <v>87</v>
      </c>
      <c r="AG21" s="990"/>
      <c r="AH21" s="990"/>
      <c r="AI21" s="990"/>
      <c r="AJ21" s="990"/>
      <c r="AK21" s="990"/>
      <c r="AL21" s="990"/>
      <c r="AM21" s="990"/>
      <c r="AN21" s="990"/>
      <c r="AO21" s="990"/>
      <c r="AP21" s="990"/>
      <c r="AQ21" s="990"/>
      <c r="AR21" s="990"/>
      <c r="AS21" s="990"/>
      <c r="AT21" s="990"/>
      <c r="AU21" s="990"/>
      <c r="AV21" s="27">
        <v>19300000</v>
      </c>
      <c r="AW21" s="27">
        <v>19300000</v>
      </c>
      <c r="AX21" s="27">
        <v>21160000</v>
      </c>
      <c r="AY21" s="27">
        <v>21160000</v>
      </c>
      <c r="AZ21" s="27">
        <v>21160000</v>
      </c>
    </row>
    <row r="22" spans="1:52" s="975" customFormat="1" ht="19.2" customHeight="1" x14ac:dyDescent="0.25">
      <c r="A22" s="186" t="s">
        <v>1325</v>
      </c>
      <c r="B22" s="186" t="s">
        <v>387</v>
      </c>
      <c r="C22" s="255">
        <v>237</v>
      </c>
      <c r="D22" s="157" t="s">
        <v>1121</v>
      </c>
      <c r="E22" s="186" t="s">
        <v>1351</v>
      </c>
      <c r="F22" s="186"/>
      <c r="G22" s="186"/>
      <c r="H22" s="960">
        <v>46722</v>
      </c>
      <c r="I22" s="26"/>
      <c r="J22" s="26" t="s">
        <v>1727</v>
      </c>
      <c r="K22" s="148"/>
      <c r="L22" s="148"/>
      <c r="M22" s="148"/>
      <c r="N22" s="148"/>
      <c r="O22" s="148"/>
      <c r="P22" s="148"/>
      <c r="Q22" s="148"/>
      <c r="R22" s="148"/>
      <c r="S22" s="148"/>
      <c r="T22" s="148"/>
      <c r="U22" s="148"/>
      <c r="V22" s="148"/>
      <c r="W22" s="148"/>
      <c r="X22" s="148" t="s">
        <v>510</v>
      </c>
      <c r="Y22" s="148" t="s">
        <v>510</v>
      </c>
      <c r="Z22" s="148" t="s">
        <v>510</v>
      </c>
      <c r="AA22" s="148" t="s">
        <v>510</v>
      </c>
      <c r="AB22" s="999" t="s">
        <v>396</v>
      </c>
      <c r="AC22" s="999" t="s">
        <v>392</v>
      </c>
      <c r="AD22" s="999" t="s">
        <v>392</v>
      </c>
      <c r="AE22" s="967">
        <v>43984</v>
      </c>
      <c r="AF22" s="191" t="s">
        <v>87</v>
      </c>
      <c r="AG22" s="27"/>
      <c r="AH22" s="27"/>
      <c r="AI22" s="27"/>
      <c r="AJ22" s="27"/>
      <c r="AK22" s="27"/>
      <c r="AL22" s="27"/>
      <c r="AM22" s="27"/>
      <c r="AN22" s="27"/>
      <c r="AO22" s="27"/>
      <c r="AP22" s="27"/>
      <c r="AQ22" s="27"/>
      <c r="AR22" s="27"/>
      <c r="AS22" s="27"/>
      <c r="AT22" s="27"/>
      <c r="AU22" s="27"/>
      <c r="AV22" s="27"/>
      <c r="AW22" s="27"/>
      <c r="AX22" s="969">
        <v>347300000</v>
      </c>
      <c r="AY22" s="969">
        <v>347300000</v>
      </c>
      <c r="AZ22" s="969">
        <v>347300000</v>
      </c>
    </row>
    <row r="23" spans="1:52" s="975" customFormat="1" ht="20.399999999999999" x14ac:dyDescent="0.25">
      <c r="A23" s="186" t="s">
        <v>1325</v>
      </c>
      <c r="B23" s="186" t="s">
        <v>387</v>
      </c>
      <c r="C23" s="255">
        <v>294</v>
      </c>
      <c r="D23" s="157" t="s">
        <v>1121</v>
      </c>
      <c r="E23" s="186" t="s">
        <v>1351</v>
      </c>
      <c r="F23" s="186"/>
      <c r="G23" s="186"/>
      <c r="H23" s="1011">
        <v>45870</v>
      </c>
      <c r="I23" s="26"/>
      <c r="J23" s="1002" t="s">
        <v>1709</v>
      </c>
      <c r="K23" s="148"/>
      <c r="L23" s="148"/>
      <c r="M23" s="148"/>
      <c r="N23" s="148"/>
      <c r="O23" s="148"/>
      <c r="P23" s="148"/>
      <c r="Q23" s="148"/>
      <c r="R23" s="148"/>
      <c r="S23" s="148"/>
      <c r="T23" s="148"/>
      <c r="U23" s="148"/>
      <c r="V23" s="148"/>
      <c r="W23" s="148"/>
      <c r="X23" s="148"/>
      <c r="Y23" s="148"/>
      <c r="Z23" s="148"/>
      <c r="AA23" s="148"/>
      <c r="AB23" s="148" t="s">
        <v>392</v>
      </c>
      <c r="AC23" s="148" t="s">
        <v>406</v>
      </c>
      <c r="AD23" s="148" t="s">
        <v>406</v>
      </c>
      <c r="AE23" s="148" t="s">
        <v>410</v>
      </c>
      <c r="AF23" s="1023">
        <v>44662</v>
      </c>
      <c r="AG23" s="27"/>
      <c r="AH23" s="27"/>
      <c r="AI23" s="27"/>
      <c r="AJ23" s="27"/>
      <c r="AK23" s="27"/>
      <c r="AL23" s="27"/>
      <c r="AM23" s="27"/>
      <c r="AN23" s="27"/>
      <c r="AO23" s="27"/>
      <c r="AP23" s="27"/>
      <c r="AQ23" s="27"/>
      <c r="AR23" s="27"/>
      <c r="AS23" s="27"/>
      <c r="AT23" s="27"/>
      <c r="AU23" s="27"/>
      <c r="AV23" s="27"/>
      <c r="AW23" s="27"/>
      <c r="AX23" s="969">
        <v>28040000</v>
      </c>
      <c r="AY23" s="969">
        <v>28040000</v>
      </c>
      <c r="AZ23" s="969">
        <v>28040000</v>
      </c>
    </row>
    <row r="24" spans="1:52" s="975" customFormat="1" ht="20.399999999999999" x14ac:dyDescent="0.25">
      <c r="A24" s="186" t="s">
        <v>1325</v>
      </c>
      <c r="B24" s="186" t="s">
        <v>387</v>
      </c>
      <c r="C24" s="255">
        <v>296</v>
      </c>
      <c r="D24" s="157" t="s">
        <v>1121</v>
      </c>
      <c r="E24" s="186" t="s">
        <v>1351</v>
      </c>
      <c r="F24" s="186"/>
      <c r="G24" s="186"/>
      <c r="H24" s="1012">
        <v>44621</v>
      </c>
      <c r="I24" s="26"/>
      <c r="J24" s="1002" t="s">
        <v>1711</v>
      </c>
      <c r="K24" s="148"/>
      <c r="L24" s="148"/>
      <c r="M24" s="148"/>
      <c r="N24" s="148"/>
      <c r="O24" s="148"/>
      <c r="P24" s="148"/>
      <c r="Q24" s="148"/>
      <c r="R24" s="148"/>
      <c r="S24" s="148"/>
      <c r="T24" s="148"/>
      <c r="U24" s="148"/>
      <c r="V24" s="148"/>
      <c r="W24" s="148"/>
      <c r="X24" s="148"/>
      <c r="Y24" s="148"/>
      <c r="Z24" s="148"/>
      <c r="AA24" s="148"/>
      <c r="AB24" s="148" t="s">
        <v>392</v>
      </c>
      <c r="AC24" s="148" t="s">
        <v>406</v>
      </c>
      <c r="AD24" s="958" t="s">
        <v>110</v>
      </c>
      <c r="AE24" s="148" t="s">
        <v>410</v>
      </c>
      <c r="AF24" s="1023">
        <v>44662</v>
      </c>
      <c r="AG24" s="27"/>
      <c r="AH24" s="27"/>
      <c r="AI24" s="27"/>
      <c r="AJ24" s="27"/>
      <c r="AK24" s="27"/>
      <c r="AL24" s="27"/>
      <c r="AM24" s="27"/>
      <c r="AN24" s="27"/>
      <c r="AO24" s="27"/>
      <c r="AP24" s="27"/>
      <c r="AQ24" s="27"/>
      <c r="AR24" s="27"/>
      <c r="AS24" s="27"/>
      <c r="AT24" s="27"/>
      <c r="AU24" s="27"/>
      <c r="AV24" s="27"/>
      <c r="AW24" s="27"/>
      <c r="AX24" s="969">
        <v>18520000</v>
      </c>
      <c r="AY24" s="969">
        <v>18520000</v>
      </c>
      <c r="AZ24" s="969">
        <v>18520000</v>
      </c>
    </row>
    <row r="25" spans="1:52" s="975" customFormat="1" x14ac:dyDescent="0.25">
      <c r="A25" s="186" t="s">
        <v>1325</v>
      </c>
      <c r="B25" s="186" t="s">
        <v>387</v>
      </c>
      <c r="C25" s="255">
        <v>297</v>
      </c>
      <c r="D25" s="157" t="s">
        <v>1121</v>
      </c>
      <c r="E25" s="186" t="s">
        <v>1324</v>
      </c>
      <c r="F25" s="186"/>
      <c r="G25" s="186"/>
      <c r="H25" s="960">
        <v>45992</v>
      </c>
      <c r="I25" s="26"/>
      <c r="J25" s="26" t="s">
        <v>1718</v>
      </c>
      <c r="K25" s="148"/>
      <c r="L25" s="148"/>
      <c r="M25" s="148"/>
      <c r="N25" s="148"/>
      <c r="O25" s="148"/>
      <c r="P25" s="148"/>
      <c r="Q25" s="148"/>
      <c r="R25" s="148"/>
      <c r="S25" s="148"/>
      <c r="T25" s="148"/>
      <c r="U25" s="148"/>
      <c r="V25" s="148"/>
      <c r="W25" s="148"/>
      <c r="X25" s="148"/>
      <c r="Y25" s="148"/>
      <c r="Z25" s="148"/>
      <c r="AA25" s="148"/>
      <c r="AB25" s="148" t="s">
        <v>392</v>
      </c>
      <c r="AC25" s="148" t="s">
        <v>392</v>
      </c>
      <c r="AD25" s="148" t="s">
        <v>392</v>
      </c>
      <c r="AE25" s="148" t="s">
        <v>410</v>
      </c>
      <c r="AF25" s="148" t="s">
        <v>87</v>
      </c>
      <c r="AG25" s="27"/>
      <c r="AH25" s="27"/>
      <c r="AI25" s="27"/>
      <c r="AJ25" s="27"/>
      <c r="AK25" s="27"/>
      <c r="AL25" s="27"/>
      <c r="AM25" s="27"/>
      <c r="AN25" s="27"/>
      <c r="AO25" s="27"/>
      <c r="AP25" s="27"/>
      <c r="AQ25" s="27"/>
      <c r="AR25" s="27"/>
      <c r="AS25" s="27"/>
      <c r="AT25" s="27"/>
      <c r="AU25" s="27"/>
      <c r="AV25" s="27"/>
      <c r="AW25" s="27"/>
      <c r="AX25" s="27">
        <v>69600000</v>
      </c>
      <c r="AY25" s="27">
        <v>69600000</v>
      </c>
      <c r="AZ25" s="27">
        <v>69600000</v>
      </c>
    </row>
    <row r="26" spans="1:52" s="975" customFormat="1" x14ac:dyDescent="0.25">
      <c r="A26" s="959" t="s">
        <v>1325</v>
      </c>
      <c r="B26" s="959" t="s">
        <v>509</v>
      </c>
      <c r="C26" s="1033">
        <v>329</v>
      </c>
      <c r="D26" s="1034" t="s">
        <v>1121</v>
      </c>
      <c r="E26" s="959" t="s">
        <v>1324</v>
      </c>
      <c r="F26" s="186"/>
      <c r="G26" s="186"/>
      <c r="H26" s="1035">
        <v>44896</v>
      </c>
      <c r="I26" s="26"/>
      <c r="J26" s="1106" t="s">
        <v>1750</v>
      </c>
      <c r="K26" s="148"/>
      <c r="L26" s="148"/>
      <c r="M26" s="148"/>
      <c r="N26" s="148"/>
      <c r="O26" s="148"/>
      <c r="P26" s="148"/>
      <c r="Q26" s="148"/>
      <c r="R26" s="148"/>
      <c r="S26" s="148"/>
      <c r="T26" s="148"/>
      <c r="U26" s="148"/>
      <c r="V26" s="148"/>
      <c r="W26" s="148"/>
      <c r="X26" s="148"/>
      <c r="Y26" s="148"/>
      <c r="Z26" s="148"/>
      <c r="AA26" s="148"/>
      <c r="AB26" s="148"/>
      <c r="AC26" s="148"/>
      <c r="AD26" s="958" t="s">
        <v>396</v>
      </c>
      <c r="AE26" s="958" t="s">
        <v>410</v>
      </c>
      <c r="AF26" s="958" t="s">
        <v>87</v>
      </c>
      <c r="AG26" s="27"/>
      <c r="AH26" s="27"/>
      <c r="AI26" s="27"/>
      <c r="AJ26" s="27"/>
      <c r="AK26" s="27"/>
      <c r="AL26" s="27"/>
      <c r="AM26" s="27"/>
      <c r="AN26" s="27"/>
      <c r="AO26" s="27"/>
      <c r="AP26" s="27"/>
      <c r="AQ26" s="27"/>
      <c r="AR26" s="27"/>
      <c r="AS26" s="27"/>
      <c r="AT26" s="27"/>
      <c r="AU26" s="27"/>
      <c r="AV26" s="27"/>
      <c r="AW26" s="27"/>
      <c r="AX26" s="27"/>
      <c r="AY26" s="27"/>
      <c r="AZ26" s="1015">
        <v>7994000</v>
      </c>
    </row>
    <row r="27" spans="1:52" ht="22.8" x14ac:dyDescent="0.4">
      <c r="A27" s="186" t="s">
        <v>1325</v>
      </c>
      <c r="B27" s="186" t="s">
        <v>387</v>
      </c>
      <c r="C27" s="255">
        <v>270</v>
      </c>
      <c r="D27" s="157" t="s">
        <v>1121</v>
      </c>
      <c r="E27" s="186" t="s">
        <v>1351</v>
      </c>
      <c r="F27" s="142"/>
      <c r="G27" s="142"/>
      <c r="H27" s="983">
        <v>44713</v>
      </c>
      <c r="I27" s="142"/>
      <c r="J27" s="26" t="s">
        <v>1610</v>
      </c>
      <c r="K27" s="990"/>
      <c r="L27" s="990"/>
      <c r="M27" s="990"/>
      <c r="N27" s="990"/>
      <c r="O27" s="990"/>
      <c r="P27" s="990"/>
      <c r="Q27" s="990"/>
      <c r="R27" s="990"/>
      <c r="S27" s="990"/>
      <c r="T27" s="990"/>
      <c r="U27" s="990"/>
      <c r="V27" s="990"/>
      <c r="W27" s="990"/>
      <c r="X27" s="990"/>
      <c r="Y27" s="990"/>
      <c r="Z27" s="148" t="s">
        <v>392</v>
      </c>
      <c r="AA27" s="148" t="s">
        <v>392</v>
      </c>
      <c r="AB27" s="148" t="s">
        <v>392</v>
      </c>
      <c r="AC27" s="148" t="s">
        <v>406</v>
      </c>
      <c r="AD27" s="148" t="s">
        <v>406</v>
      </c>
      <c r="AE27" s="967">
        <v>44176</v>
      </c>
      <c r="AF27" s="191" t="s">
        <v>87</v>
      </c>
      <c r="AG27" s="990"/>
      <c r="AH27" s="990"/>
      <c r="AI27" s="990"/>
      <c r="AJ27" s="990"/>
      <c r="AK27" s="990"/>
      <c r="AL27" s="990"/>
      <c r="AM27" s="990"/>
      <c r="AN27" s="990"/>
      <c r="AO27" s="990"/>
      <c r="AP27" s="990"/>
      <c r="AQ27" s="990"/>
      <c r="AR27" s="990"/>
      <c r="AS27" s="990"/>
      <c r="AT27" s="990"/>
      <c r="AU27" s="990"/>
      <c r="AV27" s="27">
        <v>16540000</v>
      </c>
      <c r="AW27" s="27">
        <v>16540000</v>
      </c>
      <c r="AX27" s="27">
        <v>16540000</v>
      </c>
      <c r="AY27" s="27">
        <v>16540000</v>
      </c>
      <c r="AZ27" s="27">
        <v>16540000</v>
      </c>
    </row>
    <row r="28" spans="1:52" ht="22.8" x14ac:dyDescent="0.4">
      <c r="A28" s="992" t="s">
        <v>1325</v>
      </c>
      <c r="B28" s="992" t="s">
        <v>387</v>
      </c>
      <c r="C28" s="993">
        <v>240</v>
      </c>
      <c r="D28" s="994" t="s">
        <v>1121</v>
      </c>
      <c r="E28" s="992" t="s">
        <v>1351</v>
      </c>
      <c r="F28" s="992"/>
      <c r="G28" s="992"/>
      <c r="H28" s="1048">
        <v>44835</v>
      </c>
      <c r="I28" s="996" t="s">
        <v>1531</v>
      </c>
      <c r="J28" s="996" t="s">
        <v>1540</v>
      </c>
      <c r="K28" s="997"/>
      <c r="L28" s="997"/>
      <c r="M28" s="997"/>
      <c r="N28" s="997"/>
      <c r="O28" s="997"/>
      <c r="P28" s="997"/>
      <c r="Q28" s="997"/>
      <c r="R28" s="997"/>
      <c r="S28" s="997"/>
      <c r="T28" s="997"/>
      <c r="U28" s="997"/>
      <c r="V28" s="997"/>
      <c r="W28" s="997"/>
      <c r="X28" s="997"/>
      <c r="Y28" s="871" t="s">
        <v>396</v>
      </c>
      <c r="Z28" s="871" t="s">
        <v>406</v>
      </c>
      <c r="AA28" s="871" t="s">
        <v>406</v>
      </c>
      <c r="AB28" s="871" t="s">
        <v>406</v>
      </c>
      <c r="AC28" s="871" t="s">
        <v>406</v>
      </c>
      <c r="AD28" s="871" t="s">
        <v>406</v>
      </c>
      <c r="AE28" s="871" t="s">
        <v>410</v>
      </c>
      <c r="AF28" s="1023">
        <v>44659</v>
      </c>
      <c r="AG28" s="997"/>
      <c r="AH28" s="997"/>
      <c r="AI28" s="997"/>
      <c r="AJ28" s="997"/>
      <c r="AK28" s="997"/>
      <c r="AL28" s="997"/>
      <c r="AM28" s="997"/>
      <c r="AN28" s="997"/>
      <c r="AO28" s="997"/>
      <c r="AP28" s="997"/>
      <c r="AQ28" s="997"/>
      <c r="AR28" s="997"/>
      <c r="AS28" s="997"/>
      <c r="AT28" s="997"/>
      <c r="AU28" s="987">
        <v>9345000</v>
      </c>
      <c r="AV28" s="1000">
        <v>10180000</v>
      </c>
      <c r="AW28" s="1000">
        <v>10180000</v>
      </c>
      <c r="AX28" s="1000">
        <v>10180000</v>
      </c>
      <c r="AY28" s="1000">
        <v>10180000</v>
      </c>
      <c r="AZ28" s="1000">
        <v>10180000</v>
      </c>
    </row>
    <row r="29" spans="1:52" ht="20.399999999999999" x14ac:dyDescent="0.25">
      <c r="A29" s="186" t="s">
        <v>1325</v>
      </c>
      <c r="B29" s="186" t="s">
        <v>387</v>
      </c>
      <c r="C29" s="255">
        <v>194</v>
      </c>
      <c r="D29" s="157" t="s">
        <v>1121</v>
      </c>
      <c r="E29" s="186" t="s">
        <v>1324</v>
      </c>
      <c r="F29" s="186"/>
      <c r="G29" s="186"/>
      <c r="H29" s="1048">
        <v>45261</v>
      </c>
      <c r="I29" s="26"/>
      <c r="J29" s="26" t="s">
        <v>1502</v>
      </c>
      <c r="K29" s="148"/>
      <c r="L29" s="148"/>
      <c r="M29" s="148"/>
      <c r="N29" s="148"/>
      <c r="O29" s="148"/>
      <c r="P29" s="148"/>
      <c r="Q29" s="148"/>
      <c r="R29" s="148"/>
      <c r="S29" s="148"/>
      <c r="T29" s="148"/>
      <c r="U29" s="148"/>
      <c r="V29" s="148" t="s">
        <v>396</v>
      </c>
      <c r="W29" s="148" t="s">
        <v>396</v>
      </c>
      <c r="X29" s="148" t="s">
        <v>396</v>
      </c>
      <c r="Y29" s="148" t="s">
        <v>392</v>
      </c>
      <c r="Z29" s="148" t="s">
        <v>392</v>
      </c>
      <c r="AA29" s="148" t="s">
        <v>392</v>
      </c>
      <c r="AB29" s="148" t="s">
        <v>406</v>
      </c>
      <c r="AC29" s="148" t="s">
        <v>406</v>
      </c>
      <c r="AD29" s="148" t="s">
        <v>406</v>
      </c>
      <c r="AE29" s="967">
        <v>43950</v>
      </c>
      <c r="AF29" s="191" t="s">
        <v>87</v>
      </c>
      <c r="AG29" s="27"/>
      <c r="AH29" s="27"/>
      <c r="AI29" s="27"/>
      <c r="AJ29" s="27"/>
      <c r="AK29" s="27"/>
      <c r="AL29" s="27"/>
      <c r="AM29" s="27"/>
      <c r="AN29" s="27"/>
      <c r="AO29" s="27"/>
      <c r="AP29" s="27"/>
      <c r="AQ29" s="27"/>
      <c r="AR29" s="27">
        <v>95000000</v>
      </c>
      <c r="AS29" s="27">
        <v>95000000</v>
      </c>
      <c r="AT29" s="27">
        <v>95000000</v>
      </c>
      <c r="AU29" s="27">
        <v>95000000</v>
      </c>
      <c r="AV29" s="27">
        <v>95000000</v>
      </c>
      <c r="AW29" s="27">
        <v>95000000</v>
      </c>
      <c r="AX29" s="27">
        <v>97995000</v>
      </c>
      <c r="AY29" s="27">
        <v>97995000</v>
      </c>
      <c r="AZ29" s="27">
        <v>97995000</v>
      </c>
    </row>
    <row r="30" spans="1:52" ht="20.399999999999999" x14ac:dyDescent="0.25">
      <c r="A30" s="186" t="s">
        <v>1325</v>
      </c>
      <c r="B30" s="186" t="s">
        <v>387</v>
      </c>
      <c r="C30" s="255">
        <v>208</v>
      </c>
      <c r="D30" s="157" t="s">
        <v>1121</v>
      </c>
      <c r="E30" s="186" t="s">
        <v>1324</v>
      </c>
      <c r="F30" s="186"/>
      <c r="G30" s="186"/>
      <c r="H30" s="1021">
        <v>44896</v>
      </c>
      <c r="I30" s="26"/>
      <c r="J30" s="26" t="s">
        <v>1542</v>
      </c>
      <c r="K30" s="148"/>
      <c r="L30" s="148"/>
      <c r="M30" s="148"/>
      <c r="N30" s="148"/>
      <c r="O30" s="148"/>
      <c r="P30" s="148"/>
      <c r="Q30" s="148"/>
      <c r="R30" s="148"/>
      <c r="S30" s="148"/>
      <c r="T30" s="148"/>
      <c r="U30" s="148"/>
      <c r="V30" s="148"/>
      <c r="W30" s="148" t="s">
        <v>396</v>
      </c>
      <c r="X30" s="148" t="s">
        <v>396</v>
      </c>
      <c r="Y30" s="148" t="s">
        <v>406</v>
      </c>
      <c r="Z30" s="148" t="s">
        <v>406</v>
      </c>
      <c r="AA30" s="148" t="s">
        <v>406</v>
      </c>
      <c r="AB30" s="148" t="s">
        <v>406</v>
      </c>
      <c r="AC30" s="148" t="s">
        <v>406</v>
      </c>
      <c r="AD30" s="148" t="s">
        <v>406</v>
      </c>
      <c r="AE30" s="967" t="s">
        <v>410</v>
      </c>
      <c r="AF30" s="967" t="s">
        <v>87</v>
      </c>
      <c r="AG30" s="27"/>
      <c r="AH30" s="27"/>
      <c r="AI30" s="27"/>
      <c r="AJ30" s="27"/>
      <c r="AK30" s="27"/>
      <c r="AL30" s="27"/>
      <c r="AM30" s="27"/>
      <c r="AN30" s="27"/>
      <c r="AO30" s="27"/>
      <c r="AP30" s="27"/>
      <c r="AQ30" s="27"/>
      <c r="AR30" s="27"/>
      <c r="AS30" s="27">
        <v>15750000</v>
      </c>
      <c r="AT30" s="27">
        <v>15750000</v>
      </c>
      <c r="AU30" s="27">
        <v>22656000</v>
      </c>
      <c r="AV30" s="27">
        <v>22656000</v>
      </c>
      <c r="AW30" s="27">
        <v>22656000</v>
      </c>
      <c r="AX30" s="27">
        <v>22656000</v>
      </c>
      <c r="AY30" s="27">
        <v>22656000</v>
      </c>
      <c r="AZ30" s="27">
        <v>22656000</v>
      </c>
    </row>
    <row r="31" spans="1:52" ht="20.399999999999999" x14ac:dyDescent="0.25">
      <c r="A31" s="186" t="s">
        <v>1325</v>
      </c>
      <c r="B31" s="186" t="s">
        <v>387</v>
      </c>
      <c r="C31" s="255">
        <v>63</v>
      </c>
      <c r="D31" s="157" t="s">
        <v>1121</v>
      </c>
      <c r="E31" s="186" t="s">
        <v>1324</v>
      </c>
      <c r="F31" s="186"/>
      <c r="G31" s="186"/>
      <c r="H31" s="1049">
        <v>45078</v>
      </c>
      <c r="I31" s="26"/>
      <c r="J31" s="26" t="s">
        <v>1427</v>
      </c>
      <c r="K31" s="148"/>
      <c r="L31" s="148"/>
      <c r="M31" s="148"/>
      <c r="N31" s="148"/>
      <c r="O31" s="148"/>
      <c r="P31" s="148"/>
      <c r="Q31" s="148" t="s">
        <v>396</v>
      </c>
      <c r="R31" s="148" t="s">
        <v>396</v>
      </c>
      <c r="S31" s="148" t="s">
        <v>396</v>
      </c>
      <c r="T31" s="148" t="s">
        <v>396</v>
      </c>
      <c r="U31" s="148" t="s">
        <v>396</v>
      </c>
      <c r="V31" s="148" t="s">
        <v>396</v>
      </c>
      <c r="W31" s="148" t="s">
        <v>406</v>
      </c>
      <c r="X31" s="148" t="s">
        <v>406</v>
      </c>
      <c r="Y31" s="148" t="s">
        <v>406</v>
      </c>
      <c r="Z31" s="148" t="s">
        <v>406</v>
      </c>
      <c r="AA31" s="148" t="s">
        <v>406</v>
      </c>
      <c r="AB31" s="148" t="s">
        <v>406</v>
      </c>
      <c r="AC31" s="148" t="s">
        <v>406</v>
      </c>
      <c r="AD31" s="148" t="s">
        <v>406</v>
      </c>
      <c r="AE31" s="967" t="s">
        <v>410</v>
      </c>
      <c r="AF31" s="991" t="s">
        <v>1532</v>
      </c>
      <c r="AG31" s="27"/>
      <c r="AH31" s="27"/>
      <c r="AI31" s="27"/>
      <c r="AJ31" s="27"/>
      <c r="AK31" s="27"/>
      <c r="AL31" s="27"/>
      <c r="AM31" s="27">
        <v>14300000</v>
      </c>
      <c r="AN31" s="27">
        <v>14300000</v>
      </c>
      <c r="AO31" s="27">
        <v>14300000</v>
      </c>
      <c r="AP31" s="27">
        <v>14300000</v>
      </c>
      <c r="AQ31" s="27">
        <v>14300000</v>
      </c>
      <c r="AR31" s="27">
        <v>14300000</v>
      </c>
      <c r="AS31" s="27">
        <v>16612000</v>
      </c>
      <c r="AT31" s="27">
        <v>16612000</v>
      </c>
      <c r="AU31" s="27">
        <v>16612000</v>
      </c>
      <c r="AV31" s="27">
        <v>16612000</v>
      </c>
      <c r="AW31" s="27">
        <v>16612000</v>
      </c>
      <c r="AX31" s="27">
        <v>16612000</v>
      </c>
      <c r="AY31" s="27">
        <v>16612000</v>
      </c>
      <c r="AZ31" s="27">
        <v>16612000</v>
      </c>
    </row>
    <row r="32" spans="1:52" ht="20.399999999999999" x14ac:dyDescent="0.25">
      <c r="A32" s="186" t="s">
        <v>1325</v>
      </c>
      <c r="B32" s="186" t="s">
        <v>387</v>
      </c>
      <c r="C32" s="255">
        <v>28</v>
      </c>
      <c r="D32" s="157" t="s">
        <v>1121</v>
      </c>
      <c r="E32" s="186" t="s">
        <v>1324</v>
      </c>
      <c r="F32" s="186"/>
      <c r="G32" s="186"/>
      <c r="H32" s="1049">
        <v>45078</v>
      </c>
      <c r="I32" s="26"/>
      <c r="J32" s="26" t="s">
        <v>1450</v>
      </c>
      <c r="K32" s="148"/>
      <c r="L32" s="148"/>
      <c r="M32" s="148"/>
      <c r="N32" s="148" t="s">
        <v>396</v>
      </c>
      <c r="O32" s="148" t="s">
        <v>396</v>
      </c>
      <c r="P32" s="148" t="s">
        <v>396</v>
      </c>
      <c r="Q32" s="148" t="s">
        <v>396</v>
      </c>
      <c r="R32" s="148" t="s">
        <v>396</v>
      </c>
      <c r="S32" s="148" t="s">
        <v>396</v>
      </c>
      <c r="T32" s="148" t="s">
        <v>396</v>
      </c>
      <c r="U32" s="148" t="s">
        <v>396</v>
      </c>
      <c r="V32" s="148" t="s">
        <v>396</v>
      </c>
      <c r="W32" s="148" t="s">
        <v>406</v>
      </c>
      <c r="X32" s="148" t="s">
        <v>406</v>
      </c>
      <c r="Y32" s="148" t="s">
        <v>406</v>
      </c>
      <c r="Z32" s="148" t="s">
        <v>406</v>
      </c>
      <c r="AA32" s="148" t="s">
        <v>406</v>
      </c>
      <c r="AB32" s="148" t="s">
        <v>406</v>
      </c>
      <c r="AC32" s="148" t="s">
        <v>406</v>
      </c>
      <c r="AD32" s="148" t="s">
        <v>406</v>
      </c>
      <c r="AE32" s="967" t="s">
        <v>410</v>
      </c>
      <c r="AF32" s="991" t="s">
        <v>1532</v>
      </c>
      <c r="AG32" s="27"/>
      <c r="AH32" s="27"/>
      <c r="AI32" s="27"/>
      <c r="AJ32" s="27">
        <v>34500000</v>
      </c>
      <c r="AK32" s="27">
        <v>34500000</v>
      </c>
      <c r="AL32" s="27">
        <v>34500000</v>
      </c>
      <c r="AM32" s="27">
        <v>34500000</v>
      </c>
      <c r="AN32" s="27">
        <v>34500000</v>
      </c>
      <c r="AO32" s="27">
        <v>34500000</v>
      </c>
      <c r="AP32" s="27">
        <v>34500000</v>
      </c>
      <c r="AQ32" s="27">
        <v>34500000</v>
      </c>
      <c r="AR32" s="27">
        <v>34500000</v>
      </c>
      <c r="AS32" s="27">
        <v>39082000</v>
      </c>
      <c r="AT32" s="27">
        <v>39082000</v>
      </c>
      <c r="AU32" s="27">
        <v>39082000</v>
      </c>
      <c r="AV32" s="27">
        <v>39082000</v>
      </c>
      <c r="AW32" s="27">
        <v>39082000</v>
      </c>
      <c r="AX32" s="27">
        <v>39082000</v>
      </c>
      <c r="AY32" s="27">
        <v>39082000</v>
      </c>
      <c r="AZ32" s="27">
        <v>39082000</v>
      </c>
    </row>
    <row r="33" spans="1:52" ht="20.399999999999999" x14ac:dyDescent="0.25">
      <c r="A33" s="186" t="s">
        <v>1325</v>
      </c>
      <c r="B33" s="186" t="s">
        <v>387</v>
      </c>
      <c r="C33" s="255">
        <v>90</v>
      </c>
      <c r="D33" s="157" t="s">
        <v>1121</v>
      </c>
      <c r="E33" s="186" t="s">
        <v>1324</v>
      </c>
      <c r="F33" s="186"/>
      <c r="G33" s="186"/>
      <c r="H33" s="960">
        <v>45271</v>
      </c>
      <c r="I33" s="26"/>
      <c r="J33" s="26" t="s">
        <v>1443</v>
      </c>
      <c r="K33" s="148"/>
      <c r="L33" s="148"/>
      <c r="M33" s="148"/>
      <c r="N33" s="148"/>
      <c r="O33" s="148"/>
      <c r="P33" s="148"/>
      <c r="Q33" s="148"/>
      <c r="R33" s="148"/>
      <c r="S33" s="148" t="s">
        <v>396</v>
      </c>
      <c r="T33" s="148" t="s">
        <v>396</v>
      </c>
      <c r="U33" s="148" t="s">
        <v>396</v>
      </c>
      <c r="V33" s="148" t="s">
        <v>396</v>
      </c>
      <c r="W33" s="148" t="s">
        <v>406</v>
      </c>
      <c r="X33" s="148" t="s">
        <v>406</v>
      </c>
      <c r="Y33" s="148" t="s">
        <v>406</v>
      </c>
      <c r="Z33" s="148" t="s">
        <v>406</v>
      </c>
      <c r="AA33" s="148" t="s">
        <v>406</v>
      </c>
      <c r="AB33" s="148" t="s">
        <v>406</v>
      </c>
      <c r="AC33" s="148" t="s">
        <v>406</v>
      </c>
      <c r="AD33" s="148" t="s">
        <v>406</v>
      </c>
      <c r="AE33" s="967" t="s">
        <v>410</v>
      </c>
      <c r="AF33" s="991" t="s">
        <v>1533</v>
      </c>
      <c r="AG33" s="27"/>
      <c r="AH33" s="27"/>
      <c r="AI33" s="27"/>
      <c r="AJ33" s="27"/>
      <c r="AK33" s="27"/>
      <c r="AL33" s="27"/>
      <c r="AM33" s="27"/>
      <c r="AN33" s="27"/>
      <c r="AO33" s="27">
        <v>17923000</v>
      </c>
      <c r="AP33" s="27">
        <v>17923000</v>
      </c>
      <c r="AQ33" s="27">
        <v>17923000</v>
      </c>
      <c r="AR33" s="27">
        <v>17923000</v>
      </c>
      <c r="AS33" s="27">
        <v>17925000</v>
      </c>
      <c r="AT33" s="27">
        <v>17925000</v>
      </c>
      <c r="AU33" s="27">
        <v>17925000</v>
      </c>
      <c r="AV33" s="27">
        <v>17925000</v>
      </c>
      <c r="AW33" s="27">
        <v>17925000</v>
      </c>
      <c r="AX33" s="27">
        <v>17925000</v>
      </c>
      <c r="AY33" s="27">
        <v>17925000</v>
      </c>
      <c r="AZ33" s="27">
        <v>17925000</v>
      </c>
    </row>
    <row r="34" spans="1:52" ht="20.399999999999999" x14ac:dyDescent="0.25">
      <c r="A34" s="186" t="s">
        <v>1325</v>
      </c>
      <c r="B34" s="186" t="s">
        <v>387</v>
      </c>
      <c r="C34" s="255">
        <v>43</v>
      </c>
      <c r="D34" s="157" t="s">
        <v>1121</v>
      </c>
      <c r="E34" s="186" t="s">
        <v>1324</v>
      </c>
      <c r="F34" s="186"/>
      <c r="G34" s="186"/>
      <c r="H34" s="1021">
        <v>44896</v>
      </c>
      <c r="I34" s="26"/>
      <c r="J34" s="26" t="s">
        <v>1547</v>
      </c>
      <c r="K34" s="148"/>
      <c r="L34" s="148"/>
      <c r="M34" s="148"/>
      <c r="N34" s="148"/>
      <c r="O34" s="148"/>
      <c r="P34" s="148" t="s">
        <v>396</v>
      </c>
      <c r="Q34" s="148" t="s">
        <v>406</v>
      </c>
      <c r="R34" s="148" t="s">
        <v>406</v>
      </c>
      <c r="S34" s="148" t="s">
        <v>406</v>
      </c>
      <c r="T34" s="148" t="s">
        <v>406</v>
      </c>
      <c r="U34" s="148" t="s">
        <v>406</v>
      </c>
      <c r="V34" s="148" t="s">
        <v>406</v>
      </c>
      <c r="W34" s="148" t="s">
        <v>406</v>
      </c>
      <c r="X34" s="148" t="s">
        <v>406</v>
      </c>
      <c r="Y34" s="148" t="s">
        <v>406</v>
      </c>
      <c r="Z34" s="148" t="s">
        <v>406</v>
      </c>
      <c r="AA34" s="148" t="s">
        <v>406</v>
      </c>
      <c r="AB34" s="148" t="s">
        <v>406</v>
      </c>
      <c r="AC34" s="148" t="s">
        <v>406</v>
      </c>
      <c r="AD34" s="148" t="s">
        <v>406</v>
      </c>
      <c r="AE34" s="967" t="s">
        <v>410</v>
      </c>
      <c r="AF34" s="967">
        <v>43207</v>
      </c>
      <c r="AG34" s="27"/>
      <c r="AH34" s="27"/>
      <c r="AI34" s="27"/>
      <c r="AJ34" s="27"/>
      <c r="AK34" s="27"/>
      <c r="AL34" s="27">
        <v>18402000</v>
      </c>
      <c r="AM34" s="27">
        <v>18402000</v>
      </c>
      <c r="AN34" s="27">
        <v>18402000</v>
      </c>
      <c r="AO34" s="27">
        <v>18402000</v>
      </c>
      <c r="AP34" s="27">
        <v>18402000</v>
      </c>
      <c r="AQ34" s="27">
        <v>18402000</v>
      </c>
      <c r="AR34" s="27">
        <v>18402000</v>
      </c>
      <c r="AS34" s="27">
        <v>18402000</v>
      </c>
      <c r="AT34" s="27">
        <v>18402000</v>
      </c>
      <c r="AU34" s="27">
        <v>18402000</v>
      </c>
      <c r="AV34" s="27">
        <v>18402000</v>
      </c>
      <c r="AW34" s="27">
        <v>18402000</v>
      </c>
      <c r="AX34" s="27">
        <v>18402000</v>
      </c>
      <c r="AY34" s="27">
        <v>18402000</v>
      </c>
      <c r="AZ34" s="27">
        <v>18402000</v>
      </c>
    </row>
    <row r="35" spans="1:52" ht="20.399999999999999" x14ac:dyDescent="0.25">
      <c r="A35" s="186" t="s">
        <v>1325</v>
      </c>
      <c r="B35" s="186" t="s">
        <v>387</v>
      </c>
      <c r="C35" s="255">
        <v>44</v>
      </c>
      <c r="D35" s="157" t="s">
        <v>1121</v>
      </c>
      <c r="E35" s="186" t="s">
        <v>1324</v>
      </c>
      <c r="F35" s="186"/>
      <c r="G35" s="186"/>
      <c r="H35" s="960">
        <v>46357</v>
      </c>
      <c r="I35" s="26"/>
      <c r="J35" s="26" t="s">
        <v>1548</v>
      </c>
      <c r="K35" s="148"/>
      <c r="L35" s="148"/>
      <c r="M35" s="148"/>
      <c r="N35" s="148"/>
      <c r="O35" s="148"/>
      <c r="P35" s="148" t="s">
        <v>396</v>
      </c>
      <c r="Q35" s="148" t="s">
        <v>406</v>
      </c>
      <c r="R35" s="148" t="s">
        <v>406</v>
      </c>
      <c r="S35" s="148" t="s">
        <v>406</v>
      </c>
      <c r="T35" s="148" t="s">
        <v>406</v>
      </c>
      <c r="U35" s="148" t="s">
        <v>406</v>
      </c>
      <c r="V35" s="148" t="s">
        <v>406</v>
      </c>
      <c r="W35" s="148" t="s">
        <v>406</v>
      </c>
      <c r="X35" s="148" t="s">
        <v>406</v>
      </c>
      <c r="Y35" s="148" t="s">
        <v>406</v>
      </c>
      <c r="Z35" s="148" t="s">
        <v>406</v>
      </c>
      <c r="AA35" s="148" t="s">
        <v>406</v>
      </c>
      <c r="AB35" s="148" t="s">
        <v>406</v>
      </c>
      <c r="AC35" s="148" t="s">
        <v>406</v>
      </c>
      <c r="AD35" s="148" t="s">
        <v>406</v>
      </c>
      <c r="AE35" s="967" t="s">
        <v>410</v>
      </c>
      <c r="AF35" s="967">
        <v>43207</v>
      </c>
      <c r="AG35" s="27"/>
      <c r="AH35" s="27"/>
      <c r="AI35" s="27"/>
      <c r="AJ35" s="27"/>
      <c r="AK35" s="27"/>
      <c r="AL35" s="27">
        <v>23900000</v>
      </c>
      <c r="AM35" s="27">
        <v>23900000</v>
      </c>
      <c r="AN35" s="27">
        <v>23900000</v>
      </c>
      <c r="AO35" s="27">
        <v>23900000</v>
      </c>
      <c r="AP35" s="27">
        <v>23900000</v>
      </c>
      <c r="AQ35" s="27">
        <v>41113000</v>
      </c>
      <c r="AR35" s="27">
        <v>41113000</v>
      </c>
      <c r="AS35" s="27">
        <v>41113000</v>
      </c>
      <c r="AT35" s="27">
        <v>41113000</v>
      </c>
      <c r="AU35" s="27">
        <v>41113000</v>
      </c>
      <c r="AV35" s="27">
        <v>41113000</v>
      </c>
      <c r="AW35" s="27">
        <v>41113000</v>
      </c>
      <c r="AX35" s="27">
        <v>41113000</v>
      </c>
      <c r="AY35" s="27">
        <v>41113000</v>
      </c>
      <c r="AZ35" s="27">
        <v>41113000</v>
      </c>
    </row>
    <row r="36" spans="1:52" ht="20.399999999999999" x14ac:dyDescent="0.25">
      <c r="A36" s="186" t="s">
        <v>1325</v>
      </c>
      <c r="B36" s="186" t="s">
        <v>387</v>
      </c>
      <c r="C36" s="255">
        <v>53</v>
      </c>
      <c r="D36" s="157" t="s">
        <v>1121</v>
      </c>
      <c r="E36" s="186" t="s">
        <v>1351</v>
      </c>
      <c r="F36" s="186"/>
      <c r="G36" s="186"/>
      <c r="H36" s="960">
        <v>45901</v>
      </c>
      <c r="I36" s="26" t="s">
        <v>1421</v>
      </c>
      <c r="J36" s="26" t="s">
        <v>1423</v>
      </c>
      <c r="K36" s="148"/>
      <c r="L36" s="148"/>
      <c r="M36" s="148"/>
      <c r="N36" s="148"/>
      <c r="O36" s="148"/>
      <c r="P36" s="148"/>
      <c r="Q36" s="148" t="s">
        <v>392</v>
      </c>
      <c r="R36" s="148" t="s">
        <v>392</v>
      </c>
      <c r="S36" s="148" t="s">
        <v>392</v>
      </c>
      <c r="T36" s="148" t="s">
        <v>392</v>
      </c>
      <c r="U36" s="148" t="s">
        <v>392</v>
      </c>
      <c r="V36" s="148" t="s">
        <v>392</v>
      </c>
      <c r="W36" s="148" t="s">
        <v>406</v>
      </c>
      <c r="X36" s="148" t="s">
        <v>406</v>
      </c>
      <c r="Y36" s="148" t="s">
        <v>406</v>
      </c>
      <c r="Z36" s="148" t="s">
        <v>406</v>
      </c>
      <c r="AA36" s="148" t="s">
        <v>406</v>
      </c>
      <c r="AB36" s="148" t="s">
        <v>406</v>
      </c>
      <c r="AC36" s="148" t="s">
        <v>406</v>
      </c>
      <c r="AD36" s="148" t="s">
        <v>406</v>
      </c>
      <c r="AE36" s="967" t="s">
        <v>410</v>
      </c>
      <c r="AF36" s="457" t="s">
        <v>87</v>
      </c>
      <c r="AG36" s="27"/>
      <c r="AH36" s="27"/>
      <c r="AI36" s="27"/>
      <c r="AJ36" s="27"/>
      <c r="AK36" s="27"/>
      <c r="AL36" s="27"/>
      <c r="AM36" s="27">
        <v>12353000</v>
      </c>
      <c r="AN36" s="27">
        <v>12353000</v>
      </c>
      <c r="AO36" s="27">
        <v>11353000</v>
      </c>
      <c r="AP36" s="27">
        <v>11353000</v>
      </c>
      <c r="AQ36" s="27">
        <v>11353000</v>
      </c>
      <c r="AR36" s="27">
        <v>13044000</v>
      </c>
      <c r="AS36" s="27">
        <v>13044000</v>
      </c>
      <c r="AT36" s="27">
        <v>13044000</v>
      </c>
      <c r="AU36" s="27">
        <v>13044000</v>
      </c>
      <c r="AV36" s="27">
        <v>13044000</v>
      </c>
      <c r="AW36" s="27">
        <v>13044000</v>
      </c>
      <c r="AX36" s="27">
        <v>13044000</v>
      </c>
      <c r="AY36" s="1050">
        <v>17732000</v>
      </c>
      <c r="AZ36" s="1050">
        <v>17732000</v>
      </c>
    </row>
    <row r="37" spans="1:52" ht="30.6" x14ac:dyDescent="0.25">
      <c r="A37" s="186" t="s">
        <v>1325</v>
      </c>
      <c r="B37" s="186" t="s">
        <v>387</v>
      </c>
      <c r="C37" s="255">
        <v>25</v>
      </c>
      <c r="D37" s="157" t="s">
        <v>1121</v>
      </c>
      <c r="E37" s="186" t="s">
        <v>1388</v>
      </c>
      <c r="F37" s="186"/>
      <c r="G37" s="186"/>
      <c r="H37" s="1031">
        <v>44805</v>
      </c>
      <c r="I37" s="26"/>
      <c r="J37" s="26" t="s">
        <v>1389</v>
      </c>
      <c r="K37" s="148"/>
      <c r="L37" s="148"/>
      <c r="M37" s="148"/>
      <c r="N37" s="148" t="s">
        <v>396</v>
      </c>
      <c r="O37" s="148" t="s">
        <v>396</v>
      </c>
      <c r="P37" s="148" t="s">
        <v>396</v>
      </c>
      <c r="Q37" s="148" t="s">
        <v>396</v>
      </c>
      <c r="R37" s="148" t="s">
        <v>396</v>
      </c>
      <c r="S37" s="148" t="s">
        <v>396</v>
      </c>
      <c r="T37" s="148" t="s">
        <v>392</v>
      </c>
      <c r="U37" s="148" t="s">
        <v>406</v>
      </c>
      <c r="V37" s="148" t="s">
        <v>406</v>
      </c>
      <c r="W37" s="148" t="s">
        <v>406</v>
      </c>
      <c r="X37" s="148" t="s">
        <v>406</v>
      </c>
      <c r="Y37" s="148" t="s">
        <v>406</v>
      </c>
      <c r="Z37" s="148" t="s">
        <v>406</v>
      </c>
      <c r="AA37" s="148" t="s">
        <v>406</v>
      </c>
      <c r="AB37" s="148" t="s">
        <v>406</v>
      </c>
      <c r="AC37" s="148" t="s">
        <v>406</v>
      </c>
      <c r="AD37" s="148" t="s">
        <v>406</v>
      </c>
      <c r="AE37" s="967" t="s">
        <v>410</v>
      </c>
      <c r="AF37" s="191" t="s">
        <v>410</v>
      </c>
      <c r="AG37" s="27"/>
      <c r="AH37" s="27"/>
      <c r="AI37" s="27"/>
      <c r="AJ37" s="27">
        <v>4700000</v>
      </c>
      <c r="AK37" s="27">
        <v>4700000</v>
      </c>
      <c r="AL37" s="27">
        <v>4700000</v>
      </c>
      <c r="AM37" s="27">
        <v>4700000</v>
      </c>
      <c r="AN37" s="27">
        <v>4700000</v>
      </c>
      <c r="AO37" s="27">
        <v>4700000</v>
      </c>
      <c r="AP37" s="27">
        <v>4700000</v>
      </c>
      <c r="AQ37" s="27">
        <v>4700000</v>
      </c>
      <c r="AR37" s="27">
        <v>4700000</v>
      </c>
      <c r="AS37" s="27">
        <v>4700000</v>
      </c>
      <c r="AT37" s="27">
        <v>4700000</v>
      </c>
      <c r="AU37" s="27">
        <v>4700000</v>
      </c>
      <c r="AV37" s="27">
        <v>4700000</v>
      </c>
      <c r="AW37" s="27">
        <v>4700000</v>
      </c>
      <c r="AX37" s="27">
        <v>4700000</v>
      </c>
      <c r="AY37" s="27">
        <v>4700000</v>
      </c>
      <c r="AZ37" s="27">
        <v>4700000</v>
      </c>
    </row>
    <row r="38" spans="1:52" ht="20.399999999999999" x14ac:dyDescent="0.25">
      <c r="A38" s="186" t="s">
        <v>1325</v>
      </c>
      <c r="B38" s="186" t="s">
        <v>387</v>
      </c>
      <c r="C38" s="255">
        <v>26</v>
      </c>
      <c r="D38" s="157" t="s">
        <v>1121</v>
      </c>
      <c r="E38" s="186" t="s">
        <v>1324</v>
      </c>
      <c r="F38" s="186"/>
      <c r="G38" s="186"/>
      <c r="H38" s="1048">
        <v>45261</v>
      </c>
      <c r="I38" s="26"/>
      <c r="J38" s="26" t="s">
        <v>1390</v>
      </c>
      <c r="K38" s="148"/>
      <c r="L38" s="148"/>
      <c r="M38" s="148"/>
      <c r="N38" s="148" t="s">
        <v>396</v>
      </c>
      <c r="O38" s="148" t="s">
        <v>396</v>
      </c>
      <c r="P38" s="148" t="s">
        <v>396</v>
      </c>
      <c r="Q38" s="148" t="s">
        <v>396</v>
      </c>
      <c r="R38" s="148" t="s">
        <v>392</v>
      </c>
      <c r="S38" s="148" t="s">
        <v>392</v>
      </c>
      <c r="T38" s="148" t="s">
        <v>392</v>
      </c>
      <c r="U38" s="148" t="s">
        <v>392</v>
      </c>
      <c r="V38" s="148" t="s">
        <v>392</v>
      </c>
      <c r="W38" s="148" t="s">
        <v>392</v>
      </c>
      <c r="X38" s="148" t="s">
        <v>392</v>
      </c>
      <c r="Y38" s="148" t="s">
        <v>392</v>
      </c>
      <c r="Z38" s="148" t="s">
        <v>392</v>
      </c>
      <c r="AA38" s="148" t="s">
        <v>406</v>
      </c>
      <c r="AB38" s="148" t="s">
        <v>406</v>
      </c>
      <c r="AC38" s="148" t="s">
        <v>406</v>
      </c>
      <c r="AD38" s="148" t="s">
        <v>406</v>
      </c>
      <c r="AE38" s="967">
        <v>43220</v>
      </c>
      <c r="AF38" s="967">
        <v>44429</v>
      </c>
      <c r="AG38" s="27"/>
      <c r="AH38" s="27"/>
      <c r="AI38" s="27"/>
      <c r="AJ38" s="27">
        <v>37000000</v>
      </c>
      <c r="AK38" s="27">
        <v>37000000</v>
      </c>
      <c r="AL38" s="27">
        <v>37000000</v>
      </c>
      <c r="AM38" s="27">
        <v>37000000</v>
      </c>
      <c r="AN38" s="27">
        <v>37000000</v>
      </c>
      <c r="AO38" s="27">
        <v>37000000</v>
      </c>
      <c r="AP38" s="27">
        <v>37000000</v>
      </c>
      <c r="AQ38" s="27">
        <v>37000000</v>
      </c>
      <c r="AR38" s="27">
        <v>37000000</v>
      </c>
      <c r="AS38" s="27">
        <v>76000000</v>
      </c>
      <c r="AT38" s="27">
        <v>76000000</v>
      </c>
      <c r="AU38" s="27">
        <v>76000000</v>
      </c>
      <c r="AV38" s="27">
        <v>76000000</v>
      </c>
      <c r="AW38" s="1050">
        <v>69893000</v>
      </c>
      <c r="AX38" s="1050">
        <v>69893000</v>
      </c>
      <c r="AY38" s="1050">
        <v>69893000</v>
      </c>
      <c r="AZ38" s="1050">
        <v>69893000</v>
      </c>
    </row>
    <row r="39" spans="1:52" ht="20.399999999999999" x14ac:dyDescent="0.25">
      <c r="A39" s="186" t="s">
        <v>1325</v>
      </c>
      <c r="B39" s="186" t="s">
        <v>387</v>
      </c>
      <c r="C39" s="255">
        <v>27</v>
      </c>
      <c r="D39" s="157" t="s">
        <v>1121</v>
      </c>
      <c r="E39" s="186" t="s">
        <v>1324</v>
      </c>
      <c r="F39" s="186"/>
      <c r="G39" s="186"/>
      <c r="H39" s="960">
        <v>45271</v>
      </c>
      <c r="I39" s="26"/>
      <c r="J39" s="26" t="s">
        <v>1391</v>
      </c>
      <c r="K39" s="148"/>
      <c r="L39" s="148"/>
      <c r="M39" s="148"/>
      <c r="N39" s="148" t="s">
        <v>396</v>
      </c>
      <c r="O39" s="148" t="s">
        <v>396</v>
      </c>
      <c r="P39" s="148" t="s">
        <v>396</v>
      </c>
      <c r="Q39" s="148" t="s">
        <v>396</v>
      </c>
      <c r="R39" s="148" t="s">
        <v>392</v>
      </c>
      <c r="S39" s="148" t="s">
        <v>392</v>
      </c>
      <c r="T39" s="148" t="s">
        <v>392</v>
      </c>
      <c r="U39" s="148" t="s">
        <v>392</v>
      </c>
      <c r="V39" s="148" t="s">
        <v>392</v>
      </c>
      <c r="W39" s="148" t="s">
        <v>392</v>
      </c>
      <c r="X39" s="148" t="s">
        <v>392</v>
      </c>
      <c r="Y39" s="148" t="s">
        <v>392</v>
      </c>
      <c r="Z39" s="148" t="s">
        <v>392</v>
      </c>
      <c r="AA39" s="148" t="s">
        <v>392</v>
      </c>
      <c r="AB39" s="148" t="s">
        <v>392</v>
      </c>
      <c r="AC39" s="148" t="s">
        <v>406</v>
      </c>
      <c r="AD39" s="148" t="s">
        <v>406</v>
      </c>
      <c r="AE39" s="967">
        <v>43220</v>
      </c>
      <c r="AF39" s="967" t="s">
        <v>87</v>
      </c>
      <c r="AG39" s="27"/>
      <c r="AH39" s="27"/>
      <c r="AI39" s="27"/>
      <c r="AJ39" s="27">
        <v>6500000</v>
      </c>
      <c r="AK39" s="27">
        <v>6500000</v>
      </c>
      <c r="AL39" s="27">
        <v>6500000</v>
      </c>
      <c r="AM39" s="27">
        <v>6500000</v>
      </c>
      <c r="AN39" s="27">
        <v>6500000</v>
      </c>
      <c r="AO39" s="27">
        <v>6500000</v>
      </c>
      <c r="AP39" s="27">
        <v>6500000</v>
      </c>
      <c r="AQ39" s="27">
        <v>6500000</v>
      </c>
      <c r="AR39" s="27">
        <v>6500000</v>
      </c>
      <c r="AS39" s="27">
        <v>6500000</v>
      </c>
      <c r="AT39" s="27">
        <v>6500000</v>
      </c>
      <c r="AU39" s="27">
        <v>6500000</v>
      </c>
      <c r="AV39" s="27">
        <v>6500000</v>
      </c>
      <c r="AW39" s="27">
        <v>6500000</v>
      </c>
      <c r="AX39" s="27">
        <v>10428000</v>
      </c>
      <c r="AY39" s="27">
        <v>10428000</v>
      </c>
      <c r="AZ39" s="27">
        <v>10428000</v>
      </c>
    </row>
    <row r="40" spans="1:52" ht="20.399999999999999" x14ac:dyDescent="0.25">
      <c r="A40" s="186" t="s">
        <v>1325</v>
      </c>
      <c r="B40" s="186" t="s">
        <v>387</v>
      </c>
      <c r="C40" s="255">
        <v>92</v>
      </c>
      <c r="D40" s="157" t="s">
        <v>1121</v>
      </c>
      <c r="E40" s="186" t="s">
        <v>1351</v>
      </c>
      <c r="F40" s="186"/>
      <c r="G40" s="186">
        <v>2</v>
      </c>
      <c r="H40" s="983">
        <v>44805</v>
      </c>
      <c r="I40" s="26"/>
      <c r="J40" s="26" t="s">
        <v>1447</v>
      </c>
      <c r="K40" s="148"/>
      <c r="L40" s="148"/>
      <c r="M40" s="148"/>
      <c r="N40" s="148"/>
      <c r="O40" s="148"/>
      <c r="P40" s="148"/>
      <c r="Q40" s="148"/>
      <c r="R40" s="148"/>
      <c r="S40" s="148" t="s">
        <v>396</v>
      </c>
      <c r="T40" s="148" t="s">
        <v>392</v>
      </c>
      <c r="U40" s="148" t="s">
        <v>392</v>
      </c>
      <c r="V40" s="148" t="s">
        <v>392</v>
      </c>
      <c r="W40" s="148" t="s">
        <v>392</v>
      </c>
      <c r="X40" s="148" t="s">
        <v>392</v>
      </c>
      <c r="Y40" s="148" t="s">
        <v>392</v>
      </c>
      <c r="Z40" s="148" t="s">
        <v>406</v>
      </c>
      <c r="AA40" s="148" t="s">
        <v>406</v>
      </c>
      <c r="AB40" s="148" t="s">
        <v>406</v>
      </c>
      <c r="AC40" s="148" t="s">
        <v>406</v>
      </c>
      <c r="AD40" s="148" t="s">
        <v>406</v>
      </c>
      <c r="AE40" s="148" t="s">
        <v>410</v>
      </c>
      <c r="AF40" s="967">
        <v>44225</v>
      </c>
      <c r="AG40" s="27"/>
      <c r="AH40" s="27"/>
      <c r="AI40" s="27"/>
      <c r="AJ40" s="27"/>
      <c r="AK40" s="27"/>
      <c r="AL40" s="27"/>
      <c r="AM40" s="27"/>
      <c r="AN40" s="27"/>
      <c r="AO40" s="27">
        <v>8300000</v>
      </c>
      <c r="AP40" s="27">
        <v>8300000</v>
      </c>
      <c r="AQ40" s="27">
        <v>8300000</v>
      </c>
      <c r="AR40" s="27">
        <v>8300000</v>
      </c>
      <c r="AS40" s="969">
        <v>10340000</v>
      </c>
      <c r="AT40" s="969">
        <v>10340000</v>
      </c>
      <c r="AU40" s="969">
        <v>10340000</v>
      </c>
      <c r="AV40" s="969">
        <v>10430000</v>
      </c>
      <c r="AW40" s="969">
        <v>10430000</v>
      </c>
      <c r="AX40" s="969">
        <v>14892000</v>
      </c>
      <c r="AY40" s="969">
        <v>14892000</v>
      </c>
      <c r="AZ40" s="1051">
        <v>18020000</v>
      </c>
    </row>
    <row r="41" spans="1:52" x14ac:dyDescent="0.25">
      <c r="A41" s="186" t="s">
        <v>1325</v>
      </c>
      <c r="B41" s="186" t="s">
        <v>387</v>
      </c>
      <c r="C41" s="255">
        <v>145</v>
      </c>
      <c r="D41" s="157" t="s">
        <v>1121</v>
      </c>
      <c r="E41" s="186" t="s">
        <v>1351</v>
      </c>
      <c r="F41" s="186"/>
      <c r="G41" s="186"/>
      <c r="H41" s="960">
        <v>45231</v>
      </c>
      <c r="I41" s="26"/>
      <c r="J41" s="26" t="s">
        <v>1455</v>
      </c>
      <c r="K41" s="148"/>
      <c r="L41" s="148"/>
      <c r="M41" s="148"/>
      <c r="N41" s="148"/>
      <c r="O41" s="148"/>
      <c r="P41" s="148"/>
      <c r="Q41" s="148"/>
      <c r="R41" s="148"/>
      <c r="S41" s="148"/>
      <c r="T41" s="148" t="s">
        <v>392</v>
      </c>
      <c r="U41" s="148" t="s">
        <v>392</v>
      </c>
      <c r="V41" s="148" t="s">
        <v>392</v>
      </c>
      <c r="W41" s="148" t="s">
        <v>392</v>
      </c>
      <c r="X41" s="148" t="s">
        <v>392</v>
      </c>
      <c r="Y41" s="148" t="s">
        <v>392</v>
      </c>
      <c r="Z41" s="148" t="s">
        <v>392</v>
      </c>
      <c r="AA41" s="148" t="s">
        <v>392</v>
      </c>
      <c r="AB41" s="148" t="s">
        <v>392</v>
      </c>
      <c r="AC41" s="148" t="s">
        <v>392</v>
      </c>
      <c r="AD41" s="148" t="s">
        <v>392</v>
      </c>
      <c r="AE41" s="148" t="s">
        <v>410</v>
      </c>
      <c r="AF41" s="1023">
        <v>44662</v>
      </c>
      <c r="AG41" s="27"/>
      <c r="AH41" s="27"/>
      <c r="AI41" s="27"/>
      <c r="AJ41" s="27"/>
      <c r="AK41" s="27"/>
      <c r="AL41" s="27"/>
      <c r="AM41" s="27"/>
      <c r="AN41" s="27"/>
      <c r="AO41" s="27"/>
      <c r="AP41" s="27">
        <v>6860000</v>
      </c>
      <c r="AQ41" s="27">
        <v>6860000</v>
      </c>
      <c r="AR41" s="27">
        <v>6860000</v>
      </c>
      <c r="AS41" s="27">
        <v>6860000</v>
      </c>
      <c r="AT41" s="27">
        <v>6860000</v>
      </c>
      <c r="AU41" s="969">
        <v>14485000</v>
      </c>
      <c r="AV41" s="969">
        <v>14485000</v>
      </c>
      <c r="AW41" s="969">
        <v>14485000</v>
      </c>
      <c r="AX41" s="969">
        <v>14485000</v>
      </c>
      <c r="AY41" s="969">
        <v>14485000</v>
      </c>
      <c r="AZ41" s="969">
        <v>14485000</v>
      </c>
    </row>
    <row r="42" spans="1:52" ht="20.399999999999999" x14ac:dyDescent="0.25">
      <c r="A42" s="186" t="s">
        <v>1325</v>
      </c>
      <c r="B42" s="186" t="s">
        <v>387</v>
      </c>
      <c r="C42" s="255">
        <v>146</v>
      </c>
      <c r="D42" s="157" t="s">
        <v>1121</v>
      </c>
      <c r="E42" s="186" t="s">
        <v>1351</v>
      </c>
      <c r="F42" s="186"/>
      <c r="G42" s="186"/>
      <c r="H42" s="960">
        <v>45413</v>
      </c>
      <c r="I42" s="26"/>
      <c r="J42" s="26" t="s">
        <v>1456</v>
      </c>
      <c r="K42" s="148"/>
      <c r="L42" s="148"/>
      <c r="M42" s="148"/>
      <c r="N42" s="148"/>
      <c r="O42" s="148"/>
      <c r="P42" s="148"/>
      <c r="Q42" s="148"/>
      <c r="R42" s="148"/>
      <c r="S42" s="148"/>
      <c r="T42" s="148" t="s">
        <v>392</v>
      </c>
      <c r="U42" s="148" t="s">
        <v>392</v>
      </c>
      <c r="V42" s="148" t="s">
        <v>392</v>
      </c>
      <c r="W42" s="148" t="s">
        <v>392</v>
      </c>
      <c r="X42" s="148" t="s">
        <v>392</v>
      </c>
      <c r="Y42" s="148" t="s">
        <v>406</v>
      </c>
      <c r="Z42" s="148" t="s">
        <v>406</v>
      </c>
      <c r="AA42" s="148" t="s">
        <v>406</v>
      </c>
      <c r="AB42" s="148" t="s">
        <v>406</v>
      </c>
      <c r="AC42" s="148" t="s">
        <v>406</v>
      </c>
      <c r="AD42" s="148" t="s">
        <v>406</v>
      </c>
      <c r="AE42" s="148" t="s">
        <v>410</v>
      </c>
      <c r="AF42" s="967">
        <v>44225</v>
      </c>
      <c r="AG42" s="27"/>
      <c r="AH42" s="27"/>
      <c r="AI42" s="27"/>
      <c r="AJ42" s="27"/>
      <c r="AK42" s="27"/>
      <c r="AL42" s="27"/>
      <c r="AM42" s="27"/>
      <c r="AN42" s="27"/>
      <c r="AO42" s="27"/>
      <c r="AP42" s="27">
        <v>60400000</v>
      </c>
      <c r="AQ42" s="27">
        <v>60400000</v>
      </c>
      <c r="AR42" s="27">
        <v>60400000</v>
      </c>
      <c r="AS42" s="27">
        <v>60400000</v>
      </c>
      <c r="AT42" s="27">
        <v>60400000</v>
      </c>
      <c r="AU42" s="969">
        <v>87877000</v>
      </c>
      <c r="AV42" s="969">
        <v>87877000</v>
      </c>
      <c r="AW42" s="969">
        <v>87877000</v>
      </c>
      <c r="AX42" s="969">
        <v>87877000</v>
      </c>
      <c r="AY42" s="969">
        <v>87877000</v>
      </c>
      <c r="AZ42" s="969">
        <v>87877000</v>
      </c>
    </row>
    <row r="43" spans="1:52" ht="20.399999999999999" x14ac:dyDescent="0.25">
      <c r="A43" s="186" t="s">
        <v>1325</v>
      </c>
      <c r="B43" s="186" t="s">
        <v>387</v>
      </c>
      <c r="C43" s="255">
        <v>149</v>
      </c>
      <c r="D43" s="157" t="s">
        <v>1121</v>
      </c>
      <c r="E43" s="186" t="s">
        <v>1351</v>
      </c>
      <c r="F43" s="186"/>
      <c r="G43" s="186"/>
      <c r="H43" s="960">
        <v>45992</v>
      </c>
      <c r="I43" s="26"/>
      <c r="J43" s="26" t="s">
        <v>1459</v>
      </c>
      <c r="K43" s="148"/>
      <c r="L43" s="148"/>
      <c r="M43" s="148"/>
      <c r="N43" s="148"/>
      <c r="O43" s="148"/>
      <c r="P43" s="148"/>
      <c r="Q43" s="148"/>
      <c r="R43" s="148"/>
      <c r="S43" s="148"/>
      <c r="T43" s="148" t="s">
        <v>392</v>
      </c>
      <c r="U43" s="148" t="s">
        <v>392</v>
      </c>
      <c r="V43" s="148" t="s">
        <v>392</v>
      </c>
      <c r="W43" s="148" t="s">
        <v>392</v>
      </c>
      <c r="X43" s="148" t="s">
        <v>392</v>
      </c>
      <c r="Y43" s="148" t="s">
        <v>406</v>
      </c>
      <c r="Z43" s="148" t="s">
        <v>406</v>
      </c>
      <c r="AA43" s="148" t="s">
        <v>406</v>
      </c>
      <c r="AB43" s="148" t="s">
        <v>406</v>
      </c>
      <c r="AC43" s="148" t="s">
        <v>406</v>
      </c>
      <c r="AD43" s="148" t="s">
        <v>406</v>
      </c>
      <c r="AE43" s="148" t="s">
        <v>410</v>
      </c>
      <c r="AF43" s="967">
        <v>44225</v>
      </c>
      <c r="AG43" s="27"/>
      <c r="AH43" s="27"/>
      <c r="AI43" s="27"/>
      <c r="AJ43" s="27"/>
      <c r="AK43" s="27"/>
      <c r="AL43" s="27"/>
      <c r="AM43" s="27"/>
      <c r="AN43" s="27"/>
      <c r="AO43" s="27"/>
      <c r="AP43" s="27">
        <v>53500000</v>
      </c>
      <c r="AQ43" s="27">
        <v>53500000</v>
      </c>
      <c r="AR43" s="27">
        <v>53500000</v>
      </c>
      <c r="AS43" s="27">
        <v>53500000</v>
      </c>
      <c r="AT43" s="27">
        <v>53500000</v>
      </c>
      <c r="AU43" s="969">
        <v>99072000</v>
      </c>
      <c r="AV43" s="969">
        <v>99072000</v>
      </c>
      <c r="AW43" s="969">
        <v>99072000</v>
      </c>
      <c r="AX43" s="969">
        <v>99072000</v>
      </c>
      <c r="AY43" s="969">
        <v>99072000</v>
      </c>
      <c r="AZ43" s="969">
        <v>99072000</v>
      </c>
    </row>
    <row r="44" spans="1:52" ht="20.399999999999999" x14ac:dyDescent="0.25">
      <c r="A44" s="186" t="s">
        <v>1325</v>
      </c>
      <c r="B44" s="186" t="s">
        <v>387</v>
      </c>
      <c r="C44" s="255">
        <v>181</v>
      </c>
      <c r="D44" s="157" t="s">
        <v>1121</v>
      </c>
      <c r="E44" s="186" t="s">
        <v>1324</v>
      </c>
      <c r="F44" s="186"/>
      <c r="G44" s="186"/>
      <c r="H44" s="983">
        <v>44713</v>
      </c>
      <c r="I44" s="26"/>
      <c r="J44" s="26" t="s">
        <v>1499</v>
      </c>
      <c r="K44" s="148"/>
      <c r="L44" s="148"/>
      <c r="M44" s="148"/>
      <c r="N44" s="148"/>
      <c r="O44" s="148"/>
      <c r="P44" s="148"/>
      <c r="Q44" s="148"/>
      <c r="R44" s="148"/>
      <c r="S44" s="148"/>
      <c r="T44" s="148"/>
      <c r="U44" s="148"/>
      <c r="V44" s="148" t="s">
        <v>406</v>
      </c>
      <c r="W44" s="148" t="s">
        <v>406</v>
      </c>
      <c r="X44" s="148" t="s">
        <v>406</v>
      </c>
      <c r="Y44" s="148" t="s">
        <v>406</v>
      </c>
      <c r="Z44" s="148" t="s">
        <v>406</v>
      </c>
      <c r="AA44" s="148" t="s">
        <v>406</v>
      </c>
      <c r="AB44" s="148" t="s">
        <v>406</v>
      </c>
      <c r="AC44" s="148" t="s">
        <v>406</v>
      </c>
      <c r="AD44" s="148" t="s">
        <v>406</v>
      </c>
      <c r="AE44" s="148" t="s">
        <v>410</v>
      </c>
      <c r="AF44" s="191" t="s">
        <v>87</v>
      </c>
      <c r="AG44" s="27"/>
      <c r="AH44" s="27"/>
      <c r="AI44" s="27"/>
      <c r="AJ44" s="27"/>
      <c r="AK44" s="27"/>
      <c r="AL44" s="27"/>
      <c r="AM44" s="27"/>
      <c r="AN44" s="27"/>
      <c r="AO44" s="27"/>
      <c r="AP44" s="27"/>
      <c r="AQ44" s="27"/>
      <c r="AR44" s="27">
        <v>41300000</v>
      </c>
      <c r="AS44" s="27">
        <v>41300000</v>
      </c>
      <c r="AT44" s="27">
        <v>41300000</v>
      </c>
      <c r="AU44" s="27">
        <v>41300000</v>
      </c>
      <c r="AV44" s="27">
        <v>41300000</v>
      </c>
      <c r="AW44" s="27">
        <v>41300000</v>
      </c>
      <c r="AX44" s="27">
        <v>41300000</v>
      </c>
      <c r="AY44" s="27">
        <v>41300000</v>
      </c>
      <c r="AZ44" s="27">
        <v>41300000</v>
      </c>
    </row>
    <row r="45" spans="1:52" ht="26.25" customHeight="1" x14ac:dyDescent="0.25">
      <c r="A45" s="148" t="s">
        <v>1325</v>
      </c>
      <c r="B45" s="148" t="s">
        <v>387</v>
      </c>
      <c r="C45" s="148">
        <v>309</v>
      </c>
      <c r="D45" s="157" t="s">
        <v>1123</v>
      </c>
      <c r="E45" s="186" t="s">
        <v>1324</v>
      </c>
      <c r="F45" s="186"/>
      <c r="G45" s="186"/>
      <c r="H45" s="1021">
        <v>45200</v>
      </c>
      <c r="I45" s="26"/>
      <c r="J45" s="26" t="s">
        <v>1728</v>
      </c>
      <c r="K45" s="148"/>
      <c r="L45" s="148"/>
      <c r="M45" s="148"/>
      <c r="N45" s="148"/>
      <c r="O45" s="148"/>
      <c r="P45" s="148"/>
      <c r="Q45" s="148"/>
      <c r="R45" s="148"/>
      <c r="S45" s="148"/>
      <c r="T45" s="148"/>
      <c r="U45" s="148"/>
      <c r="V45" s="148"/>
      <c r="W45" s="148"/>
      <c r="X45" s="148"/>
      <c r="Y45" s="148"/>
      <c r="Z45" s="148"/>
      <c r="AA45" s="148"/>
      <c r="AB45" s="148"/>
      <c r="AC45" s="148" t="s">
        <v>406</v>
      </c>
      <c r="AD45" s="148" t="s">
        <v>406</v>
      </c>
      <c r="AE45" s="148" t="s">
        <v>410</v>
      </c>
      <c r="AF45" s="148" t="s">
        <v>87</v>
      </c>
      <c r="AG45" s="27"/>
      <c r="AH45" s="27"/>
      <c r="AI45" s="27"/>
      <c r="AJ45" s="27"/>
      <c r="AK45" s="27"/>
      <c r="AL45" s="27"/>
      <c r="AM45" s="27"/>
      <c r="AN45" s="27"/>
      <c r="AO45" s="27"/>
      <c r="AP45" s="27"/>
      <c r="AQ45" s="27"/>
      <c r="AR45" s="27"/>
      <c r="AS45" s="27"/>
      <c r="AT45" s="27"/>
      <c r="AU45" s="27"/>
      <c r="AV45" s="27"/>
      <c r="AW45" s="27"/>
      <c r="AX45" s="27"/>
      <c r="AY45" s="1050">
        <v>10034000</v>
      </c>
      <c r="AZ45" s="1050">
        <v>10034000</v>
      </c>
    </row>
    <row r="46" spans="1:52" ht="26.25" customHeight="1" x14ac:dyDescent="0.25">
      <c r="A46" s="148" t="s">
        <v>1325</v>
      </c>
      <c r="B46" s="148" t="s">
        <v>387</v>
      </c>
      <c r="C46" s="148">
        <v>310</v>
      </c>
      <c r="D46" s="157" t="s">
        <v>1123</v>
      </c>
      <c r="E46" s="186" t="s">
        <v>1324</v>
      </c>
      <c r="F46" s="186"/>
      <c r="G46" s="186"/>
      <c r="H46" s="1021">
        <v>45200</v>
      </c>
      <c r="I46" s="26"/>
      <c r="J46" s="26" t="s">
        <v>1729</v>
      </c>
      <c r="K46" s="148"/>
      <c r="L46" s="148"/>
      <c r="M46" s="148"/>
      <c r="N46" s="148"/>
      <c r="O46" s="148"/>
      <c r="P46" s="148"/>
      <c r="Q46" s="148"/>
      <c r="R46" s="148"/>
      <c r="S46" s="148"/>
      <c r="T46" s="148"/>
      <c r="U46" s="148"/>
      <c r="V46" s="148"/>
      <c r="W46" s="148"/>
      <c r="X46" s="148"/>
      <c r="Y46" s="148"/>
      <c r="Z46" s="148"/>
      <c r="AA46" s="148"/>
      <c r="AB46" s="148"/>
      <c r="AC46" s="148" t="s">
        <v>406</v>
      </c>
      <c r="AD46" s="148" t="s">
        <v>406</v>
      </c>
      <c r="AE46" s="148" t="s">
        <v>410</v>
      </c>
      <c r="AF46" s="148" t="s">
        <v>87</v>
      </c>
      <c r="AG46" s="27"/>
      <c r="AH46" s="27"/>
      <c r="AI46" s="27"/>
      <c r="AJ46" s="27"/>
      <c r="AK46" s="27"/>
      <c r="AL46" s="27"/>
      <c r="AM46" s="27"/>
      <c r="AN46" s="27"/>
      <c r="AO46" s="27"/>
      <c r="AP46" s="27"/>
      <c r="AQ46" s="27"/>
      <c r="AR46" s="27"/>
      <c r="AS46" s="27"/>
      <c r="AT46" s="27"/>
      <c r="AU46" s="27"/>
      <c r="AV46" s="27"/>
      <c r="AW46" s="27"/>
      <c r="AX46" s="27"/>
      <c r="AY46" s="1050">
        <v>19300000</v>
      </c>
      <c r="AZ46" s="1050">
        <v>19300000</v>
      </c>
    </row>
    <row r="47" spans="1:52" ht="26.25" customHeight="1" x14ac:dyDescent="0.25">
      <c r="A47" s="148" t="s">
        <v>1325</v>
      </c>
      <c r="B47" s="148" t="s">
        <v>387</v>
      </c>
      <c r="C47" s="148">
        <v>311</v>
      </c>
      <c r="D47" s="157" t="s">
        <v>1123</v>
      </c>
      <c r="E47" s="186" t="s">
        <v>1324</v>
      </c>
      <c r="F47" s="186"/>
      <c r="G47" s="186"/>
      <c r="H47" s="1021">
        <v>45200</v>
      </c>
      <c r="I47" s="26"/>
      <c r="J47" s="26" t="s">
        <v>1730</v>
      </c>
      <c r="K47" s="148"/>
      <c r="L47" s="148"/>
      <c r="M47" s="148"/>
      <c r="N47" s="148"/>
      <c r="O47" s="148"/>
      <c r="P47" s="148"/>
      <c r="Q47" s="148"/>
      <c r="R47" s="148"/>
      <c r="S47" s="148"/>
      <c r="T47" s="148"/>
      <c r="U47" s="148"/>
      <c r="V47" s="148"/>
      <c r="W47" s="148"/>
      <c r="X47" s="148"/>
      <c r="Y47" s="148"/>
      <c r="Z47" s="148"/>
      <c r="AA47" s="148"/>
      <c r="AB47" s="148"/>
      <c r="AC47" s="148" t="s">
        <v>406</v>
      </c>
      <c r="AD47" s="148" t="s">
        <v>406</v>
      </c>
      <c r="AE47" s="148" t="s">
        <v>410</v>
      </c>
      <c r="AF47" s="148" t="s">
        <v>87</v>
      </c>
      <c r="AG47" s="27"/>
      <c r="AH47" s="27"/>
      <c r="AI47" s="27"/>
      <c r="AJ47" s="27"/>
      <c r="AK47" s="27"/>
      <c r="AL47" s="27"/>
      <c r="AM47" s="27"/>
      <c r="AN47" s="27"/>
      <c r="AO47" s="27"/>
      <c r="AP47" s="27"/>
      <c r="AQ47" s="27"/>
      <c r="AR47" s="27"/>
      <c r="AS47" s="27"/>
      <c r="AT47" s="27"/>
      <c r="AU47" s="27"/>
      <c r="AV47" s="27"/>
      <c r="AW47" s="27"/>
      <c r="AX47" s="27"/>
      <c r="AY47" s="1050">
        <v>16358000</v>
      </c>
      <c r="AZ47" s="1050">
        <v>16358000</v>
      </c>
    </row>
    <row r="48" spans="1:52" ht="26.25" customHeight="1" x14ac:dyDescent="0.25">
      <c r="A48" s="148" t="s">
        <v>1325</v>
      </c>
      <c r="B48" s="148" t="s">
        <v>387</v>
      </c>
      <c r="C48" s="148">
        <v>313</v>
      </c>
      <c r="D48" s="157" t="s">
        <v>1123</v>
      </c>
      <c r="E48" s="186" t="s">
        <v>1324</v>
      </c>
      <c r="F48" s="186"/>
      <c r="G48" s="186"/>
      <c r="H48" s="1017">
        <v>44652</v>
      </c>
      <c r="I48" s="26"/>
      <c r="J48" s="26" t="s">
        <v>1732</v>
      </c>
      <c r="K48" s="148"/>
      <c r="L48" s="148"/>
      <c r="M48" s="148"/>
      <c r="N48" s="148"/>
      <c r="O48" s="148"/>
      <c r="P48" s="148"/>
      <c r="Q48" s="148"/>
      <c r="R48" s="148"/>
      <c r="S48" s="148"/>
      <c r="T48" s="148"/>
      <c r="U48" s="148"/>
      <c r="V48" s="148"/>
      <c r="W48" s="148"/>
      <c r="X48" s="148"/>
      <c r="Y48" s="148"/>
      <c r="Z48" s="148"/>
      <c r="AA48" s="148"/>
      <c r="AB48" s="148"/>
      <c r="AC48" s="148" t="s">
        <v>406</v>
      </c>
      <c r="AD48" s="958" t="s">
        <v>96</v>
      </c>
      <c r="AE48" s="148" t="s">
        <v>410</v>
      </c>
      <c r="AF48" s="148" t="s">
        <v>87</v>
      </c>
      <c r="AG48" s="27"/>
      <c r="AH48" s="27"/>
      <c r="AI48" s="27"/>
      <c r="AJ48" s="27"/>
      <c r="AK48" s="27"/>
      <c r="AL48" s="27"/>
      <c r="AM48" s="27"/>
      <c r="AN48" s="27"/>
      <c r="AO48" s="27"/>
      <c r="AP48" s="27"/>
      <c r="AQ48" s="27"/>
      <c r="AR48" s="27"/>
      <c r="AS48" s="27"/>
      <c r="AT48" s="27"/>
      <c r="AU48" s="27"/>
      <c r="AV48" s="27"/>
      <c r="AW48" s="27"/>
      <c r="AX48" s="27"/>
      <c r="AY48" s="27">
        <v>6242000</v>
      </c>
      <c r="AZ48" s="27">
        <v>6242000</v>
      </c>
    </row>
    <row r="49" spans="1:52" ht="20.399999999999999" x14ac:dyDescent="0.25">
      <c r="A49" s="186" t="s">
        <v>1325</v>
      </c>
      <c r="B49" s="186" t="s">
        <v>387</v>
      </c>
      <c r="C49" s="255">
        <v>303</v>
      </c>
      <c r="D49" s="157" t="s">
        <v>1123</v>
      </c>
      <c r="E49" s="186" t="s">
        <v>1324</v>
      </c>
      <c r="F49" s="186"/>
      <c r="G49" s="186"/>
      <c r="H49" s="1021">
        <v>44896</v>
      </c>
      <c r="I49" s="26"/>
      <c r="J49" s="26" t="s">
        <v>1717</v>
      </c>
      <c r="K49" s="148"/>
      <c r="L49" s="148"/>
      <c r="M49" s="148"/>
      <c r="N49" s="148"/>
      <c r="O49" s="148"/>
      <c r="P49" s="148"/>
      <c r="Q49" s="148"/>
      <c r="R49" s="148"/>
      <c r="S49" s="148"/>
      <c r="T49" s="148"/>
      <c r="U49" s="148"/>
      <c r="V49" s="148"/>
      <c r="W49" s="148"/>
      <c r="X49" s="148"/>
      <c r="Y49" s="148"/>
      <c r="Z49" s="148"/>
      <c r="AA49" s="148"/>
      <c r="AB49" s="148" t="s">
        <v>396</v>
      </c>
      <c r="AC49" s="148" t="s">
        <v>406</v>
      </c>
      <c r="AD49" s="148" t="s">
        <v>406</v>
      </c>
      <c r="AE49" s="148" t="s">
        <v>410</v>
      </c>
      <c r="AF49" s="148" t="s">
        <v>87</v>
      </c>
      <c r="AG49" s="27"/>
      <c r="AH49" s="27"/>
      <c r="AI49" s="27"/>
      <c r="AJ49" s="27"/>
      <c r="AK49" s="27"/>
      <c r="AL49" s="27"/>
      <c r="AM49" s="27"/>
      <c r="AN49" s="27"/>
      <c r="AO49" s="27"/>
      <c r="AP49" s="27"/>
      <c r="AQ49" s="27"/>
      <c r="AR49" s="27"/>
      <c r="AS49" s="27"/>
      <c r="AT49" s="27"/>
      <c r="AU49" s="27"/>
      <c r="AV49" s="27"/>
      <c r="AW49" s="27"/>
      <c r="AX49" s="27">
        <v>28800000</v>
      </c>
      <c r="AY49" s="27">
        <v>28794000</v>
      </c>
      <c r="AZ49" s="27">
        <v>28794000</v>
      </c>
    </row>
    <row r="50" spans="1:52" s="975" customFormat="1" ht="26.25" customHeight="1" x14ac:dyDescent="0.4">
      <c r="A50" s="186" t="s">
        <v>1325</v>
      </c>
      <c r="B50" s="186" t="s">
        <v>387</v>
      </c>
      <c r="C50" s="255">
        <v>260</v>
      </c>
      <c r="D50" s="157" t="s">
        <v>1123</v>
      </c>
      <c r="E50" s="186" t="s">
        <v>1324</v>
      </c>
      <c r="F50" s="186"/>
      <c r="G50" s="186"/>
      <c r="H50" s="1021">
        <v>44986</v>
      </c>
      <c r="I50" s="26"/>
      <c r="J50" s="26" t="s">
        <v>1601</v>
      </c>
      <c r="K50" s="990"/>
      <c r="L50" s="990"/>
      <c r="M50" s="990"/>
      <c r="N50" s="990"/>
      <c r="O50" s="990"/>
      <c r="P50" s="990"/>
      <c r="Q50" s="990"/>
      <c r="R50" s="990"/>
      <c r="S50" s="990"/>
      <c r="T50" s="990"/>
      <c r="U50" s="990"/>
      <c r="V50" s="990"/>
      <c r="W50" s="990"/>
      <c r="X50" s="990"/>
      <c r="Y50" s="148"/>
      <c r="Z50" s="148" t="s">
        <v>396</v>
      </c>
      <c r="AA50" s="148" t="s">
        <v>396</v>
      </c>
      <c r="AB50" s="148" t="s">
        <v>396</v>
      </c>
      <c r="AC50" s="148" t="s">
        <v>406</v>
      </c>
      <c r="AD50" s="148" t="s">
        <v>406</v>
      </c>
      <c r="AE50" s="148" t="s">
        <v>87</v>
      </c>
      <c r="AF50" s="148" t="s">
        <v>87</v>
      </c>
      <c r="AG50" s="990"/>
      <c r="AH50" s="990"/>
      <c r="AI50" s="990"/>
      <c r="AJ50" s="990"/>
      <c r="AK50" s="990"/>
      <c r="AL50" s="990"/>
      <c r="AM50" s="990"/>
      <c r="AN50" s="990"/>
      <c r="AO50" s="990"/>
      <c r="AP50" s="990"/>
      <c r="AQ50" s="990"/>
      <c r="AR50" s="990"/>
      <c r="AS50" s="990"/>
      <c r="AT50" s="990"/>
      <c r="AU50" s="27"/>
      <c r="AV50" s="27">
        <v>7300000</v>
      </c>
      <c r="AW50" s="27">
        <v>7300000</v>
      </c>
      <c r="AX50" s="27">
        <v>7300000</v>
      </c>
      <c r="AY50" s="27">
        <v>7286000</v>
      </c>
      <c r="AZ50" s="27">
        <v>7286000</v>
      </c>
    </row>
    <row r="51" spans="1:52" s="975" customFormat="1" ht="26.25" customHeight="1" x14ac:dyDescent="0.4">
      <c r="A51" s="186" t="s">
        <v>1325</v>
      </c>
      <c r="B51" s="186" t="s">
        <v>387</v>
      </c>
      <c r="C51" s="255">
        <v>262</v>
      </c>
      <c r="D51" s="157" t="s">
        <v>1123</v>
      </c>
      <c r="E51" s="186" t="s">
        <v>1324</v>
      </c>
      <c r="F51" s="186"/>
      <c r="G51" s="186"/>
      <c r="H51" s="1021">
        <v>44896</v>
      </c>
      <c r="I51" s="26"/>
      <c r="J51" s="26" t="s">
        <v>1627</v>
      </c>
      <c r="K51" s="990"/>
      <c r="L51" s="990"/>
      <c r="M51" s="990"/>
      <c r="N51" s="990"/>
      <c r="O51" s="990"/>
      <c r="P51" s="990"/>
      <c r="Q51" s="990"/>
      <c r="R51" s="990"/>
      <c r="S51" s="990"/>
      <c r="T51" s="990"/>
      <c r="U51" s="990"/>
      <c r="V51" s="990"/>
      <c r="W51" s="990"/>
      <c r="X51" s="990"/>
      <c r="Y51" s="148"/>
      <c r="Z51" s="148" t="s">
        <v>396</v>
      </c>
      <c r="AA51" s="148" t="s">
        <v>396</v>
      </c>
      <c r="AB51" s="148" t="s">
        <v>396</v>
      </c>
      <c r="AC51" s="148" t="s">
        <v>406</v>
      </c>
      <c r="AD51" s="148" t="s">
        <v>406</v>
      </c>
      <c r="AE51" s="148" t="s">
        <v>410</v>
      </c>
      <c r="AF51" s="148" t="s">
        <v>87</v>
      </c>
      <c r="AG51" s="990"/>
      <c r="AH51" s="990"/>
      <c r="AI51" s="990"/>
      <c r="AJ51" s="990"/>
      <c r="AK51" s="990"/>
      <c r="AL51" s="990"/>
      <c r="AM51" s="990"/>
      <c r="AN51" s="990"/>
      <c r="AO51" s="990"/>
      <c r="AP51" s="990"/>
      <c r="AQ51" s="990"/>
      <c r="AR51" s="990"/>
      <c r="AS51" s="990"/>
      <c r="AT51" s="990"/>
      <c r="AU51" s="27"/>
      <c r="AV51" s="27">
        <v>59200000</v>
      </c>
      <c r="AW51" s="27">
        <v>59200000</v>
      </c>
      <c r="AX51" s="27">
        <v>61333000</v>
      </c>
      <c r="AY51" s="27">
        <v>61333000</v>
      </c>
      <c r="AZ51" s="27">
        <v>61333000</v>
      </c>
    </row>
    <row r="52" spans="1:52" s="975" customFormat="1" ht="26.25" customHeight="1" x14ac:dyDescent="0.4">
      <c r="A52" s="186" t="s">
        <v>1325</v>
      </c>
      <c r="B52" s="186" t="s">
        <v>387</v>
      </c>
      <c r="C52" s="255">
        <v>263</v>
      </c>
      <c r="D52" s="157" t="s">
        <v>1123</v>
      </c>
      <c r="E52" s="186" t="s">
        <v>1324</v>
      </c>
      <c r="F52" s="186"/>
      <c r="G52" s="186"/>
      <c r="H52" s="1017">
        <v>44896</v>
      </c>
      <c r="I52" s="26"/>
      <c r="J52" s="26" t="s">
        <v>1603</v>
      </c>
      <c r="K52" s="990"/>
      <c r="L52" s="990"/>
      <c r="M52" s="990"/>
      <c r="N52" s="990"/>
      <c r="O52" s="990"/>
      <c r="P52" s="990"/>
      <c r="Q52" s="990"/>
      <c r="R52" s="990"/>
      <c r="S52" s="990"/>
      <c r="T52" s="990"/>
      <c r="U52" s="990"/>
      <c r="V52" s="990"/>
      <c r="W52" s="990"/>
      <c r="X52" s="990"/>
      <c r="Y52" s="148"/>
      <c r="Z52" s="148" t="s">
        <v>396</v>
      </c>
      <c r="AA52" s="148" t="s">
        <v>396</v>
      </c>
      <c r="AB52" s="148" t="s">
        <v>396</v>
      </c>
      <c r="AC52" s="148" t="s">
        <v>406</v>
      </c>
      <c r="AD52" s="148" t="s">
        <v>406</v>
      </c>
      <c r="AE52" s="148" t="s">
        <v>410</v>
      </c>
      <c r="AF52" s="148" t="s">
        <v>87</v>
      </c>
      <c r="AG52" s="990"/>
      <c r="AH52" s="990"/>
      <c r="AI52" s="990"/>
      <c r="AJ52" s="990"/>
      <c r="AK52" s="990"/>
      <c r="AL52" s="990"/>
      <c r="AM52" s="990"/>
      <c r="AN52" s="990"/>
      <c r="AO52" s="990"/>
      <c r="AP52" s="990"/>
      <c r="AQ52" s="990"/>
      <c r="AR52" s="990"/>
      <c r="AS52" s="990"/>
      <c r="AT52" s="990"/>
      <c r="AU52" s="27"/>
      <c r="AV52" s="27">
        <v>6600000</v>
      </c>
      <c r="AW52" s="27">
        <v>6600000</v>
      </c>
      <c r="AX52" s="27">
        <v>8039000</v>
      </c>
      <c r="AY52" s="27">
        <v>8039000</v>
      </c>
      <c r="AZ52" s="27">
        <v>8039000</v>
      </c>
    </row>
    <row r="53" spans="1:52" s="975" customFormat="1" ht="26.25" customHeight="1" x14ac:dyDescent="0.4">
      <c r="A53" s="186" t="s">
        <v>1325</v>
      </c>
      <c r="B53" s="186" t="s">
        <v>387</v>
      </c>
      <c r="C53" s="255">
        <v>266</v>
      </c>
      <c r="D53" s="157" t="s">
        <v>1123</v>
      </c>
      <c r="E53" s="186" t="s">
        <v>1324</v>
      </c>
      <c r="F53" s="186"/>
      <c r="G53" s="186"/>
      <c r="H53" s="1021">
        <v>44896</v>
      </c>
      <c r="I53" s="26"/>
      <c r="J53" s="26" t="s">
        <v>1606</v>
      </c>
      <c r="K53" s="990"/>
      <c r="L53" s="990"/>
      <c r="M53" s="990"/>
      <c r="N53" s="990"/>
      <c r="O53" s="990"/>
      <c r="P53" s="990"/>
      <c r="Q53" s="990"/>
      <c r="R53" s="990"/>
      <c r="S53" s="990"/>
      <c r="T53" s="990"/>
      <c r="U53" s="990"/>
      <c r="V53" s="990"/>
      <c r="W53" s="990"/>
      <c r="X53" s="990"/>
      <c r="Y53" s="148"/>
      <c r="Z53" s="148" t="s">
        <v>396</v>
      </c>
      <c r="AA53" s="148" t="s">
        <v>396</v>
      </c>
      <c r="AB53" s="148" t="s">
        <v>396</v>
      </c>
      <c r="AC53" s="148" t="s">
        <v>406</v>
      </c>
      <c r="AD53" s="148" t="s">
        <v>406</v>
      </c>
      <c r="AE53" s="148" t="s">
        <v>410</v>
      </c>
      <c r="AF53" s="148" t="s">
        <v>87</v>
      </c>
      <c r="AG53" s="990"/>
      <c r="AH53" s="990"/>
      <c r="AI53" s="990"/>
      <c r="AJ53" s="990"/>
      <c r="AK53" s="990"/>
      <c r="AL53" s="990"/>
      <c r="AM53" s="990"/>
      <c r="AN53" s="990"/>
      <c r="AO53" s="990"/>
      <c r="AP53" s="990"/>
      <c r="AQ53" s="990"/>
      <c r="AR53" s="990"/>
      <c r="AS53" s="990"/>
      <c r="AT53" s="990"/>
      <c r="AU53" s="27"/>
      <c r="AV53" s="27">
        <v>10200000</v>
      </c>
      <c r="AW53" s="27">
        <v>10200000</v>
      </c>
      <c r="AX53" s="27">
        <v>10200000</v>
      </c>
      <c r="AY53" s="27">
        <v>12781000</v>
      </c>
      <c r="AZ53" s="27">
        <v>12781000</v>
      </c>
    </row>
    <row r="54" spans="1:52" s="975" customFormat="1" ht="26.25" customHeight="1" x14ac:dyDescent="0.4">
      <c r="A54" s="186" t="s">
        <v>1325</v>
      </c>
      <c r="B54" s="186" t="s">
        <v>387</v>
      </c>
      <c r="C54" s="255">
        <v>268</v>
      </c>
      <c r="D54" s="157" t="s">
        <v>1123</v>
      </c>
      <c r="E54" s="186" t="s">
        <v>1324</v>
      </c>
      <c r="F54" s="186"/>
      <c r="G54" s="186"/>
      <c r="H54" s="1021">
        <v>44896</v>
      </c>
      <c r="I54" s="26"/>
      <c r="J54" s="26" t="s">
        <v>1608</v>
      </c>
      <c r="K54" s="990"/>
      <c r="L54" s="990"/>
      <c r="M54" s="990"/>
      <c r="N54" s="990"/>
      <c r="O54" s="990"/>
      <c r="P54" s="990"/>
      <c r="Q54" s="990"/>
      <c r="R54" s="990"/>
      <c r="S54" s="990"/>
      <c r="T54" s="990"/>
      <c r="U54" s="990"/>
      <c r="V54" s="990"/>
      <c r="W54" s="990"/>
      <c r="X54" s="990"/>
      <c r="Y54" s="148"/>
      <c r="Z54" s="148" t="s">
        <v>396</v>
      </c>
      <c r="AA54" s="148" t="s">
        <v>396</v>
      </c>
      <c r="AB54" s="148" t="s">
        <v>396</v>
      </c>
      <c r="AC54" s="148" t="s">
        <v>406</v>
      </c>
      <c r="AD54" s="148" t="s">
        <v>406</v>
      </c>
      <c r="AE54" s="148" t="s">
        <v>410</v>
      </c>
      <c r="AF54" s="148" t="s">
        <v>87</v>
      </c>
      <c r="AG54" s="990"/>
      <c r="AH54" s="990"/>
      <c r="AI54" s="990"/>
      <c r="AJ54" s="990"/>
      <c r="AK54" s="990"/>
      <c r="AL54" s="990"/>
      <c r="AM54" s="990"/>
      <c r="AN54" s="990"/>
      <c r="AO54" s="990"/>
      <c r="AP54" s="990"/>
      <c r="AQ54" s="990"/>
      <c r="AR54" s="990"/>
      <c r="AS54" s="990"/>
      <c r="AT54" s="990"/>
      <c r="AU54" s="27"/>
      <c r="AV54" s="27">
        <v>14900000</v>
      </c>
      <c r="AW54" s="27">
        <v>14900000</v>
      </c>
      <c r="AX54" s="27">
        <v>14900000</v>
      </c>
      <c r="AY54" s="27">
        <v>14900000</v>
      </c>
      <c r="AZ54" s="27">
        <v>14900000</v>
      </c>
    </row>
    <row r="55" spans="1:52" ht="20.399999999999999" x14ac:dyDescent="0.25">
      <c r="A55" s="186" t="s">
        <v>1325</v>
      </c>
      <c r="B55" s="186" t="s">
        <v>387</v>
      </c>
      <c r="C55" s="255">
        <v>230</v>
      </c>
      <c r="D55" s="157" t="s">
        <v>1123</v>
      </c>
      <c r="E55" s="186" t="s">
        <v>1324</v>
      </c>
      <c r="F55" s="186"/>
      <c r="G55" s="186"/>
      <c r="H55" s="983">
        <v>44805</v>
      </c>
      <c r="I55" s="26"/>
      <c r="J55" s="26" t="s">
        <v>1569</v>
      </c>
      <c r="K55" s="148"/>
      <c r="L55" s="148"/>
      <c r="M55" s="148"/>
      <c r="N55" s="148"/>
      <c r="O55" s="148"/>
      <c r="P55" s="148"/>
      <c r="Q55" s="148"/>
      <c r="R55" s="148"/>
      <c r="S55" s="148"/>
      <c r="T55" s="148"/>
      <c r="U55" s="148"/>
      <c r="V55" s="148"/>
      <c r="W55" s="148" t="s">
        <v>396</v>
      </c>
      <c r="X55" s="148" t="s">
        <v>396</v>
      </c>
      <c r="Y55" s="148" t="s">
        <v>396</v>
      </c>
      <c r="Z55" s="148" t="s">
        <v>396</v>
      </c>
      <c r="AA55" s="148" t="s">
        <v>396</v>
      </c>
      <c r="AB55" s="148" t="s">
        <v>396</v>
      </c>
      <c r="AC55" s="148" t="s">
        <v>406</v>
      </c>
      <c r="AD55" s="148" t="s">
        <v>406</v>
      </c>
      <c r="AE55" s="967" t="s">
        <v>410</v>
      </c>
      <c r="AF55" s="967" t="s">
        <v>87</v>
      </c>
      <c r="AG55" s="27"/>
      <c r="AH55" s="27"/>
      <c r="AI55" s="27"/>
      <c r="AJ55" s="27"/>
      <c r="AK55" s="27"/>
      <c r="AL55" s="27"/>
      <c r="AM55" s="27"/>
      <c r="AN55" s="27"/>
      <c r="AO55" s="27"/>
      <c r="AP55" s="27"/>
      <c r="AQ55" s="27"/>
      <c r="AR55" s="27"/>
      <c r="AS55" s="27">
        <v>10300000</v>
      </c>
      <c r="AT55" s="27">
        <v>10300000</v>
      </c>
      <c r="AU55" s="27">
        <v>10300000</v>
      </c>
      <c r="AV55" s="27">
        <v>10300000</v>
      </c>
      <c r="AW55" s="27">
        <v>10300000</v>
      </c>
      <c r="AX55" s="27">
        <v>10300000</v>
      </c>
      <c r="AY55" s="27">
        <v>8226000</v>
      </c>
      <c r="AZ55" s="27">
        <v>8226000</v>
      </c>
    </row>
    <row r="56" spans="1:52" s="998" customFormat="1" ht="26.25" customHeight="1" x14ac:dyDescent="0.4">
      <c r="A56" s="186" t="s">
        <v>1325</v>
      </c>
      <c r="B56" s="186" t="s">
        <v>387</v>
      </c>
      <c r="C56" s="255">
        <v>261</v>
      </c>
      <c r="D56" s="157" t="s">
        <v>1123</v>
      </c>
      <c r="E56" s="186" t="s">
        <v>1324</v>
      </c>
      <c r="F56" s="186"/>
      <c r="G56" s="186"/>
      <c r="H56" s="1030">
        <v>44621</v>
      </c>
      <c r="I56" s="26"/>
      <c r="J56" s="26" t="s">
        <v>1602</v>
      </c>
      <c r="K56" s="990"/>
      <c r="L56" s="990"/>
      <c r="M56" s="990"/>
      <c r="N56" s="990"/>
      <c r="O56" s="990"/>
      <c r="P56" s="990"/>
      <c r="Q56" s="990"/>
      <c r="R56" s="990"/>
      <c r="S56" s="990"/>
      <c r="T56" s="990"/>
      <c r="U56" s="990"/>
      <c r="V56" s="990"/>
      <c r="W56" s="990"/>
      <c r="X56" s="990"/>
      <c r="Y56" s="148"/>
      <c r="Z56" s="148" t="s">
        <v>396</v>
      </c>
      <c r="AA56" s="148" t="s">
        <v>396</v>
      </c>
      <c r="AB56" s="148" t="s">
        <v>406</v>
      </c>
      <c r="AC56" s="148" t="s">
        <v>406</v>
      </c>
      <c r="AD56" s="958" t="s">
        <v>96</v>
      </c>
      <c r="AE56" s="148" t="s">
        <v>410</v>
      </c>
      <c r="AF56" s="148" t="s">
        <v>87</v>
      </c>
      <c r="AG56" s="990"/>
      <c r="AH56" s="990"/>
      <c r="AI56" s="990"/>
      <c r="AJ56" s="990"/>
      <c r="AK56" s="990"/>
      <c r="AL56" s="990"/>
      <c r="AM56" s="990"/>
      <c r="AN56" s="990"/>
      <c r="AO56" s="990"/>
      <c r="AP56" s="990"/>
      <c r="AQ56" s="990"/>
      <c r="AR56" s="990"/>
      <c r="AS56" s="990"/>
      <c r="AT56" s="990"/>
      <c r="AU56" s="27"/>
      <c r="AV56" s="27">
        <v>8770000</v>
      </c>
      <c r="AW56" s="27">
        <v>8770000</v>
      </c>
      <c r="AX56" s="27">
        <v>8770000</v>
      </c>
      <c r="AY56" s="27">
        <v>8770000</v>
      </c>
      <c r="AZ56" s="27">
        <v>8770000</v>
      </c>
    </row>
    <row r="57" spans="1:52" s="975" customFormat="1" ht="26.25" customHeight="1" x14ac:dyDescent="0.4">
      <c r="A57" s="186" t="s">
        <v>1325</v>
      </c>
      <c r="B57" s="186" t="s">
        <v>387</v>
      </c>
      <c r="C57" s="255">
        <v>265</v>
      </c>
      <c r="D57" s="157" t="s">
        <v>1123</v>
      </c>
      <c r="E57" s="186" t="s">
        <v>1324</v>
      </c>
      <c r="F57" s="186"/>
      <c r="G57" s="186"/>
      <c r="H57" s="1030">
        <v>45261</v>
      </c>
      <c r="I57" s="26"/>
      <c r="J57" s="26" t="s">
        <v>1605</v>
      </c>
      <c r="K57" s="990"/>
      <c r="L57" s="990"/>
      <c r="M57" s="990"/>
      <c r="N57" s="990"/>
      <c r="O57" s="990"/>
      <c r="P57" s="990"/>
      <c r="Q57" s="990"/>
      <c r="R57" s="990"/>
      <c r="S57" s="990"/>
      <c r="T57" s="990"/>
      <c r="U57" s="990"/>
      <c r="V57" s="990"/>
      <c r="W57" s="990"/>
      <c r="X57" s="990"/>
      <c r="Y57" s="148"/>
      <c r="Z57" s="148" t="s">
        <v>396</v>
      </c>
      <c r="AA57" s="148" t="s">
        <v>396</v>
      </c>
      <c r="AB57" s="148" t="s">
        <v>406</v>
      </c>
      <c r="AC57" s="148" t="s">
        <v>406</v>
      </c>
      <c r="AD57" s="148" t="s">
        <v>406</v>
      </c>
      <c r="AE57" s="148" t="s">
        <v>410</v>
      </c>
      <c r="AF57" s="148" t="s">
        <v>87</v>
      </c>
      <c r="AG57" s="990"/>
      <c r="AH57" s="990"/>
      <c r="AI57" s="990"/>
      <c r="AJ57" s="990"/>
      <c r="AK57" s="990"/>
      <c r="AL57" s="990"/>
      <c r="AM57" s="990"/>
      <c r="AN57" s="990"/>
      <c r="AO57" s="990"/>
      <c r="AP57" s="990"/>
      <c r="AQ57" s="990"/>
      <c r="AR57" s="990"/>
      <c r="AS57" s="990"/>
      <c r="AT57" s="990"/>
      <c r="AU57" s="27"/>
      <c r="AV57" s="27">
        <v>16300000</v>
      </c>
      <c r="AW57" s="27">
        <v>16300000</v>
      </c>
      <c r="AX57" s="27">
        <v>16778000</v>
      </c>
      <c r="AY57" s="27">
        <v>16778000</v>
      </c>
      <c r="AZ57" s="27">
        <v>16778000</v>
      </c>
    </row>
    <row r="58" spans="1:52" s="975" customFormat="1" ht="26.25" customHeight="1" x14ac:dyDescent="0.4">
      <c r="A58" s="186" t="s">
        <v>1325</v>
      </c>
      <c r="B58" s="186" t="s">
        <v>387</v>
      </c>
      <c r="C58" s="255">
        <v>267</v>
      </c>
      <c r="D58" s="157" t="s">
        <v>1123</v>
      </c>
      <c r="E58" s="186" t="s">
        <v>1324</v>
      </c>
      <c r="F58" s="186"/>
      <c r="G58" s="186"/>
      <c r="H58" s="1021">
        <v>44896</v>
      </c>
      <c r="I58" s="26"/>
      <c r="J58" s="26" t="s">
        <v>1607</v>
      </c>
      <c r="K58" s="990"/>
      <c r="L58" s="990"/>
      <c r="M58" s="990"/>
      <c r="N58" s="990"/>
      <c r="O58" s="990"/>
      <c r="P58" s="990"/>
      <c r="Q58" s="990"/>
      <c r="R58" s="990"/>
      <c r="S58" s="990"/>
      <c r="T58" s="990"/>
      <c r="U58" s="990"/>
      <c r="V58" s="990"/>
      <c r="W58" s="990"/>
      <c r="X58" s="990"/>
      <c r="Y58" s="148"/>
      <c r="Z58" s="148" t="s">
        <v>396</v>
      </c>
      <c r="AA58" s="148" t="s">
        <v>396</v>
      </c>
      <c r="AB58" s="148" t="s">
        <v>406</v>
      </c>
      <c r="AC58" s="148" t="s">
        <v>406</v>
      </c>
      <c r="AD58" s="148" t="s">
        <v>406</v>
      </c>
      <c r="AE58" s="148" t="s">
        <v>410</v>
      </c>
      <c r="AF58" s="148" t="s">
        <v>87</v>
      </c>
      <c r="AG58" s="990"/>
      <c r="AH58" s="990"/>
      <c r="AI58" s="990"/>
      <c r="AJ58" s="990"/>
      <c r="AK58" s="990"/>
      <c r="AL58" s="990"/>
      <c r="AM58" s="990"/>
      <c r="AN58" s="990"/>
      <c r="AO58" s="990"/>
      <c r="AP58" s="990"/>
      <c r="AQ58" s="990"/>
      <c r="AR58" s="990"/>
      <c r="AS58" s="990"/>
      <c r="AT58" s="990"/>
      <c r="AU58" s="27"/>
      <c r="AV58" s="27">
        <v>14400000</v>
      </c>
      <c r="AW58" s="27">
        <v>14534000</v>
      </c>
      <c r="AX58" s="27">
        <v>14534000</v>
      </c>
      <c r="AY58" s="27">
        <v>14534000</v>
      </c>
      <c r="AZ58" s="27">
        <v>14534000</v>
      </c>
    </row>
    <row r="59" spans="1:52" s="975" customFormat="1" ht="26.25" customHeight="1" x14ac:dyDescent="0.4">
      <c r="A59" s="186" t="s">
        <v>1325</v>
      </c>
      <c r="B59" s="186" t="s">
        <v>387</v>
      </c>
      <c r="C59" s="255">
        <v>269</v>
      </c>
      <c r="D59" s="157" t="s">
        <v>1123</v>
      </c>
      <c r="E59" s="186" t="s">
        <v>1324</v>
      </c>
      <c r="F59" s="186"/>
      <c r="G59" s="186"/>
      <c r="H59" s="1021">
        <v>44896</v>
      </c>
      <c r="I59" s="26"/>
      <c r="J59" s="26" t="s">
        <v>1609</v>
      </c>
      <c r="K59" s="990"/>
      <c r="L59" s="990"/>
      <c r="M59" s="990"/>
      <c r="N59" s="990"/>
      <c r="O59" s="990"/>
      <c r="P59" s="990"/>
      <c r="Q59" s="990"/>
      <c r="R59" s="990"/>
      <c r="S59" s="990"/>
      <c r="T59" s="990"/>
      <c r="U59" s="990"/>
      <c r="V59" s="990"/>
      <c r="W59" s="990"/>
      <c r="X59" s="990"/>
      <c r="Y59" s="148"/>
      <c r="Z59" s="148" t="s">
        <v>396</v>
      </c>
      <c r="AA59" s="148" t="s">
        <v>396</v>
      </c>
      <c r="AB59" s="148" t="s">
        <v>406</v>
      </c>
      <c r="AC59" s="148" t="s">
        <v>406</v>
      </c>
      <c r="AD59" s="148" t="s">
        <v>406</v>
      </c>
      <c r="AE59" s="148" t="s">
        <v>410</v>
      </c>
      <c r="AF59" s="148" t="s">
        <v>87</v>
      </c>
      <c r="AG59" s="990"/>
      <c r="AH59" s="990"/>
      <c r="AI59" s="990"/>
      <c r="AJ59" s="990"/>
      <c r="AK59" s="990"/>
      <c r="AL59" s="990"/>
      <c r="AM59" s="990"/>
      <c r="AN59" s="990"/>
      <c r="AO59" s="990"/>
      <c r="AP59" s="990"/>
      <c r="AQ59" s="990"/>
      <c r="AR59" s="990"/>
      <c r="AS59" s="990"/>
      <c r="AT59" s="990"/>
      <c r="AU59" s="27"/>
      <c r="AV59" s="27">
        <v>5000000</v>
      </c>
      <c r="AW59" s="27">
        <v>5000000</v>
      </c>
      <c r="AX59" s="27">
        <v>5000000</v>
      </c>
      <c r="AY59" s="27">
        <v>5000000</v>
      </c>
      <c r="AZ59" s="27">
        <v>5000000</v>
      </c>
    </row>
    <row r="60" spans="1:52" ht="20.399999999999999" x14ac:dyDescent="0.25">
      <c r="A60" s="186" t="s">
        <v>1325</v>
      </c>
      <c r="B60" s="186" t="s">
        <v>387</v>
      </c>
      <c r="C60" s="255">
        <v>221</v>
      </c>
      <c r="D60" s="157" t="s">
        <v>1123</v>
      </c>
      <c r="E60" s="186" t="s">
        <v>1324</v>
      </c>
      <c r="F60" s="186"/>
      <c r="G60" s="186"/>
      <c r="H60" s="1021">
        <v>44896</v>
      </c>
      <c r="I60" s="26"/>
      <c r="J60" s="26" t="s">
        <v>1566</v>
      </c>
      <c r="K60" s="148"/>
      <c r="L60" s="148"/>
      <c r="M60" s="148"/>
      <c r="N60" s="148"/>
      <c r="O60" s="148"/>
      <c r="P60" s="148"/>
      <c r="Q60" s="148"/>
      <c r="R60" s="148"/>
      <c r="S60" s="148"/>
      <c r="T60" s="148"/>
      <c r="U60" s="148"/>
      <c r="V60" s="148"/>
      <c r="W60" s="148" t="s">
        <v>396</v>
      </c>
      <c r="X60" s="148" t="s">
        <v>396</v>
      </c>
      <c r="Y60" s="148" t="s">
        <v>396</v>
      </c>
      <c r="Z60" s="148" t="s">
        <v>396</v>
      </c>
      <c r="AA60" s="148" t="s">
        <v>396</v>
      </c>
      <c r="AB60" s="148" t="s">
        <v>406</v>
      </c>
      <c r="AC60" s="148" t="s">
        <v>406</v>
      </c>
      <c r="AD60" s="148" t="s">
        <v>406</v>
      </c>
      <c r="AE60" s="967" t="s">
        <v>410</v>
      </c>
      <c r="AF60" s="967" t="s">
        <v>87</v>
      </c>
      <c r="AG60" s="27"/>
      <c r="AH60" s="27"/>
      <c r="AI60" s="27"/>
      <c r="AJ60" s="27"/>
      <c r="AK60" s="27"/>
      <c r="AL60" s="27"/>
      <c r="AM60" s="27"/>
      <c r="AN60" s="27"/>
      <c r="AO60" s="27"/>
      <c r="AP60" s="27"/>
      <c r="AQ60" s="27"/>
      <c r="AR60" s="27"/>
      <c r="AS60" s="27">
        <v>13000000</v>
      </c>
      <c r="AT60" s="27">
        <v>13000000</v>
      </c>
      <c r="AU60" s="27">
        <v>13000000</v>
      </c>
      <c r="AV60" s="27">
        <v>10091000</v>
      </c>
      <c r="AW60" s="27">
        <v>10091000</v>
      </c>
      <c r="AX60" s="27">
        <v>10091000</v>
      </c>
      <c r="AY60" s="27">
        <v>10091000</v>
      </c>
      <c r="AZ60" s="1015">
        <v>8353000</v>
      </c>
    </row>
    <row r="61" spans="1:52" ht="26.25" customHeight="1" x14ac:dyDescent="0.4">
      <c r="A61" s="186" t="s">
        <v>1325</v>
      </c>
      <c r="B61" s="186" t="s">
        <v>387</v>
      </c>
      <c r="C61" s="255">
        <v>245</v>
      </c>
      <c r="D61" s="157" t="s">
        <v>1123</v>
      </c>
      <c r="E61" s="186" t="s">
        <v>1324</v>
      </c>
      <c r="F61" s="990"/>
      <c r="G61" s="990"/>
      <c r="H61" s="983">
        <v>44713</v>
      </c>
      <c r="I61" s="990"/>
      <c r="J61" s="26" t="s">
        <v>1586</v>
      </c>
      <c r="K61" s="990"/>
      <c r="L61" s="990"/>
      <c r="M61" s="990"/>
      <c r="N61" s="990"/>
      <c r="O61" s="990"/>
      <c r="P61" s="990"/>
      <c r="Q61" s="990"/>
      <c r="R61" s="990"/>
      <c r="S61" s="990"/>
      <c r="T61" s="990"/>
      <c r="U61" s="990"/>
      <c r="V61" s="990"/>
      <c r="W61" s="990"/>
      <c r="X61" s="990"/>
      <c r="Y61" s="990"/>
      <c r="Z61" s="148" t="s">
        <v>406</v>
      </c>
      <c r="AA61" s="148" t="s">
        <v>406</v>
      </c>
      <c r="AB61" s="148" t="s">
        <v>406</v>
      </c>
      <c r="AC61" s="148" t="s">
        <v>406</v>
      </c>
      <c r="AD61" s="148" t="s">
        <v>406</v>
      </c>
      <c r="AE61" s="148" t="s">
        <v>410</v>
      </c>
      <c r="AF61" s="191">
        <v>44429</v>
      </c>
      <c r="AG61" s="990"/>
      <c r="AH61" s="990"/>
      <c r="AI61" s="990"/>
      <c r="AJ61" s="990"/>
      <c r="AK61" s="990"/>
      <c r="AL61" s="990"/>
      <c r="AM61" s="990"/>
      <c r="AN61" s="990"/>
      <c r="AO61" s="990"/>
      <c r="AP61" s="990"/>
      <c r="AQ61" s="990"/>
      <c r="AR61" s="990"/>
      <c r="AS61" s="990"/>
      <c r="AT61" s="990"/>
      <c r="AU61" s="990"/>
      <c r="AV61" s="27">
        <v>9400000</v>
      </c>
      <c r="AW61" s="1050">
        <v>9362000</v>
      </c>
      <c r="AX61" s="1050">
        <v>9362000</v>
      </c>
      <c r="AY61" s="1050">
        <v>9362000</v>
      </c>
      <c r="AZ61" s="1050">
        <v>9362000</v>
      </c>
    </row>
    <row r="62" spans="1:52" ht="20.399999999999999" x14ac:dyDescent="0.25">
      <c r="A62" s="186" t="s">
        <v>1325</v>
      </c>
      <c r="B62" s="186" t="s">
        <v>387</v>
      </c>
      <c r="C62" s="255">
        <v>219</v>
      </c>
      <c r="D62" s="157" t="s">
        <v>1123</v>
      </c>
      <c r="E62" s="186" t="s">
        <v>1324</v>
      </c>
      <c r="F62" s="186"/>
      <c r="G62" s="186"/>
      <c r="H62" s="1021">
        <v>44896</v>
      </c>
      <c r="I62" s="26"/>
      <c r="J62" s="26" t="s">
        <v>1552</v>
      </c>
      <c r="K62" s="148"/>
      <c r="L62" s="148"/>
      <c r="M62" s="148"/>
      <c r="N62" s="148"/>
      <c r="O62" s="148"/>
      <c r="P62" s="148"/>
      <c r="Q62" s="148"/>
      <c r="R62" s="148"/>
      <c r="S62" s="148"/>
      <c r="T62" s="148"/>
      <c r="U62" s="148"/>
      <c r="V62" s="148"/>
      <c r="W62" s="148" t="s">
        <v>396</v>
      </c>
      <c r="X62" s="148" t="s">
        <v>396</v>
      </c>
      <c r="Y62" s="148" t="s">
        <v>406</v>
      </c>
      <c r="Z62" s="148" t="s">
        <v>406</v>
      </c>
      <c r="AA62" s="148" t="s">
        <v>406</v>
      </c>
      <c r="AB62" s="148" t="s">
        <v>406</v>
      </c>
      <c r="AC62" s="148" t="s">
        <v>406</v>
      </c>
      <c r="AD62" s="148" t="s">
        <v>406</v>
      </c>
      <c r="AE62" s="967" t="s">
        <v>410</v>
      </c>
      <c r="AF62" s="967" t="s">
        <v>87</v>
      </c>
      <c r="AG62" s="27"/>
      <c r="AH62" s="27"/>
      <c r="AI62" s="27"/>
      <c r="AJ62" s="27"/>
      <c r="AK62" s="27"/>
      <c r="AL62" s="27"/>
      <c r="AM62" s="27"/>
      <c r="AN62" s="27"/>
      <c r="AO62" s="27"/>
      <c r="AP62" s="27"/>
      <c r="AQ62" s="27"/>
      <c r="AR62" s="27"/>
      <c r="AS62" s="27">
        <v>10640000</v>
      </c>
      <c r="AT62" s="27">
        <v>10640000</v>
      </c>
      <c r="AU62" s="27">
        <v>14826000</v>
      </c>
      <c r="AV62" s="27">
        <v>14826000</v>
      </c>
      <c r="AW62" s="27">
        <v>14826000</v>
      </c>
      <c r="AX62" s="27">
        <v>14826000</v>
      </c>
      <c r="AY62" s="27">
        <v>14826000</v>
      </c>
      <c r="AZ62" s="27">
        <v>14826000</v>
      </c>
    </row>
    <row r="63" spans="1:52" ht="20.399999999999999" x14ac:dyDescent="0.25">
      <c r="A63" s="186" t="s">
        <v>1325</v>
      </c>
      <c r="B63" s="186" t="s">
        <v>387</v>
      </c>
      <c r="C63" s="255">
        <v>224</v>
      </c>
      <c r="D63" s="157" t="s">
        <v>1123</v>
      </c>
      <c r="E63" s="186" t="s">
        <v>1324</v>
      </c>
      <c r="F63" s="186"/>
      <c r="G63" s="186"/>
      <c r="H63" s="1021">
        <v>44682</v>
      </c>
      <c r="I63" s="26"/>
      <c r="J63" s="26" t="s">
        <v>1553</v>
      </c>
      <c r="K63" s="148"/>
      <c r="L63" s="148"/>
      <c r="M63" s="148"/>
      <c r="N63" s="148"/>
      <c r="O63" s="148"/>
      <c r="P63" s="148"/>
      <c r="Q63" s="148"/>
      <c r="R63" s="148"/>
      <c r="S63" s="148"/>
      <c r="T63" s="148"/>
      <c r="U63" s="148"/>
      <c r="V63" s="148"/>
      <c r="W63" s="148" t="s">
        <v>396</v>
      </c>
      <c r="X63" s="148" t="s">
        <v>396</v>
      </c>
      <c r="Y63" s="148" t="s">
        <v>406</v>
      </c>
      <c r="Z63" s="148" t="s">
        <v>406</v>
      </c>
      <c r="AA63" s="148" t="s">
        <v>406</v>
      </c>
      <c r="AB63" s="148" t="s">
        <v>406</v>
      </c>
      <c r="AC63" s="148" t="s">
        <v>406</v>
      </c>
      <c r="AD63" s="148" t="s">
        <v>406</v>
      </c>
      <c r="AE63" s="967" t="s">
        <v>410</v>
      </c>
      <c r="AF63" s="972">
        <v>44071</v>
      </c>
      <c r="AG63" s="27"/>
      <c r="AH63" s="27"/>
      <c r="AI63" s="27"/>
      <c r="AJ63" s="27"/>
      <c r="AK63" s="27"/>
      <c r="AL63" s="27"/>
      <c r="AM63" s="27"/>
      <c r="AN63" s="27"/>
      <c r="AO63" s="27"/>
      <c r="AP63" s="27"/>
      <c r="AQ63" s="27"/>
      <c r="AR63" s="27"/>
      <c r="AS63" s="27">
        <v>9770000</v>
      </c>
      <c r="AT63" s="27">
        <v>9770000</v>
      </c>
      <c r="AU63" s="27">
        <v>8767000</v>
      </c>
      <c r="AV63" s="27">
        <v>8767000</v>
      </c>
      <c r="AW63" s="27">
        <v>8767000</v>
      </c>
      <c r="AX63" s="27">
        <v>8767000</v>
      </c>
      <c r="AY63" s="27">
        <v>8767000</v>
      </c>
      <c r="AZ63" s="27">
        <v>8767000</v>
      </c>
    </row>
    <row r="64" spans="1:52" ht="20.399999999999999" x14ac:dyDescent="0.25">
      <c r="A64" s="186" t="s">
        <v>1325</v>
      </c>
      <c r="B64" s="186" t="s">
        <v>387</v>
      </c>
      <c r="C64" s="255">
        <v>225</v>
      </c>
      <c r="D64" s="157" t="s">
        <v>1123</v>
      </c>
      <c r="E64" s="186" t="s">
        <v>1324</v>
      </c>
      <c r="F64" s="186"/>
      <c r="G64" s="186"/>
      <c r="H64" s="1021">
        <v>44896</v>
      </c>
      <c r="I64" s="26"/>
      <c r="J64" s="26" t="s">
        <v>1554</v>
      </c>
      <c r="K64" s="148"/>
      <c r="L64" s="148"/>
      <c r="M64" s="148"/>
      <c r="N64" s="148"/>
      <c r="O64" s="148"/>
      <c r="P64" s="148"/>
      <c r="Q64" s="148"/>
      <c r="R64" s="148"/>
      <c r="S64" s="148"/>
      <c r="T64" s="148"/>
      <c r="U64" s="148"/>
      <c r="V64" s="148"/>
      <c r="W64" s="148" t="s">
        <v>396</v>
      </c>
      <c r="X64" s="148" t="s">
        <v>396</v>
      </c>
      <c r="Y64" s="148" t="s">
        <v>406</v>
      </c>
      <c r="Z64" s="148" t="s">
        <v>406</v>
      </c>
      <c r="AA64" s="148" t="s">
        <v>406</v>
      </c>
      <c r="AB64" s="148" t="s">
        <v>406</v>
      </c>
      <c r="AC64" s="148" t="s">
        <v>406</v>
      </c>
      <c r="AD64" s="148" t="s">
        <v>406</v>
      </c>
      <c r="AE64" s="967" t="s">
        <v>410</v>
      </c>
      <c r="AF64" s="967" t="s">
        <v>87</v>
      </c>
      <c r="AG64" s="27"/>
      <c r="AH64" s="27"/>
      <c r="AI64" s="27"/>
      <c r="AJ64" s="27"/>
      <c r="AK64" s="27"/>
      <c r="AL64" s="27"/>
      <c r="AM64" s="27"/>
      <c r="AN64" s="27"/>
      <c r="AO64" s="27"/>
      <c r="AP64" s="27"/>
      <c r="AQ64" s="27"/>
      <c r="AR64" s="27"/>
      <c r="AS64" s="27">
        <v>7900000</v>
      </c>
      <c r="AT64" s="27">
        <v>7900000</v>
      </c>
      <c r="AU64" s="27">
        <v>13877000</v>
      </c>
      <c r="AV64" s="27">
        <v>13877000</v>
      </c>
      <c r="AW64" s="27">
        <v>13877000</v>
      </c>
      <c r="AX64" s="27">
        <v>13877000</v>
      </c>
      <c r="AY64" s="27">
        <v>13877000</v>
      </c>
      <c r="AZ64" s="27">
        <v>13877000</v>
      </c>
    </row>
    <row r="65" spans="1:52" ht="20.399999999999999" x14ac:dyDescent="0.25">
      <c r="A65" s="186" t="s">
        <v>1325</v>
      </c>
      <c r="B65" s="186" t="s">
        <v>387</v>
      </c>
      <c r="C65" s="255">
        <v>67</v>
      </c>
      <c r="D65" s="157" t="s">
        <v>1123</v>
      </c>
      <c r="E65" s="186" t="s">
        <v>1324</v>
      </c>
      <c r="F65" s="186"/>
      <c r="G65" s="186"/>
      <c r="H65" s="983">
        <v>44713</v>
      </c>
      <c r="I65" s="26"/>
      <c r="J65" s="26" t="s">
        <v>1428</v>
      </c>
      <c r="K65" s="148"/>
      <c r="L65" s="148"/>
      <c r="M65" s="148"/>
      <c r="N65" s="148"/>
      <c r="O65" s="148"/>
      <c r="P65" s="148"/>
      <c r="Q65" s="148" t="s">
        <v>396</v>
      </c>
      <c r="R65" s="148" t="s">
        <v>396</v>
      </c>
      <c r="S65" s="148" t="s">
        <v>396</v>
      </c>
      <c r="T65" s="148" t="s">
        <v>396</v>
      </c>
      <c r="U65" s="148" t="s">
        <v>396</v>
      </c>
      <c r="V65" s="148" t="s">
        <v>396</v>
      </c>
      <c r="W65" s="148" t="s">
        <v>396</v>
      </c>
      <c r="X65" s="148" t="s">
        <v>406</v>
      </c>
      <c r="Y65" s="148" t="s">
        <v>406</v>
      </c>
      <c r="Z65" s="148" t="s">
        <v>406</v>
      </c>
      <c r="AA65" s="148" t="s">
        <v>406</v>
      </c>
      <c r="AB65" s="148" t="s">
        <v>406</v>
      </c>
      <c r="AC65" s="148" t="s">
        <v>406</v>
      </c>
      <c r="AD65" s="148" t="s">
        <v>406</v>
      </c>
      <c r="AE65" s="967" t="s">
        <v>410</v>
      </c>
      <c r="AF65" s="972">
        <v>44112</v>
      </c>
      <c r="AG65" s="27"/>
      <c r="AH65" s="27"/>
      <c r="AI65" s="27"/>
      <c r="AJ65" s="27"/>
      <c r="AK65" s="27"/>
      <c r="AL65" s="27"/>
      <c r="AM65" s="27">
        <v>21400000</v>
      </c>
      <c r="AN65" s="27">
        <v>21400000</v>
      </c>
      <c r="AO65" s="27">
        <v>21400000</v>
      </c>
      <c r="AP65" s="27">
        <v>21400000</v>
      </c>
      <c r="AQ65" s="27">
        <v>48322000</v>
      </c>
      <c r="AR65" s="27">
        <v>48322000</v>
      </c>
      <c r="AS65" s="27">
        <v>48322000</v>
      </c>
      <c r="AT65" s="27">
        <v>48322000</v>
      </c>
      <c r="AU65" s="27">
        <v>48322000</v>
      </c>
      <c r="AV65" s="27">
        <v>48322000</v>
      </c>
      <c r="AW65" s="27">
        <v>48322000</v>
      </c>
      <c r="AX65" s="27">
        <v>48322000</v>
      </c>
      <c r="AY65" s="27">
        <v>48322000</v>
      </c>
      <c r="AZ65" s="27">
        <v>48322000</v>
      </c>
    </row>
    <row r="66" spans="1:52" ht="20.399999999999999" x14ac:dyDescent="0.25">
      <c r="A66" s="186" t="s">
        <v>1325</v>
      </c>
      <c r="B66" s="186" t="s">
        <v>387</v>
      </c>
      <c r="C66" s="255">
        <v>164</v>
      </c>
      <c r="D66" s="157" t="s">
        <v>1123</v>
      </c>
      <c r="E66" s="186" t="s">
        <v>1324</v>
      </c>
      <c r="F66" s="186"/>
      <c r="G66" s="186"/>
      <c r="H66" s="1030">
        <v>44621</v>
      </c>
      <c r="I66" s="26"/>
      <c r="J66" s="26" t="s">
        <v>1483</v>
      </c>
      <c r="K66" s="148"/>
      <c r="L66" s="148"/>
      <c r="M66" s="148"/>
      <c r="N66" s="148"/>
      <c r="O66" s="148"/>
      <c r="P66" s="148"/>
      <c r="Q66" s="148"/>
      <c r="R66" s="148"/>
      <c r="S66" s="148"/>
      <c r="T66" s="148"/>
      <c r="U66" s="148"/>
      <c r="V66" s="148" t="s">
        <v>406</v>
      </c>
      <c r="W66" s="148" t="s">
        <v>406</v>
      </c>
      <c r="X66" s="148" t="s">
        <v>406</v>
      </c>
      <c r="Y66" s="148" t="s">
        <v>406</v>
      </c>
      <c r="Z66" s="148" t="s">
        <v>406</v>
      </c>
      <c r="AA66" s="148" t="s">
        <v>406</v>
      </c>
      <c r="AB66" s="148" t="s">
        <v>406</v>
      </c>
      <c r="AC66" s="148" t="s">
        <v>406</v>
      </c>
      <c r="AD66" s="958" t="s">
        <v>96</v>
      </c>
      <c r="AE66" s="148" t="s">
        <v>410</v>
      </c>
      <c r="AF66" s="191" t="s">
        <v>87</v>
      </c>
      <c r="AG66" s="27"/>
      <c r="AH66" s="27"/>
      <c r="AI66" s="27"/>
      <c r="AJ66" s="27"/>
      <c r="AK66" s="27"/>
      <c r="AL66" s="27"/>
      <c r="AM66" s="27"/>
      <c r="AN66" s="27"/>
      <c r="AO66" s="27"/>
      <c r="AP66" s="27"/>
      <c r="AQ66" s="27"/>
      <c r="AR66" s="27">
        <v>19900000</v>
      </c>
      <c r="AS66" s="27">
        <v>19740000</v>
      </c>
      <c r="AT66" s="27">
        <v>19740000</v>
      </c>
      <c r="AU66" s="27">
        <v>19740000</v>
      </c>
      <c r="AV66" s="27">
        <v>19740000</v>
      </c>
      <c r="AW66" s="27">
        <v>19740000</v>
      </c>
      <c r="AX66" s="27">
        <v>19740000</v>
      </c>
      <c r="AY66" s="27">
        <v>19740000</v>
      </c>
      <c r="AZ66" s="27">
        <v>19740000</v>
      </c>
    </row>
    <row r="67" spans="1:52" ht="20.399999999999999" x14ac:dyDescent="0.25">
      <c r="A67" s="186" t="s">
        <v>1325</v>
      </c>
      <c r="B67" s="186" t="s">
        <v>387</v>
      </c>
      <c r="C67" s="255">
        <v>170</v>
      </c>
      <c r="D67" s="157" t="s">
        <v>1123</v>
      </c>
      <c r="E67" s="186" t="s">
        <v>1324</v>
      </c>
      <c r="F67" s="186"/>
      <c r="G67" s="186"/>
      <c r="H67" s="1017">
        <v>44805</v>
      </c>
      <c r="I67" s="26"/>
      <c r="J67" s="26" t="s">
        <v>1487</v>
      </c>
      <c r="K67" s="148"/>
      <c r="L67" s="148"/>
      <c r="M67" s="148"/>
      <c r="N67" s="148"/>
      <c r="O67" s="148"/>
      <c r="P67" s="148"/>
      <c r="Q67" s="148"/>
      <c r="R67" s="148"/>
      <c r="S67" s="148"/>
      <c r="T67" s="148"/>
      <c r="U67" s="148"/>
      <c r="V67" s="148" t="s">
        <v>406</v>
      </c>
      <c r="W67" s="148" t="s">
        <v>406</v>
      </c>
      <c r="X67" s="148" t="s">
        <v>406</v>
      </c>
      <c r="Y67" s="148" t="s">
        <v>406</v>
      </c>
      <c r="Z67" s="148" t="s">
        <v>406</v>
      </c>
      <c r="AA67" s="148" t="s">
        <v>406</v>
      </c>
      <c r="AB67" s="148" t="s">
        <v>406</v>
      </c>
      <c r="AC67" s="148" t="s">
        <v>406</v>
      </c>
      <c r="AD67" s="148" t="s">
        <v>406</v>
      </c>
      <c r="AE67" s="148" t="s">
        <v>410</v>
      </c>
      <c r="AF67" s="191" t="s">
        <v>87</v>
      </c>
      <c r="AG67" s="27"/>
      <c r="AH67" s="27"/>
      <c r="AI67" s="27"/>
      <c r="AJ67" s="27"/>
      <c r="AK67" s="27"/>
      <c r="AL67" s="27"/>
      <c r="AM67" s="27"/>
      <c r="AN67" s="27"/>
      <c r="AO67" s="27"/>
      <c r="AP67" s="27"/>
      <c r="AQ67" s="27"/>
      <c r="AR67" s="27">
        <v>17300000</v>
      </c>
      <c r="AS67" s="27">
        <v>16355000</v>
      </c>
      <c r="AT67" s="27">
        <v>16355000</v>
      </c>
      <c r="AU67" s="27">
        <v>16355000</v>
      </c>
      <c r="AV67" s="27">
        <v>16355000</v>
      </c>
      <c r="AW67" s="27">
        <v>16355000</v>
      </c>
      <c r="AX67" s="27">
        <v>16355000</v>
      </c>
      <c r="AY67" s="27">
        <v>16355000</v>
      </c>
      <c r="AZ67" s="27">
        <v>16355000</v>
      </c>
    </row>
    <row r="68" spans="1:52" ht="20.399999999999999" x14ac:dyDescent="0.25">
      <c r="A68" s="186" t="s">
        <v>1325</v>
      </c>
      <c r="B68" s="186" t="s">
        <v>387</v>
      </c>
      <c r="C68" s="255">
        <v>172</v>
      </c>
      <c r="D68" s="157" t="s">
        <v>1123</v>
      </c>
      <c r="E68" s="186" t="s">
        <v>1324</v>
      </c>
      <c r="F68" s="186"/>
      <c r="G68" s="186"/>
      <c r="H68" s="1030">
        <v>44621</v>
      </c>
      <c r="I68" s="26"/>
      <c r="J68" s="26" t="s">
        <v>1489</v>
      </c>
      <c r="K68" s="148"/>
      <c r="L68" s="148"/>
      <c r="M68" s="148"/>
      <c r="N68" s="148"/>
      <c r="O68" s="148"/>
      <c r="P68" s="148"/>
      <c r="Q68" s="148"/>
      <c r="R68" s="148"/>
      <c r="S68" s="148"/>
      <c r="T68" s="148"/>
      <c r="U68" s="148"/>
      <c r="V68" s="148" t="s">
        <v>406</v>
      </c>
      <c r="W68" s="148" t="s">
        <v>406</v>
      </c>
      <c r="X68" s="148" t="s">
        <v>406</v>
      </c>
      <c r="Y68" s="148" t="s">
        <v>406</v>
      </c>
      <c r="Z68" s="148" t="s">
        <v>406</v>
      </c>
      <c r="AA68" s="148" t="s">
        <v>406</v>
      </c>
      <c r="AB68" s="148" t="s">
        <v>406</v>
      </c>
      <c r="AC68" s="148" t="s">
        <v>406</v>
      </c>
      <c r="AD68" s="958" t="s">
        <v>96</v>
      </c>
      <c r="AE68" s="148" t="s">
        <v>410</v>
      </c>
      <c r="AF68" s="191" t="s">
        <v>87</v>
      </c>
      <c r="AG68" s="27"/>
      <c r="AH68" s="27"/>
      <c r="AI68" s="27"/>
      <c r="AJ68" s="27"/>
      <c r="AK68" s="27"/>
      <c r="AL68" s="27"/>
      <c r="AM68" s="27"/>
      <c r="AN68" s="27"/>
      <c r="AO68" s="27"/>
      <c r="AP68" s="27"/>
      <c r="AQ68" s="27"/>
      <c r="AR68" s="27">
        <v>22200000</v>
      </c>
      <c r="AS68" s="27">
        <v>22083000</v>
      </c>
      <c r="AT68" s="27">
        <v>22083000</v>
      </c>
      <c r="AU68" s="27">
        <v>22083000</v>
      </c>
      <c r="AV68" s="27">
        <v>22083000</v>
      </c>
      <c r="AW68" s="27">
        <v>22083000</v>
      </c>
      <c r="AX68" s="27">
        <v>22083000</v>
      </c>
      <c r="AY68" s="27">
        <v>22083000</v>
      </c>
      <c r="AZ68" s="27">
        <v>22083000</v>
      </c>
    </row>
    <row r="69" spans="1:52" ht="20.399999999999999" x14ac:dyDescent="0.25">
      <c r="A69" s="186" t="s">
        <v>1325</v>
      </c>
      <c r="B69" s="186" t="s">
        <v>387</v>
      </c>
      <c r="C69" s="255">
        <v>178</v>
      </c>
      <c r="D69" s="157" t="s">
        <v>1123</v>
      </c>
      <c r="E69" s="186" t="s">
        <v>1324</v>
      </c>
      <c r="F69" s="186"/>
      <c r="G69" s="186"/>
      <c r="H69" s="1030">
        <v>44986</v>
      </c>
      <c r="I69" s="26"/>
      <c r="J69" s="26" t="s">
        <v>1495</v>
      </c>
      <c r="K69" s="148"/>
      <c r="L69" s="148"/>
      <c r="M69" s="148"/>
      <c r="N69" s="148"/>
      <c r="O69" s="148"/>
      <c r="P69" s="148"/>
      <c r="Q69" s="148"/>
      <c r="R69" s="148"/>
      <c r="S69" s="148"/>
      <c r="T69" s="148"/>
      <c r="U69" s="148"/>
      <c r="V69" s="148" t="s">
        <v>406</v>
      </c>
      <c r="W69" s="148" t="s">
        <v>406</v>
      </c>
      <c r="X69" s="148" t="s">
        <v>406</v>
      </c>
      <c r="Y69" s="148" t="s">
        <v>406</v>
      </c>
      <c r="Z69" s="148" t="s">
        <v>406</v>
      </c>
      <c r="AA69" s="148" t="s">
        <v>406</v>
      </c>
      <c r="AB69" s="148" t="s">
        <v>406</v>
      </c>
      <c r="AC69" s="148" t="s">
        <v>406</v>
      </c>
      <c r="AD69" s="148" t="s">
        <v>406</v>
      </c>
      <c r="AE69" s="148" t="s">
        <v>410</v>
      </c>
      <c r="AF69" s="191" t="s">
        <v>87</v>
      </c>
      <c r="AG69" s="27"/>
      <c r="AH69" s="27"/>
      <c r="AI69" s="27"/>
      <c r="AJ69" s="27"/>
      <c r="AK69" s="27"/>
      <c r="AL69" s="27"/>
      <c r="AM69" s="27"/>
      <c r="AN69" s="27"/>
      <c r="AO69" s="27"/>
      <c r="AP69" s="27"/>
      <c r="AQ69" s="27"/>
      <c r="AR69" s="27">
        <v>8200000</v>
      </c>
      <c r="AS69" s="27">
        <v>8200000</v>
      </c>
      <c r="AT69" s="27">
        <v>8200000</v>
      </c>
      <c r="AU69" s="27">
        <v>8200000</v>
      </c>
      <c r="AV69" s="27">
        <v>8200000</v>
      </c>
      <c r="AW69" s="27">
        <v>8200000</v>
      </c>
      <c r="AX69" s="27">
        <v>8200000</v>
      </c>
      <c r="AY69" s="27">
        <v>8200000</v>
      </c>
      <c r="AZ69" s="27">
        <v>8200000</v>
      </c>
    </row>
    <row r="70" spans="1:52" ht="30.6" x14ac:dyDescent="0.25">
      <c r="A70" s="186" t="s">
        <v>1325</v>
      </c>
      <c r="B70" s="186" t="s">
        <v>387</v>
      </c>
      <c r="C70" s="255">
        <v>19</v>
      </c>
      <c r="D70" s="157" t="s">
        <v>1123</v>
      </c>
      <c r="E70" s="186" t="s">
        <v>1373</v>
      </c>
      <c r="F70" s="186"/>
      <c r="G70" s="186"/>
      <c r="H70" s="1013">
        <v>45017</v>
      </c>
      <c r="I70" s="26" t="s">
        <v>1379</v>
      </c>
      <c r="J70" s="26" t="s">
        <v>1381</v>
      </c>
      <c r="K70" s="148"/>
      <c r="L70" s="148"/>
      <c r="M70" s="148"/>
      <c r="N70" s="148" t="s">
        <v>392</v>
      </c>
      <c r="O70" s="148" t="s">
        <v>392</v>
      </c>
      <c r="P70" s="148" t="s">
        <v>392</v>
      </c>
      <c r="Q70" s="148" t="s">
        <v>392</v>
      </c>
      <c r="R70" s="148" t="s">
        <v>392</v>
      </c>
      <c r="S70" s="148" t="s">
        <v>392</v>
      </c>
      <c r="T70" s="148" t="s">
        <v>392</v>
      </c>
      <c r="U70" s="148" t="s">
        <v>392</v>
      </c>
      <c r="V70" s="148" t="s">
        <v>392</v>
      </c>
      <c r="W70" s="148" t="s">
        <v>392</v>
      </c>
      <c r="X70" s="148" t="s">
        <v>392</v>
      </c>
      <c r="Y70" s="148" t="s">
        <v>392</v>
      </c>
      <c r="Z70" s="148" t="s">
        <v>392</v>
      </c>
      <c r="AA70" s="148" t="s">
        <v>392</v>
      </c>
      <c r="AB70" s="148" t="s">
        <v>392</v>
      </c>
      <c r="AC70" s="148" t="s">
        <v>392</v>
      </c>
      <c r="AD70" s="148" t="s">
        <v>392</v>
      </c>
      <c r="AE70" s="967" t="s">
        <v>410</v>
      </c>
      <c r="AF70" s="191" t="s">
        <v>87</v>
      </c>
      <c r="AG70" s="27"/>
      <c r="AH70" s="27"/>
      <c r="AI70" s="27"/>
      <c r="AJ70" s="27">
        <v>14800000</v>
      </c>
      <c r="AK70" s="27">
        <v>14800000</v>
      </c>
      <c r="AL70" s="27">
        <v>14800000</v>
      </c>
      <c r="AM70" s="27">
        <v>14800000</v>
      </c>
      <c r="AN70" s="27">
        <v>14800000</v>
      </c>
      <c r="AO70" s="27">
        <v>14800000</v>
      </c>
      <c r="AP70" s="27">
        <v>14800000</v>
      </c>
      <c r="AQ70" s="27">
        <v>14800000</v>
      </c>
      <c r="AR70" s="27">
        <v>14800000</v>
      </c>
      <c r="AS70" s="27">
        <v>14800000</v>
      </c>
      <c r="AT70" s="27">
        <v>14800000</v>
      </c>
      <c r="AU70" s="27">
        <v>14800000</v>
      </c>
      <c r="AV70" s="27">
        <v>14800000</v>
      </c>
      <c r="AW70" s="27">
        <v>14800000</v>
      </c>
      <c r="AX70" s="27">
        <v>31770000</v>
      </c>
      <c r="AY70" s="27">
        <v>31770000</v>
      </c>
      <c r="AZ70" s="27">
        <v>31770000</v>
      </c>
    </row>
    <row r="71" spans="1:52" ht="30.6" x14ac:dyDescent="0.25">
      <c r="A71" s="186" t="s">
        <v>1325</v>
      </c>
      <c r="B71" s="186" t="s">
        <v>387</v>
      </c>
      <c r="C71" s="255">
        <v>20</v>
      </c>
      <c r="D71" s="157" t="s">
        <v>1123</v>
      </c>
      <c r="E71" s="186" t="s">
        <v>1373</v>
      </c>
      <c r="F71" s="186"/>
      <c r="G71" s="186"/>
      <c r="H71" s="1013">
        <v>45383</v>
      </c>
      <c r="I71" s="26" t="s">
        <v>1379</v>
      </c>
      <c r="J71" s="26" t="s">
        <v>1382</v>
      </c>
      <c r="K71" s="148"/>
      <c r="L71" s="148"/>
      <c r="M71" s="148"/>
      <c r="N71" s="148" t="s">
        <v>392</v>
      </c>
      <c r="O71" s="148" t="s">
        <v>392</v>
      </c>
      <c r="P71" s="148" t="s">
        <v>392</v>
      </c>
      <c r="Q71" s="148" t="s">
        <v>392</v>
      </c>
      <c r="R71" s="148" t="s">
        <v>392</v>
      </c>
      <c r="S71" s="148" t="s">
        <v>392</v>
      </c>
      <c r="T71" s="148" t="s">
        <v>392</v>
      </c>
      <c r="U71" s="148" t="s">
        <v>392</v>
      </c>
      <c r="V71" s="148" t="s">
        <v>392</v>
      </c>
      <c r="W71" s="148" t="s">
        <v>392</v>
      </c>
      <c r="X71" s="148" t="s">
        <v>392</v>
      </c>
      <c r="Y71" s="148" t="s">
        <v>392</v>
      </c>
      <c r="Z71" s="148" t="s">
        <v>392</v>
      </c>
      <c r="AA71" s="148" t="s">
        <v>392</v>
      </c>
      <c r="AB71" s="148" t="s">
        <v>392</v>
      </c>
      <c r="AC71" s="148" t="s">
        <v>392</v>
      </c>
      <c r="AD71" s="148" t="s">
        <v>392</v>
      </c>
      <c r="AE71" s="967" t="s">
        <v>410</v>
      </c>
      <c r="AF71" s="191" t="s">
        <v>87</v>
      </c>
      <c r="AG71" s="27"/>
      <c r="AH71" s="27"/>
      <c r="AI71" s="27"/>
      <c r="AJ71" s="27">
        <v>16600000</v>
      </c>
      <c r="AK71" s="27">
        <v>16600000</v>
      </c>
      <c r="AL71" s="27">
        <v>16600000</v>
      </c>
      <c r="AM71" s="27">
        <v>16600000</v>
      </c>
      <c r="AN71" s="27">
        <v>16600000</v>
      </c>
      <c r="AO71" s="27">
        <v>16600000</v>
      </c>
      <c r="AP71" s="27">
        <v>16600000</v>
      </c>
      <c r="AQ71" s="27">
        <v>16600000</v>
      </c>
      <c r="AR71" s="27">
        <v>16600000</v>
      </c>
      <c r="AS71" s="27">
        <v>16600000</v>
      </c>
      <c r="AT71" s="27">
        <v>16600000</v>
      </c>
      <c r="AU71" s="27">
        <v>16600000</v>
      </c>
      <c r="AV71" s="27">
        <v>16600000</v>
      </c>
      <c r="AW71" s="27">
        <v>16600000</v>
      </c>
      <c r="AX71" s="27">
        <v>41800000</v>
      </c>
      <c r="AY71" s="27">
        <v>41800000</v>
      </c>
      <c r="AZ71" s="27">
        <v>41800000</v>
      </c>
    </row>
    <row r="72" spans="1:52" ht="30.6" x14ac:dyDescent="0.25">
      <c r="A72" s="186" t="s">
        <v>1325</v>
      </c>
      <c r="B72" s="186" t="s">
        <v>387</v>
      </c>
      <c r="C72" s="255">
        <v>21</v>
      </c>
      <c r="D72" s="157" t="s">
        <v>1123</v>
      </c>
      <c r="E72" s="186" t="s">
        <v>1373</v>
      </c>
      <c r="F72" s="186"/>
      <c r="G72" s="186"/>
      <c r="H72" s="1021">
        <v>44986</v>
      </c>
      <c r="I72" s="26" t="s">
        <v>1379</v>
      </c>
      <c r="J72" s="26" t="s">
        <v>1383</v>
      </c>
      <c r="K72" s="148"/>
      <c r="L72" s="148"/>
      <c r="M72" s="148"/>
      <c r="N72" s="148" t="s">
        <v>392</v>
      </c>
      <c r="O72" s="148" t="s">
        <v>392</v>
      </c>
      <c r="P72" s="148" t="s">
        <v>392</v>
      </c>
      <c r="Q72" s="148" t="s">
        <v>392</v>
      </c>
      <c r="R72" s="148" t="s">
        <v>392</v>
      </c>
      <c r="S72" s="148" t="s">
        <v>392</v>
      </c>
      <c r="T72" s="148" t="s">
        <v>392</v>
      </c>
      <c r="U72" s="148" t="s">
        <v>392</v>
      </c>
      <c r="V72" s="148" t="s">
        <v>392</v>
      </c>
      <c r="W72" s="148" t="s">
        <v>392</v>
      </c>
      <c r="X72" s="148" t="s">
        <v>392</v>
      </c>
      <c r="Y72" s="148" t="s">
        <v>392</v>
      </c>
      <c r="Z72" s="148" t="s">
        <v>392</v>
      </c>
      <c r="AA72" s="148" t="s">
        <v>392</v>
      </c>
      <c r="AB72" s="148" t="s">
        <v>392</v>
      </c>
      <c r="AC72" s="148" t="s">
        <v>392</v>
      </c>
      <c r="AD72" s="148" t="s">
        <v>392</v>
      </c>
      <c r="AE72" s="967" t="s">
        <v>410</v>
      </c>
      <c r="AF72" s="191" t="s">
        <v>87</v>
      </c>
      <c r="AG72" s="27"/>
      <c r="AH72" s="27"/>
      <c r="AI72" s="27"/>
      <c r="AJ72" s="27">
        <v>11600000</v>
      </c>
      <c r="AK72" s="27">
        <v>11600000</v>
      </c>
      <c r="AL72" s="27">
        <v>11600000</v>
      </c>
      <c r="AM72" s="27">
        <v>11600000</v>
      </c>
      <c r="AN72" s="27">
        <v>11600000</v>
      </c>
      <c r="AO72" s="27">
        <v>11600000</v>
      </c>
      <c r="AP72" s="27">
        <v>11600000</v>
      </c>
      <c r="AQ72" s="27">
        <v>11600000</v>
      </c>
      <c r="AR72" s="27">
        <v>11600000</v>
      </c>
      <c r="AS72" s="27">
        <v>11600000</v>
      </c>
      <c r="AT72" s="27">
        <v>11600000</v>
      </c>
      <c r="AU72" s="27">
        <v>11600000</v>
      </c>
      <c r="AV72" s="27">
        <v>11600000</v>
      </c>
      <c r="AW72" s="27">
        <v>11600000</v>
      </c>
      <c r="AX72" s="27">
        <v>21960000</v>
      </c>
      <c r="AY72" s="27">
        <v>21960000</v>
      </c>
      <c r="AZ72" s="27">
        <v>21960000</v>
      </c>
    </row>
    <row r="73" spans="1:52" ht="32.4" customHeight="1" x14ac:dyDescent="0.25">
      <c r="A73" s="186" t="s">
        <v>1325</v>
      </c>
      <c r="B73" s="186" t="s">
        <v>387</v>
      </c>
      <c r="C73" s="255">
        <v>22</v>
      </c>
      <c r="D73" s="157" t="s">
        <v>1123</v>
      </c>
      <c r="E73" s="186" t="s">
        <v>1373</v>
      </c>
      <c r="F73" s="186"/>
      <c r="G73" s="186"/>
      <c r="H73" s="960">
        <v>45536</v>
      </c>
      <c r="I73" s="26" t="s">
        <v>1379</v>
      </c>
      <c r="J73" s="26" t="s">
        <v>1397</v>
      </c>
      <c r="K73" s="148"/>
      <c r="L73" s="148"/>
      <c r="M73" s="148"/>
      <c r="N73" s="148" t="s">
        <v>392</v>
      </c>
      <c r="O73" s="148" t="s">
        <v>392</v>
      </c>
      <c r="P73" s="148" t="s">
        <v>392</v>
      </c>
      <c r="Q73" s="148" t="s">
        <v>392</v>
      </c>
      <c r="R73" s="148" t="s">
        <v>392</v>
      </c>
      <c r="S73" s="148" t="s">
        <v>392</v>
      </c>
      <c r="T73" s="148" t="s">
        <v>392</v>
      </c>
      <c r="U73" s="148" t="s">
        <v>392</v>
      </c>
      <c r="V73" s="148" t="s">
        <v>392</v>
      </c>
      <c r="W73" s="148" t="s">
        <v>392</v>
      </c>
      <c r="X73" s="148" t="s">
        <v>392</v>
      </c>
      <c r="Y73" s="148" t="s">
        <v>392</v>
      </c>
      <c r="Z73" s="148" t="s">
        <v>392</v>
      </c>
      <c r="AA73" s="148" t="s">
        <v>392</v>
      </c>
      <c r="AB73" s="148" t="s">
        <v>392</v>
      </c>
      <c r="AC73" s="148" t="s">
        <v>406</v>
      </c>
      <c r="AD73" s="148" t="s">
        <v>406</v>
      </c>
      <c r="AE73" s="972">
        <v>42732</v>
      </c>
      <c r="AF73" s="457">
        <v>44662</v>
      </c>
      <c r="AG73" s="27"/>
      <c r="AH73" s="27"/>
      <c r="AI73" s="27"/>
      <c r="AJ73" s="27">
        <v>128200000</v>
      </c>
      <c r="AK73" s="27">
        <v>128200000</v>
      </c>
      <c r="AL73" s="27">
        <v>128200000</v>
      </c>
      <c r="AM73" s="27">
        <v>128200000</v>
      </c>
      <c r="AN73" s="27">
        <v>128200000</v>
      </c>
      <c r="AO73" s="27">
        <v>128200000</v>
      </c>
      <c r="AP73" s="27">
        <v>128200000</v>
      </c>
      <c r="AQ73" s="27">
        <v>128200000</v>
      </c>
      <c r="AR73" s="27">
        <v>128200000</v>
      </c>
      <c r="AS73" s="27">
        <v>128200000</v>
      </c>
      <c r="AT73" s="27">
        <v>128200000</v>
      </c>
      <c r="AU73" s="27">
        <v>128200000</v>
      </c>
      <c r="AV73" s="27">
        <v>128200000</v>
      </c>
      <c r="AW73" s="27">
        <v>128200000</v>
      </c>
      <c r="AX73" s="27">
        <v>128200000</v>
      </c>
      <c r="AY73" s="27">
        <v>106100000</v>
      </c>
      <c r="AZ73" s="1015">
        <v>106106899</v>
      </c>
    </row>
    <row r="74" spans="1:52" ht="30.6" x14ac:dyDescent="0.25">
      <c r="A74" s="186" t="s">
        <v>1325</v>
      </c>
      <c r="B74" s="186" t="s">
        <v>387</v>
      </c>
      <c r="C74" s="255">
        <v>91</v>
      </c>
      <c r="D74" s="157" t="s">
        <v>1123</v>
      </c>
      <c r="E74" s="186" t="s">
        <v>468</v>
      </c>
      <c r="F74" s="186"/>
      <c r="G74" s="186"/>
      <c r="H74" s="960">
        <v>45658</v>
      </c>
      <c r="I74" s="26" t="s">
        <v>1461</v>
      </c>
      <c r="J74" s="26" t="s">
        <v>1462</v>
      </c>
      <c r="K74" s="148"/>
      <c r="L74" s="148"/>
      <c r="M74" s="148"/>
      <c r="N74" s="148"/>
      <c r="O74" s="148"/>
      <c r="P74" s="148"/>
      <c r="Q74" s="148"/>
      <c r="R74" s="148"/>
      <c r="S74" s="148" t="s">
        <v>396</v>
      </c>
      <c r="T74" s="148" t="s">
        <v>510</v>
      </c>
      <c r="U74" s="148" t="s">
        <v>392</v>
      </c>
      <c r="V74" s="148" t="s">
        <v>392</v>
      </c>
      <c r="W74" s="148" t="s">
        <v>392</v>
      </c>
      <c r="X74" s="148" t="s">
        <v>392</v>
      </c>
      <c r="Y74" s="148" t="s">
        <v>392</v>
      </c>
      <c r="Z74" s="148" t="s">
        <v>392</v>
      </c>
      <c r="AA74" s="148" t="s">
        <v>392</v>
      </c>
      <c r="AB74" s="148" t="s">
        <v>392</v>
      </c>
      <c r="AC74" s="148" t="s">
        <v>392</v>
      </c>
      <c r="AD74" s="148" t="s">
        <v>392</v>
      </c>
      <c r="AE74" s="967">
        <v>43493</v>
      </c>
      <c r="AF74" s="967" t="s">
        <v>87</v>
      </c>
      <c r="AG74" s="27"/>
      <c r="AH74" s="27"/>
      <c r="AI74" s="27"/>
      <c r="AJ74" s="27"/>
      <c r="AK74" s="27"/>
      <c r="AL74" s="27"/>
      <c r="AM74" s="27"/>
      <c r="AN74" s="27"/>
      <c r="AO74" s="27">
        <v>376300000</v>
      </c>
      <c r="AP74" s="27"/>
      <c r="AQ74" s="27">
        <v>17422320</v>
      </c>
      <c r="AR74" s="27">
        <v>17422320</v>
      </c>
      <c r="AS74" s="27">
        <v>17422320</v>
      </c>
      <c r="AT74" s="27">
        <v>17422320</v>
      </c>
      <c r="AU74" s="27">
        <v>17422320</v>
      </c>
      <c r="AV74" s="27">
        <v>17422320</v>
      </c>
      <c r="AW74" s="27">
        <v>17422320</v>
      </c>
      <c r="AX74" s="27">
        <v>17422320</v>
      </c>
      <c r="AY74" s="27">
        <v>17422320</v>
      </c>
      <c r="AZ74" s="27">
        <v>17422320</v>
      </c>
    </row>
    <row r="75" spans="1:52" ht="30.6" x14ac:dyDescent="0.25">
      <c r="A75" s="186" t="s">
        <v>1325</v>
      </c>
      <c r="B75" s="186" t="s">
        <v>387</v>
      </c>
      <c r="C75" s="255">
        <v>151</v>
      </c>
      <c r="D75" s="157" t="s">
        <v>1123</v>
      </c>
      <c r="E75" s="186" t="s">
        <v>468</v>
      </c>
      <c r="F75" s="186"/>
      <c r="G75" s="186"/>
      <c r="H75" s="960">
        <v>45658</v>
      </c>
      <c r="I75" s="26" t="s">
        <v>1461</v>
      </c>
      <c r="J75" s="26" t="s">
        <v>1470</v>
      </c>
      <c r="K75" s="148"/>
      <c r="L75" s="148"/>
      <c r="M75" s="148"/>
      <c r="N75" s="148"/>
      <c r="O75" s="148"/>
      <c r="P75" s="148"/>
      <c r="Q75" s="148"/>
      <c r="R75" s="148"/>
      <c r="S75" s="148"/>
      <c r="T75" s="148" t="s">
        <v>510</v>
      </c>
      <c r="U75" s="148" t="s">
        <v>392</v>
      </c>
      <c r="V75" s="148" t="s">
        <v>392</v>
      </c>
      <c r="W75" s="148" t="s">
        <v>392</v>
      </c>
      <c r="X75" s="148" t="s">
        <v>392</v>
      </c>
      <c r="Y75" s="148" t="s">
        <v>392</v>
      </c>
      <c r="Z75" s="148" t="s">
        <v>392</v>
      </c>
      <c r="AA75" s="148" t="s">
        <v>392</v>
      </c>
      <c r="AB75" s="148" t="s">
        <v>392</v>
      </c>
      <c r="AC75" s="148" t="s">
        <v>392</v>
      </c>
      <c r="AD75" s="148" t="s">
        <v>392</v>
      </c>
      <c r="AE75" s="967">
        <v>43493</v>
      </c>
      <c r="AF75" s="967" t="s">
        <v>87</v>
      </c>
      <c r="AG75" s="27"/>
      <c r="AH75" s="27"/>
      <c r="AI75" s="27"/>
      <c r="AJ75" s="27"/>
      <c r="AK75" s="27"/>
      <c r="AL75" s="27"/>
      <c r="AM75" s="27"/>
      <c r="AN75" s="27"/>
      <c r="AO75" s="27"/>
      <c r="AP75" s="27"/>
      <c r="AQ75" s="27">
        <v>17422320</v>
      </c>
      <c r="AR75" s="27">
        <v>17422320</v>
      </c>
      <c r="AS75" s="27">
        <v>17422320</v>
      </c>
      <c r="AT75" s="27">
        <v>17422320</v>
      </c>
      <c r="AU75" s="27">
        <v>17422320</v>
      </c>
      <c r="AV75" s="27">
        <v>17422320</v>
      </c>
      <c r="AW75" s="27">
        <v>17422320</v>
      </c>
      <c r="AX75" s="27">
        <v>17422320</v>
      </c>
      <c r="AY75" s="27">
        <v>17422320</v>
      </c>
      <c r="AZ75" s="27">
        <v>17422320</v>
      </c>
    </row>
    <row r="76" spans="1:52" ht="30.6" x14ac:dyDescent="0.25">
      <c r="A76" s="186" t="s">
        <v>1325</v>
      </c>
      <c r="B76" s="186" t="s">
        <v>387</v>
      </c>
      <c r="C76" s="255">
        <v>152</v>
      </c>
      <c r="D76" s="157" t="s">
        <v>1123</v>
      </c>
      <c r="E76" s="186" t="s">
        <v>468</v>
      </c>
      <c r="F76" s="186"/>
      <c r="G76" s="186"/>
      <c r="H76" s="960">
        <v>46844</v>
      </c>
      <c r="I76" s="26" t="s">
        <v>1461</v>
      </c>
      <c r="J76" s="26" t="s">
        <v>1469</v>
      </c>
      <c r="K76" s="148"/>
      <c r="L76" s="148"/>
      <c r="M76" s="148"/>
      <c r="N76" s="148"/>
      <c r="O76" s="148"/>
      <c r="P76" s="148"/>
      <c r="Q76" s="148"/>
      <c r="R76" s="148"/>
      <c r="S76" s="148"/>
      <c r="T76" s="148" t="s">
        <v>510</v>
      </c>
      <c r="U76" s="148" t="s">
        <v>392</v>
      </c>
      <c r="V76" s="148" t="s">
        <v>392</v>
      </c>
      <c r="W76" s="148" t="s">
        <v>392</v>
      </c>
      <c r="X76" s="148" t="s">
        <v>392</v>
      </c>
      <c r="Y76" s="148" t="s">
        <v>392</v>
      </c>
      <c r="Z76" s="148" t="s">
        <v>392</v>
      </c>
      <c r="AA76" s="148" t="s">
        <v>392</v>
      </c>
      <c r="AB76" s="148" t="s">
        <v>392</v>
      </c>
      <c r="AC76" s="148" t="s">
        <v>392</v>
      </c>
      <c r="AD76" s="148" t="s">
        <v>392</v>
      </c>
      <c r="AE76" s="967">
        <v>43493</v>
      </c>
      <c r="AF76" s="967" t="s">
        <v>87</v>
      </c>
      <c r="AG76" s="27"/>
      <c r="AH76" s="27"/>
      <c r="AI76" s="27"/>
      <c r="AJ76" s="27"/>
      <c r="AK76" s="27"/>
      <c r="AL76" s="27"/>
      <c r="AM76" s="27"/>
      <c r="AN76" s="27"/>
      <c r="AO76" s="27"/>
      <c r="AP76" s="27"/>
      <c r="AQ76" s="27">
        <v>21493614</v>
      </c>
      <c r="AR76" s="27">
        <v>21493614</v>
      </c>
      <c r="AS76" s="27">
        <v>21493614</v>
      </c>
      <c r="AT76" s="27">
        <v>21493614</v>
      </c>
      <c r="AU76" s="27">
        <v>21493614</v>
      </c>
      <c r="AV76" s="27">
        <v>21493614</v>
      </c>
      <c r="AW76" s="27">
        <v>21493614</v>
      </c>
      <c r="AX76" s="27">
        <v>21493614</v>
      </c>
      <c r="AY76" s="27">
        <v>21493614</v>
      </c>
      <c r="AZ76" s="27">
        <v>21493614</v>
      </c>
    </row>
    <row r="77" spans="1:52" ht="30.6" x14ac:dyDescent="0.25">
      <c r="A77" s="186" t="s">
        <v>1325</v>
      </c>
      <c r="B77" s="186" t="s">
        <v>387</v>
      </c>
      <c r="C77" s="255">
        <v>153</v>
      </c>
      <c r="D77" s="157" t="s">
        <v>1123</v>
      </c>
      <c r="E77" s="186" t="s">
        <v>468</v>
      </c>
      <c r="F77" s="186"/>
      <c r="G77" s="186"/>
      <c r="H77" s="960">
        <v>46844</v>
      </c>
      <c r="I77" s="26" t="s">
        <v>1461</v>
      </c>
      <c r="J77" s="26" t="s">
        <v>1463</v>
      </c>
      <c r="K77" s="148"/>
      <c r="L77" s="148"/>
      <c r="M77" s="148"/>
      <c r="N77" s="148"/>
      <c r="O77" s="148"/>
      <c r="P77" s="148"/>
      <c r="Q77" s="148"/>
      <c r="R77" s="148"/>
      <c r="S77" s="148"/>
      <c r="T77" s="148" t="s">
        <v>510</v>
      </c>
      <c r="U77" s="148" t="s">
        <v>392</v>
      </c>
      <c r="V77" s="148" t="s">
        <v>392</v>
      </c>
      <c r="W77" s="148" t="s">
        <v>392</v>
      </c>
      <c r="X77" s="148" t="s">
        <v>392</v>
      </c>
      <c r="Y77" s="148" t="s">
        <v>392</v>
      </c>
      <c r="Z77" s="148" t="s">
        <v>392</v>
      </c>
      <c r="AA77" s="148" t="s">
        <v>392</v>
      </c>
      <c r="AB77" s="148" t="s">
        <v>392</v>
      </c>
      <c r="AC77" s="148" t="s">
        <v>392</v>
      </c>
      <c r="AD77" s="148" t="s">
        <v>392</v>
      </c>
      <c r="AE77" s="967">
        <v>43493</v>
      </c>
      <c r="AF77" s="967" t="s">
        <v>87</v>
      </c>
      <c r="AG77" s="27"/>
      <c r="AH77" s="27"/>
      <c r="AI77" s="27"/>
      <c r="AJ77" s="27"/>
      <c r="AK77" s="27"/>
      <c r="AL77" s="27"/>
      <c r="AM77" s="27"/>
      <c r="AN77" s="27"/>
      <c r="AO77" s="27"/>
      <c r="AP77" s="27"/>
      <c r="AQ77" s="27">
        <v>71391220</v>
      </c>
      <c r="AR77" s="27">
        <v>71391220</v>
      </c>
      <c r="AS77" s="27">
        <v>71391220</v>
      </c>
      <c r="AT77" s="27">
        <v>71391220</v>
      </c>
      <c r="AU77" s="27">
        <v>71391220</v>
      </c>
      <c r="AV77" s="27">
        <v>71391220</v>
      </c>
      <c r="AW77" s="27">
        <v>71391220</v>
      </c>
      <c r="AX77" s="27">
        <v>71391220</v>
      </c>
      <c r="AY77" s="27">
        <v>71391220</v>
      </c>
      <c r="AZ77" s="27">
        <v>71391220</v>
      </c>
    </row>
    <row r="78" spans="1:52" ht="30.6" x14ac:dyDescent="0.25">
      <c r="A78" s="186" t="s">
        <v>1325</v>
      </c>
      <c r="B78" s="186" t="s">
        <v>387</v>
      </c>
      <c r="C78" s="255">
        <v>154</v>
      </c>
      <c r="D78" s="157" t="s">
        <v>1123</v>
      </c>
      <c r="E78" s="186" t="s">
        <v>468</v>
      </c>
      <c r="F78" s="186"/>
      <c r="G78" s="186"/>
      <c r="H78" s="960">
        <v>46242</v>
      </c>
      <c r="I78" s="26" t="s">
        <v>1461</v>
      </c>
      <c r="J78" s="26" t="s">
        <v>1464</v>
      </c>
      <c r="K78" s="148"/>
      <c r="L78" s="148"/>
      <c r="M78" s="148"/>
      <c r="N78" s="148"/>
      <c r="O78" s="148"/>
      <c r="P78" s="148"/>
      <c r="Q78" s="148"/>
      <c r="R78" s="148"/>
      <c r="S78" s="148"/>
      <c r="T78" s="148" t="s">
        <v>510</v>
      </c>
      <c r="U78" s="148" t="s">
        <v>392</v>
      </c>
      <c r="V78" s="148" t="s">
        <v>392</v>
      </c>
      <c r="W78" s="148" t="s">
        <v>392</v>
      </c>
      <c r="X78" s="148" t="s">
        <v>392</v>
      </c>
      <c r="Y78" s="148" t="s">
        <v>392</v>
      </c>
      <c r="Z78" s="148" t="s">
        <v>392</v>
      </c>
      <c r="AA78" s="148" t="s">
        <v>392</v>
      </c>
      <c r="AB78" s="148" t="s">
        <v>392</v>
      </c>
      <c r="AC78" s="148" t="s">
        <v>392</v>
      </c>
      <c r="AD78" s="148" t="s">
        <v>392</v>
      </c>
      <c r="AE78" s="967">
        <v>43493</v>
      </c>
      <c r="AF78" s="967" t="s">
        <v>87</v>
      </c>
      <c r="AG78" s="27"/>
      <c r="AH78" s="27"/>
      <c r="AI78" s="27"/>
      <c r="AJ78" s="27"/>
      <c r="AK78" s="27"/>
      <c r="AL78" s="27"/>
      <c r="AM78" s="27"/>
      <c r="AN78" s="27"/>
      <c r="AO78" s="27"/>
      <c r="AP78" s="27"/>
      <c r="AQ78" s="27">
        <v>51963324</v>
      </c>
      <c r="AR78" s="27">
        <v>51963324</v>
      </c>
      <c r="AS78" s="27">
        <v>51963324</v>
      </c>
      <c r="AT78" s="27">
        <v>51963324</v>
      </c>
      <c r="AU78" s="27">
        <v>51963324</v>
      </c>
      <c r="AV78" s="27">
        <v>51963324</v>
      </c>
      <c r="AW78" s="27">
        <v>51963324</v>
      </c>
      <c r="AX78" s="27">
        <v>51963324</v>
      </c>
      <c r="AY78" s="27">
        <v>51963324</v>
      </c>
      <c r="AZ78" s="27">
        <v>51963324</v>
      </c>
    </row>
    <row r="79" spans="1:52" ht="30.6" x14ac:dyDescent="0.25">
      <c r="A79" s="186" t="s">
        <v>1325</v>
      </c>
      <c r="B79" s="186" t="s">
        <v>387</v>
      </c>
      <c r="C79" s="255">
        <v>155</v>
      </c>
      <c r="D79" s="157" t="s">
        <v>1123</v>
      </c>
      <c r="E79" s="186" t="s">
        <v>468</v>
      </c>
      <c r="F79" s="186"/>
      <c r="G79" s="186"/>
      <c r="H79" s="960">
        <v>46874</v>
      </c>
      <c r="I79" s="26" t="s">
        <v>1461</v>
      </c>
      <c r="J79" s="26" t="s">
        <v>1468</v>
      </c>
      <c r="K79" s="148"/>
      <c r="L79" s="148"/>
      <c r="M79" s="148"/>
      <c r="N79" s="148"/>
      <c r="O79" s="148"/>
      <c r="P79" s="148"/>
      <c r="Q79" s="148"/>
      <c r="R79" s="148"/>
      <c r="S79" s="148"/>
      <c r="T79" s="148" t="s">
        <v>510</v>
      </c>
      <c r="U79" s="148" t="s">
        <v>392</v>
      </c>
      <c r="V79" s="148" t="s">
        <v>392</v>
      </c>
      <c r="W79" s="148" t="s">
        <v>392</v>
      </c>
      <c r="X79" s="148" t="s">
        <v>392</v>
      </c>
      <c r="Y79" s="148" t="s">
        <v>392</v>
      </c>
      <c r="Z79" s="148" t="s">
        <v>392</v>
      </c>
      <c r="AA79" s="148" t="s">
        <v>392</v>
      </c>
      <c r="AB79" s="148" t="s">
        <v>392</v>
      </c>
      <c r="AC79" s="148" t="s">
        <v>392</v>
      </c>
      <c r="AD79" s="148" t="s">
        <v>392</v>
      </c>
      <c r="AE79" s="967">
        <v>43493</v>
      </c>
      <c r="AF79" s="967" t="s">
        <v>87</v>
      </c>
      <c r="AG79" s="27"/>
      <c r="AH79" s="27"/>
      <c r="AI79" s="27"/>
      <c r="AJ79" s="27"/>
      <c r="AK79" s="27"/>
      <c r="AL79" s="27"/>
      <c r="AM79" s="27"/>
      <c r="AN79" s="27"/>
      <c r="AO79" s="27"/>
      <c r="AP79" s="27"/>
      <c r="AQ79" s="27">
        <v>40124764</v>
      </c>
      <c r="AR79" s="27">
        <v>40124764</v>
      </c>
      <c r="AS79" s="27">
        <v>40124764</v>
      </c>
      <c r="AT79" s="27">
        <v>40124764</v>
      </c>
      <c r="AU79" s="27">
        <v>40124764</v>
      </c>
      <c r="AV79" s="27">
        <v>40124764</v>
      </c>
      <c r="AW79" s="27">
        <v>40124764</v>
      </c>
      <c r="AX79" s="27">
        <v>40124764</v>
      </c>
      <c r="AY79" s="27">
        <v>40124764</v>
      </c>
      <c r="AZ79" s="27">
        <v>40124764</v>
      </c>
    </row>
    <row r="80" spans="1:52" ht="30.6" x14ac:dyDescent="0.25">
      <c r="A80" s="186" t="s">
        <v>1325</v>
      </c>
      <c r="B80" s="186" t="s">
        <v>387</v>
      </c>
      <c r="C80" s="255">
        <v>156</v>
      </c>
      <c r="D80" s="157" t="s">
        <v>1123</v>
      </c>
      <c r="E80" s="186" t="s">
        <v>468</v>
      </c>
      <c r="F80" s="186"/>
      <c r="G80" s="186"/>
      <c r="H80" s="960">
        <v>46874</v>
      </c>
      <c r="I80" s="26" t="s">
        <v>1461</v>
      </c>
      <c r="J80" s="26" t="s">
        <v>1467</v>
      </c>
      <c r="K80" s="148"/>
      <c r="L80" s="148"/>
      <c r="M80" s="148"/>
      <c r="N80" s="148"/>
      <c r="O80" s="148"/>
      <c r="P80" s="148"/>
      <c r="Q80" s="148"/>
      <c r="R80" s="148"/>
      <c r="S80" s="148"/>
      <c r="T80" s="148" t="s">
        <v>510</v>
      </c>
      <c r="U80" s="148" t="s">
        <v>392</v>
      </c>
      <c r="V80" s="148" t="s">
        <v>392</v>
      </c>
      <c r="W80" s="148" t="s">
        <v>392</v>
      </c>
      <c r="X80" s="148" t="s">
        <v>392</v>
      </c>
      <c r="Y80" s="148" t="s">
        <v>392</v>
      </c>
      <c r="Z80" s="148" t="s">
        <v>392</v>
      </c>
      <c r="AA80" s="148" t="s">
        <v>392</v>
      </c>
      <c r="AB80" s="148" t="s">
        <v>392</v>
      </c>
      <c r="AC80" s="148" t="s">
        <v>392</v>
      </c>
      <c r="AD80" s="148" t="s">
        <v>392</v>
      </c>
      <c r="AE80" s="967">
        <v>43493</v>
      </c>
      <c r="AF80" s="967" t="s">
        <v>87</v>
      </c>
      <c r="AG80" s="27"/>
      <c r="AH80" s="27"/>
      <c r="AI80" s="27"/>
      <c r="AJ80" s="27"/>
      <c r="AK80" s="27"/>
      <c r="AL80" s="27"/>
      <c r="AM80" s="27"/>
      <c r="AN80" s="27"/>
      <c r="AO80" s="27"/>
      <c r="AP80" s="27"/>
      <c r="AQ80" s="27">
        <v>40124764</v>
      </c>
      <c r="AR80" s="27">
        <v>40124764</v>
      </c>
      <c r="AS80" s="27">
        <v>40124764</v>
      </c>
      <c r="AT80" s="27">
        <v>40124764</v>
      </c>
      <c r="AU80" s="27">
        <v>40124764</v>
      </c>
      <c r="AV80" s="27">
        <v>40124764</v>
      </c>
      <c r="AW80" s="27">
        <v>40124764</v>
      </c>
      <c r="AX80" s="27">
        <v>40124764</v>
      </c>
      <c r="AY80" s="27">
        <v>40124764</v>
      </c>
      <c r="AZ80" s="27">
        <v>40124764</v>
      </c>
    </row>
    <row r="81" spans="1:52" ht="30.6" x14ac:dyDescent="0.25">
      <c r="A81" s="186" t="s">
        <v>1325</v>
      </c>
      <c r="B81" s="186" t="s">
        <v>387</v>
      </c>
      <c r="C81" s="255">
        <v>157</v>
      </c>
      <c r="D81" s="157" t="s">
        <v>1123</v>
      </c>
      <c r="E81" s="186" t="s">
        <v>468</v>
      </c>
      <c r="F81" s="186"/>
      <c r="G81" s="186"/>
      <c r="H81" s="960">
        <v>46113</v>
      </c>
      <c r="I81" s="26" t="s">
        <v>1461</v>
      </c>
      <c r="J81" s="26" t="s">
        <v>1465</v>
      </c>
      <c r="K81" s="148"/>
      <c r="L81" s="148"/>
      <c r="M81" s="148"/>
      <c r="N81" s="148"/>
      <c r="O81" s="148"/>
      <c r="P81" s="148"/>
      <c r="Q81" s="148"/>
      <c r="R81" s="148"/>
      <c r="S81" s="148"/>
      <c r="T81" s="148" t="s">
        <v>510</v>
      </c>
      <c r="U81" s="148" t="s">
        <v>392</v>
      </c>
      <c r="V81" s="148" t="s">
        <v>392</v>
      </c>
      <c r="W81" s="148" t="s">
        <v>392</v>
      </c>
      <c r="X81" s="148" t="s">
        <v>392</v>
      </c>
      <c r="Y81" s="148" t="s">
        <v>392</v>
      </c>
      <c r="Z81" s="148" t="s">
        <v>392</v>
      </c>
      <c r="AA81" s="148" t="s">
        <v>392</v>
      </c>
      <c r="AB81" s="148" t="s">
        <v>392</v>
      </c>
      <c r="AC81" s="148" t="s">
        <v>392</v>
      </c>
      <c r="AD81" s="148" t="s">
        <v>392</v>
      </c>
      <c r="AE81" s="967">
        <v>43493</v>
      </c>
      <c r="AF81" s="967" t="s">
        <v>87</v>
      </c>
      <c r="AG81" s="27"/>
      <c r="AH81" s="27"/>
      <c r="AI81" s="27"/>
      <c r="AJ81" s="27"/>
      <c r="AK81" s="27"/>
      <c r="AL81" s="27"/>
      <c r="AM81" s="27"/>
      <c r="AN81" s="27"/>
      <c r="AO81" s="27"/>
      <c r="AP81" s="27"/>
      <c r="AQ81" s="27">
        <v>28940339</v>
      </c>
      <c r="AR81" s="27">
        <v>28940339</v>
      </c>
      <c r="AS81" s="27">
        <v>28940339</v>
      </c>
      <c r="AT81" s="27">
        <v>28940339</v>
      </c>
      <c r="AU81" s="27">
        <v>28940339</v>
      </c>
      <c r="AV81" s="27">
        <v>28940339</v>
      </c>
      <c r="AW81" s="27">
        <v>28940339</v>
      </c>
      <c r="AX81" s="27">
        <v>28940339</v>
      </c>
      <c r="AY81" s="27">
        <v>28940339</v>
      </c>
      <c r="AZ81" s="27">
        <v>28940339</v>
      </c>
    </row>
    <row r="82" spans="1:52" ht="30.6" x14ac:dyDescent="0.25">
      <c r="A82" s="186" t="s">
        <v>1325</v>
      </c>
      <c r="B82" s="186" t="s">
        <v>387</v>
      </c>
      <c r="C82" s="255">
        <v>158</v>
      </c>
      <c r="D82" s="157" t="s">
        <v>1123</v>
      </c>
      <c r="E82" s="186" t="s">
        <v>468</v>
      </c>
      <c r="F82" s="186"/>
      <c r="G82" s="186"/>
      <c r="H82" s="960">
        <v>46113</v>
      </c>
      <c r="I82" s="26" t="s">
        <v>1461</v>
      </c>
      <c r="J82" s="26" t="s">
        <v>1466</v>
      </c>
      <c r="K82" s="148"/>
      <c r="L82" s="148"/>
      <c r="M82" s="148"/>
      <c r="N82" s="148"/>
      <c r="O82" s="148"/>
      <c r="P82" s="148"/>
      <c r="Q82" s="148"/>
      <c r="R82" s="148"/>
      <c r="S82" s="148"/>
      <c r="T82" s="148" t="s">
        <v>510</v>
      </c>
      <c r="U82" s="148" t="s">
        <v>392</v>
      </c>
      <c r="V82" s="148" t="s">
        <v>392</v>
      </c>
      <c r="W82" s="148" t="s">
        <v>392</v>
      </c>
      <c r="X82" s="148" t="s">
        <v>392</v>
      </c>
      <c r="Y82" s="148" t="s">
        <v>392</v>
      </c>
      <c r="Z82" s="148" t="s">
        <v>392</v>
      </c>
      <c r="AA82" s="148" t="s">
        <v>392</v>
      </c>
      <c r="AB82" s="148" t="s">
        <v>392</v>
      </c>
      <c r="AC82" s="148" t="s">
        <v>392</v>
      </c>
      <c r="AD82" s="148" t="s">
        <v>392</v>
      </c>
      <c r="AE82" s="967">
        <v>43493</v>
      </c>
      <c r="AF82" s="967" t="s">
        <v>87</v>
      </c>
      <c r="AG82" s="27"/>
      <c r="AH82" s="27"/>
      <c r="AI82" s="27"/>
      <c r="AJ82" s="27"/>
      <c r="AK82" s="27"/>
      <c r="AL82" s="27"/>
      <c r="AM82" s="27"/>
      <c r="AN82" s="27"/>
      <c r="AO82" s="27"/>
      <c r="AP82" s="27"/>
      <c r="AQ82" s="27">
        <v>28940339</v>
      </c>
      <c r="AR82" s="27">
        <v>28940339</v>
      </c>
      <c r="AS82" s="27">
        <v>28940339</v>
      </c>
      <c r="AT82" s="27">
        <v>28940339</v>
      </c>
      <c r="AU82" s="27">
        <v>28940339</v>
      </c>
      <c r="AV82" s="27">
        <v>28940339</v>
      </c>
      <c r="AW82" s="27">
        <v>28940339</v>
      </c>
      <c r="AX82" s="27">
        <v>28940339</v>
      </c>
      <c r="AY82" s="27">
        <v>28940339</v>
      </c>
      <c r="AZ82" s="27">
        <v>28940339</v>
      </c>
    </row>
    <row r="83" spans="1:52" ht="30.6" x14ac:dyDescent="0.25">
      <c r="A83" s="186" t="s">
        <v>1325</v>
      </c>
      <c r="B83" s="186" t="s">
        <v>387</v>
      </c>
      <c r="C83" s="255">
        <v>159</v>
      </c>
      <c r="D83" s="157" t="s">
        <v>1123</v>
      </c>
      <c r="E83" s="186" t="s">
        <v>468</v>
      </c>
      <c r="F83" s="186"/>
      <c r="G83" s="186"/>
      <c r="H83" s="960">
        <v>45292</v>
      </c>
      <c r="I83" s="26" t="s">
        <v>1461</v>
      </c>
      <c r="J83" s="26" t="s">
        <v>1471</v>
      </c>
      <c r="K83" s="148"/>
      <c r="L83" s="148"/>
      <c r="M83" s="148"/>
      <c r="N83" s="148"/>
      <c r="O83" s="148"/>
      <c r="P83" s="148"/>
      <c r="Q83" s="148"/>
      <c r="R83" s="148"/>
      <c r="S83" s="148"/>
      <c r="T83" s="148" t="s">
        <v>510</v>
      </c>
      <c r="U83" s="148" t="s">
        <v>392</v>
      </c>
      <c r="V83" s="148" t="s">
        <v>392</v>
      </c>
      <c r="W83" s="148" t="s">
        <v>392</v>
      </c>
      <c r="X83" s="148" t="s">
        <v>392</v>
      </c>
      <c r="Y83" s="148" t="s">
        <v>392</v>
      </c>
      <c r="Z83" s="148" t="s">
        <v>392</v>
      </c>
      <c r="AA83" s="148" t="s">
        <v>392</v>
      </c>
      <c r="AB83" s="148" t="s">
        <v>392</v>
      </c>
      <c r="AC83" s="148" t="s">
        <v>392</v>
      </c>
      <c r="AD83" s="148" t="s">
        <v>392</v>
      </c>
      <c r="AE83" s="967">
        <v>43493</v>
      </c>
      <c r="AF83" s="967" t="s">
        <v>87</v>
      </c>
      <c r="AG83" s="27"/>
      <c r="AH83" s="27"/>
      <c r="AI83" s="27"/>
      <c r="AJ83" s="27"/>
      <c r="AK83" s="27"/>
      <c r="AL83" s="27"/>
      <c r="AM83" s="27"/>
      <c r="AN83" s="27"/>
      <c r="AO83" s="27"/>
      <c r="AP83" s="27"/>
      <c r="AQ83" s="27">
        <v>14700532</v>
      </c>
      <c r="AR83" s="27">
        <v>14700532</v>
      </c>
      <c r="AS83" s="27">
        <v>14700532</v>
      </c>
      <c r="AT83" s="27">
        <v>14700532</v>
      </c>
      <c r="AU83" s="27">
        <v>14700532</v>
      </c>
      <c r="AV83" s="27">
        <v>14700532</v>
      </c>
      <c r="AW83" s="27">
        <v>14700532</v>
      </c>
      <c r="AX83" s="27">
        <v>14700532</v>
      </c>
      <c r="AY83" s="27">
        <v>14700532</v>
      </c>
      <c r="AZ83" s="27">
        <v>14700532</v>
      </c>
    </row>
    <row r="84" spans="1:52" ht="30.6" x14ac:dyDescent="0.25">
      <c r="A84" s="186" t="s">
        <v>1325</v>
      </c>
      <c r="B84" s="186" t="s">
        <v>387</v>
      </c>
      <c r="C84" s="255">
        <v>160</v>
      </c>
      <c r="D84" s="157" t="s">
        <v>1123</v>
      </c>
      <c r="E84" s="186" t="s">
        <v>468</v>
      </c>
      <c r="F84" s="186"/>
      <c r="G84" s="186"/>
      <c r="H84" s="960">
        <v>45292</v>
      </c>
      <c r="I84" s="26" t="s">
        <v>1461</v>
      </c>
      <c r="J84" s="26" t="s">
        <v>1472</v>
      </c>
      <c r="K84" s="148"/>
      <c r="L84" s="148"/>
      <c r="M84" s="148"/>
      <c r="N84" s="148"/>
      <c r="O84" s="148"/>
      <c r="P84" s="148"/>
      <c r="Q84" s="148"/>
      <c r="R84" s="148"/>
      <c r="S84" s="148"/>
      <c r="T84" s="148" t="s">
        <v>510</v>
      </c>
      <c r="U84" s="148" t="s">
        <v>392</v>
      </c>
      <c r="V84" s="148" t="s">
        <v>392</v>
      </c>
      <c r="W84" s="148" t="s">
        <v>392</v>
      </c>
      <c r="X84" s="148" t="s">
        <v>392</v>
      </c>
      <c r="Y84" s="148" t="s">
        <v>392</v>
      </c>
      <c r="Z84" s="148" t="s">
        <v>392</v>
      </c>
      <c r="AA84" s="148" t="s">
        <v>392</v>
      </c>
      <c r="AB84" s="148" t="s">
        <v>392</v>
      </c>
      <c r="AC84" s="148" t="s">
        <v>392</v>
      </c>
      <c r="AD84" s="148" t="s">
        <v>392</v>
      </c>
      <c r="AE84" s="967">
        <v>43493</v>
      </c>
      <c r="AF84" s="967" t="s">
        <v>87</v>
      </c>
      <c r="AG84" s="27"/>
      <c r="AH84" s="27"/>
      <c r="AI84" s="27"/>
      <c r="AJ84" s="27"/>
      <c r="AK84" s="27"/>
      <c r="AL84" s="27"/>
      <c r="AM84" s="27"/>
      <c r="AN84" s="27"/>
      <c r="AO84" s="27"/>
      <c r="AP84" s="27"/>
      <c r="AQ84" s="27">
        <v>14700532</v>
      </c>
      <c r="AR84" s="27">
        <v>14700532</v>
      </c>
      <c r="AS84" s="27">
        <v>14700532</v>
      </c>
      <c r="AT84" s="27">
        <v>14700532</v>
      </c>
      <c r="AU84" s="27">
        <v>14700532</v>
      </c>
      <c r="AV84" s="27">
        <v>14700532</v>
      </c>
      <c r="AW84" s="27">
        <v>14700532</v>
      </c>
      <c r="AX84" s="27">
        <v>14700532</v>
      </c>
      <c r="AY84" s="27">
        <v>14700532</v>
      </c>
      <c r="AZ84" s="27">
        <v>14700532</v>
      </c>
    </row>
    <row r="85" spans="1:52" ht="30.6" x14ac:dyDescent="0.25">
      <c r="A85" s="186" t="s">
        <v>1325</v>
      </c>
      <c r="B85" s="186" t="s">
        <v>387</v>
      </c>
      <c r="C85" s="255">
        <v>161</v>
      </c>
      <c r="D85" s="157" t="s">
        <v>1123</v>
      </c>
      <c r="E85" s="186" t="s">
        <v>468</v>
      </c>
      <c r="F85" s="186"/>
      <c r="G85" s="186"/>
      <c r="H85" s="960">
        <v>45566</v>
      </c>
      <c r="I85" s="26" t="s">
        <v>1461</v>
      </c>
      <c r="J85" s="26" t="s">
        <v>1473</v>
      </c>
      <c r="K85" s="148"/>
      <c r="L85" s="148"/>
      <c r="M85" s="148"/>
      <c r="N85" s="148"/>
      <c r="O85" s="148"/>
      <c r="P85" s="148"/>
      <c r="Q85" s="148"/>
      <c r="R85" s="148"/>
      <c r="S85" s="148"/>
      <c r="T85" s="148" t="s">
        <v>510</v>
      </c>
      <c r="U85" s="148" t="s">
        <v>392</v>
      </c>
      <c r="V85" s="148" t="s">
        <v>392</v>
      </c>
      <c r="W85" s="148" t="s">
        <v>392</v>
      </c>
      <c r="X85" s="148" t="s">
        <v>392</v>
      </c>
      <c r="Y85" s="148" t="s">
        <v>392</v>
      </c>
      <c r="Z85" s="148" t="s">
        <v>392</v>
      </c>
      <c r="AA85" s="148" t="s">
        <v>392</v>
      </c>
      <c r="AB85" s="148" t="s">
        <v>392</v>
      </c>
      <c r="AC85" s="148" t="s">
        <v>392</v>
      </c>
      <c r="AD85" s="148" t="s">
        <v>392</v>
      </c>
      <c r="AE85" s="967">
        <v>43493</v>
      </c>
      <c r="AF85" s="967" t="s">
        <v>87</v>
      </c>
      <c r="AG85" s="27"/>
      <c r="AH85" s="27"/>
      <c r="AI85" s="27"/>
      <c r="AJ85" s="27"/>
      <c r="AK85" s="27"/>
      <c r="AL85" s="27"/>
      <c r="AM85" s="27"/>
      <c r="AN85" s="27"/>
      <c r="AO85" s="27"/>
      <c r="AP85" s="27"/>
      <c r="AQ85" s="27">
        <v>14544175</v>
      </c>
      <c r="AR85" s="27">
        <v>14544175</v>
      </c>
      <c r="AS85" s="27">
        <v>14544175</v>
      </c>
      <c r="AT85" s="27">
        <v>14544175</v>
      </c>
      <c r="AU85" s="27">
        <v>14544175</v>
      </c>
      <c r="AV85" s="27">
        <v>14544175</v>
      </c>
      <c r="AW85" s="27">
        <v>14544175</v>
      </c>
      <c r="AX85" s="27">
        <v>14544175</v>
      </c>
      <c r="AY85" s="27">
        <v>14544175</v>
      </c>
      <c r="AZ85" s="27">
        <v>14544175</v>
      </c>
    </row>
    <row r="86" spans="1:52" ht="30.6" x14ac:dyDescent="0.25">
      <c r="A86" s="186" t="s">
        <v>1325</v>
      </c>
      <c r="B86" s="186" t="s">
        <v>387</v>
      </c>
      <c r="C86" s="255">
        <v>162</v>
      </c>
      <c r="D86" s="157" t="s">
        <v>1123</v>
      </c>
      <c r="E86" s="186" t="s">
        <v>468</v>
      </c>
      <c r="F86" s="186"/>
      <c r="G86" s="186"/>
      <c r="H86" s="960">
        <v>45566</v>
      </c>
      <c r="I86" s="26" t="s">
        <v>1461</v>
      </c>
      <c r="J86" s="26" t="s">
        <v>1474</v>
      </c>
      <c r="K86" s="148"/>
      <c r="L86" s="148"/>
      <c r="M86" s="148"/>
      <c r="N86" s="148"/>
      <c r="O86" s="148"/>
      <c r="P86" s="148"/>
      <c r="Q86" s="148"/>
      <c r="R86" s="148"/>
      <c r="S86" s="148"/>
      <c r="T86" s="148" t="s">
        <v>510</v>
      </c>
      <c r="U86" s="148" t="s">
        <v>392</v>
      </c>
      <c r="V86" s="148" t="s">
        <v>392</v>
      </c>
      <c r="W86" s="148" t="s">
        <v>392</v>
      </c>
      <c r="X86" s="148" t="s">
        <v>392</v>
      </c>
      <c r="Y86" s="148" t="s">
        <v>392</v>
      </c>
      <c r="Z86" s="148" t="s">
        <v>392</v>
      </c>
      <c r="AA86" s="148" t="s">
        <v>392</v>
      </c>
      <c r="AB86" s="148" t="s">
        <v>392</v>
      </c>
      <c r="AC86" s="148" t="s">
        <v>392</v>
      </c>
      <c r="AD86" s="148" t="s">
        <v>392</v>
      </c>
      <c r="AE86" s="967">
        <v>43493</v>
      </c>
      <c r="AF86" s="967" t="s">
        <v>87</v>
      </c>
      <c r="AG86" s="27"/>
      <c r="AH86" s="27"/>
      <c r="AI86" s="27"/>
      <c r="AJ86" s="27"/>
      <c r="AK86" s="27"/>
      <c r="AL86" s="27"/>
      <c r="AM86" s="27"/>
      <c r="AN86" s="27"/>
      <c r="AO86" s="27"/>
      <c r="AP86" s="27"/>
      <c r="AQ86" s="27">
        <v>14544175</v>
      </c>
      <c r="AR86" s="27">
        <v>14544175</v>
      </c>
      <c r="AS86" s="27">
        <v>14544175</v>
      </c>
      <c r="AT86" s="27">
        <v>14544175</v>
      </c>
      <c r="AU86" s="27">
        <v>14544175</v>
      </c>
      <c r="AV86" s="27">
        <v>14544175</v>
      </c>
      <c r="AW86" s="27">
        <v>14544175</v>
      </c>
      <c r="AX86" s="27">
        <v>14544175</v>
      </c>
      <c r="AY86" s="27">
        <v>14544175</v>
      </c>
      <c r="AZ86" s="27">
        <v>14544175</v>
      </c>
    </row>
    <row r="87" spans="1:52" x14ac:dyDescent="0.25">
      <c r="A87" s="186" t="s">
        <v>1325</v>
      </c>
      <c r="B87" s="186" t="s">
        <v>387</v>
      </c>
      <c r="C87" s="255">
        <v>150</v>
      </c>
      <c r="D87" s="157" t="s">
        <v>1122</v>
      </c>
      <c r="E87" s="186" t="s">
        <v>1351</v>
      </c>
      <c r="F87" s="186"/>
      <c r="G87" s="186"/>
      <c r="H87" s="1021">
        <v>45809</v>
      </c>
      <c r="I87" s="26"/>
      <c r="J87" s="26" t="s">
        <v>1460</v>
      </c>
      <c r="K87" s="148"/>
      <c r="L87" s="148"/>
      <c r="M87" s="148"/>
      <c r="N87" s="148"/>
      <c r="O87" s="148"/>
      <c r="P87" s="148"/>
      <c r="Q87" s="148"/>
      <c r="R87" s="148"/>
      <c r="S87" s="148"/>
      <c r="T87" s="148" t="s">
        <v>392</v>
      </c>
      <c r="U87" s="148" t="s">
        <v>392</v>
      </c>
      <c r="V87" s="148" t="s">
        <v>392</v>
      </c>
      <c r="W87" s="148" t="s">
        <v>392</v>
      </c>
      <c r="X87" s="148" t="s">
        <v>392</v>
      </c>
      <c r="Y87" s="148" t="s">
        <v>392</v>
      </c>
      <c r="Z87" s="148" t="s">
        <v>392</v>
      </c>
      <c r="AA87" s="148" t="s">
        <v>392</v>
      </c>
      <c r="AB87" s="148" t="s">
        <v>392</v>
      </c>
      <c r="AC87" s="148" t="s">
        <v>392</v>
      </c>
      <c r="AD87" s="148" t="s">
        <v>392</v>
      </c>
      <c r="AE87" s="148" t="s">
        <v>410</v>
      </c>
      <c r="AF87" s="191">
        <v>44225</v>
      </c>
      <c r="AG87" s="27"/>
      <c r="AH87" s="27"/>
      <c r="AI87" s="27"/>
      <c r="AJ87" s="27"/>
      <c r="AK87" s="27"/>
      <c r="AL87" s="27"/>
      <c r="AM87" s="27"/>
      <c r="AN87" s="27"/>
      <c r="AO87" s="27"/>
      <c r="AP87" s="27">
        <v>16500000</v>
      </c>
      <c r="AQ87" s="27">
        <v>16500000</v>
      </c>
      <c r="AR87" s="27">
        <v>16500000</v>
      </c>
      <c r="AS87" s="27">
        <v>16500000</v>
      </c>
      <c r="AT87" s="27">
        <v>16500000</v>
      </c>
      <c r="AU87" s="969">
        <v>25107000</v>
      </c>
      <c r="AV87" s="969">
        <v>25107000</v>
      </c>
      <c r="AW87" s="969">
        <v>25107000</v>
      </c>
      <c r="AX87" s="969">
        <v>25107000</v>
      </c>
      <c r="AY87" s="969">
        <v>25107000</v>
      </c>
      <c r="AZ87" s="969">
        <v>25107000</v>
      </c>
    </row>
    <row r="88" spans="1:52" ht="26.25" customHeight="1" x14ac:dyDescent="0.4">
      <c r="A88" s="148" t="s">
        <v>1325</v>
      </c>
      <c r="B88" s="958" t="s">
        <v>387</v>
      </c>
      <c r="C88" s="148">
        <v>321</v>
      </c>
      <c r="D88" s="157" t="s">
        <v>1119</v>
      </c>
      <c r="E88" s="186" t="s">
        <v>1324</v>
      </c>
      <c r="F88" s="186"/>
      <c r="G88" s="186"/>
      <c r="H88" s="1017">
        <v>44896</v>
      </c>
      <c r="I88" s="1010"/>
      <c r="J88" s="26" t="s">
        <v>1740</v>
      </c>
      <c r="K88" s="990"/>
      <c r="L88" s="990"/>
      <c r="M88" s="990"/>
      <c r="N88" s="990"/>
      <c r="O88" s="990"/>
      <c r="P88" s="990"/>
      <c r="Q88" s="990"/>
      <c r="R88" s="990"/>
      <c r="S88" s="990"/>
      <c r="T88" s="990"/>
      <c r="U88" s="990"/>
      <c r="V88" s="990"/>
      <c r="W88" s="990"/>
      <c r="X88" s="990"/>
      <c r="Y88" s="990"/>
      <c r="Z88" s="148"/>
      <c r="AA88" s="148"/>
      <c r="AB88" s="148"/>
      <c r="AC88" s="148" t="s">
        <v>396</v>
      </c>
      <c r="AD88" s="958" t="s">
        <v>406</v>
      </c>
      <c r="AE88" s="148" t="s">
        <v>410</v>
      </c>
      <c r="AF88" s="148" t="s">
        <v>87</v>
      </c>
      <c r="AG88" s="990"/>
      <c r="AH88" s="990"/>
      <c r="AI88" s="990"/>
      <c r="AJ88" s="990"/>
      <c r="AK88" s="990"/>
      <c r="AL88" s="990"/>
      <c r="AM88" s="990"/>
      <c r="AN88" s="990"/>
      <c r="AO88" s="990"/>
      <c r="AP88" s="990"/>
      <c r="AQ88" s="990"/>
      <c r="AR88" s="990"/>
      <c r="AS88" s="990"/>
      <c r="AT88" s="990"/>
      <c r="AU88" s="990"/>
      <c r="AV88" s="27"/>
      <c r="AW88" s="27"/>
      <c r="AX88" s="27"/>
      <c r="AY88" s="27">
        <v>15264000</v>
      </c>
      <c r="AZ88" s="1015">
        <v>17476000</v>
      </c>
    </row>
    <row r="89" spans="1:52" ht="26.25" customHeight="1" x14ac:dyDescent="0.4">
      <c r="A89" s="148" t="s">
        <v>1325</v>
      </c>
      <c r="B89" s="958" t="s">
        <v>387</v>
      </c>
      <c r="C89" s="148">
        <v>322</v>
      </c>
      <c r="D89" s="157" t="s">
        <v>1119</v>
      </c>
      <c r="E89" s="186" t="s">
        <v>1324</v>
      </c>
      <c r="F89" s="186"/>
      <c r="G89" s="186"/>
      <c r="H89" s="1017">
        <v>44896</v>
      </c>
      <c r="I89" s="1010"/>
      <c r="J89" s="26" t="s">
        <v>1741</v>
      </c>
      <c r="K89" s="990"/>
      <c r="L89" s="990"/>
      <c r="M89" s="990"/>
      <c r="N89" s="990"/>
      <c r="O89" s="990"/>
      <c r="P89" s="990"/>
      <c r="Q89" s="990"/>
      <c r="R89" s="990"/>
      <c r="S89" s="990"/>
      <c r="T89" s="990"/>
      <c r="U89" s="990"/>
      <c r="V89" s="990"/>
      <c r="W89" s="990"/>
      <c r="X89" s="990"/>
      <c r="Y89" s="990"/>
      <c r="Z89" s="148"/>
      <c r="AA89" s="148"/>
      <c r="AB89" s="148"/>
      <c r="AC89" s="148" t="s">
        <v>396</v>
      </c>
      <c r="AD89" s="958" t="s">
        <v>406</v>
      </c>
      <c r="AE89" s="148" t="s">
        <v>410</v>
      </c>
      <c r="AF89" s="148" t="s">
        <v>87</v>
      </c>
      <c r="AG89" s="990"/>
      <c r="AH89" s="990"/>
      <c r="AI89" s="990"/>
      <c r="AJ89" s="990"/>
      <c r="AK89" s="990"/>
      <c r="AL89" s="990"/>
      <c r="AM89" s="990"/>
      <c r="AN89" s="990"/>
      <c r="AO89" s="990"/>
      <c r="AP89" s="990"/>
      <c r="AQ89" s="990"/>
      <c r="AR89" s="990"/>
      <c r="AS89" s="990"/>
      <c r="AT89" s="990"/>
      <c r="AU89" s="990"/>
      <c r="AV89" s="27"/>
      <c r="AW89" s="27"/>
      <c r="AX89" s="27"/>
      <c r="AY89" s="27">
        <v>11024000</v>
      </c>
      <c r="AZ89" s="1015">
        <v>10114000</v>
      </c>
    </row>
    <row r="90" spans="1:52" ht="26.25" customHeight="1" x14ac:dyDescent="0.4">
      <c r="A90" s="148" t="s">
        <v>1325</v>
      </c>
      <c r="B90" s="958" t="s">
        <v>387</v>
      </c>
      <c r="C90" s="148">
        <v>323</v>
      </c>
      <c r="D90" s="157" t="s">
        <v>1119</v>
      </c>
      <c r="E90" s="186" t="s">
        <v>1324</v>
      </c>
      <c r="F90" s="186"/>
      <c r="G90" s="186"/>
      <c r="H90" s="1017">
        <v>44896</v>
      </c>
      <c r="I90" s="1010"/>
      <c r="J90" s="26" t="s">
        <v>1742</v>
      </c>
      <c r="K90" s="990"/>
      <c r="L90" s="990"/>
      <c r="M90" s="990"/>
      <c r="N90" s="990"/>
      <c r="O90" s="990"/>
      <c r="P90" s="990"/>
      <c r="Q90" s="990"/>
      <c r="R90" s="990"/>
      <c r="S90" s="990"/>
      <c r="T90" s="990"/>
      <c r="U90" s="990"/>
      <c r="V90" s="990"/>
      <c r="W90" s="990"/>
      <c r="X90" s="990"/>
      <c r="Y90" s="990"/>
      <c r="Z90" s="148"/>
      <c r="AA90" s="148"/>
      <c r="AB90" s="148"/>
      <c r="AC90" s="148" t="s">
        <v>396</v>
      </c>
      <c r="AD90" s="958" t="s">
        <v>406</v>
      </c>
      <c r="AE90" s="148" t="s">
        <v>410</v>
      </c>
      <c r="AF90" s="148" t="s">
        <v>87</v>
      </c>
      <c r="AG90" s="990"/>
      <c r="AH90" s="990"/>
      <c r="AI90" s="990"/>
      <c r="AJ90" s="990"/>
      <c r="AK90" s="990"/>
      <c r="AL90" s="990"/>
      <c r="AM90" s="990"/>
      <c r="AN90" s="990"/>
      <c r="AO90" s="990"/>
      <c r="AP90" s="990"/>
      <c r="AQ90" s="990"/>
      <c r="AR90" s="990"/>
      <c r="AS90" s="990"/>
      <c r="AT90" s="990"/>
      <c r="AU90" s="990"/>
      <c r="AV90" s="27"/>
      <c r="AW90" s="27"/>
      <c r="AX90" s="27"/>
      <c r="AY90" s="27">
        <v>19100000</v>
      </c>
      <c r="AZ90" s="1015">
        <v>19113000</v>
      </c>
    </row>
    <row r="91" spans="1:52" ht="26.25" customHeight="1" x14ac:dyDescent="0.4">
      <c r="A91" s="148" t="s">
        <v>1325</v>
      </c>
      <c r="B91" s="148" t="s">
        <v>509</v>
      </c>
      <c r="C91" s="148">
        <v>324</v>
      </c>
      <c r="D91" s="157" t="s">
        <v>1119</v>
      </c>
      <c r="E91" s="186" t="s">
        <v>1324</v>
      </c>
      <c r="F91" s="186"/>
      <c r="G91" s="186"/>
      <c r="H91" s="1021">
        <v>45352</v>
      </c>
      <c r="I91" s="1010"/>
      <c r="J91" s="1022" t="s">
        <v>1743</v>
      </c>
      <c r="K91" s="990"/>
      <c r="L91" s="990"/>
      <c r="M91" s="990"/>
      <c r="N91" s="990"/>
      <c r="O91" s="990"/>
      <c r="P91" s="990"/>
      <c r="Q91" s="990"/>
      <c r="R91" s="990"/>
      <c r="S91" s="990"/>
      <c r="T91" s="990"/>
      <c r="U91" s="990"/>
      <c r="V91" s="990"/>
      <c r="W91" s="990"/>
      <c r="X91" s="990"/>
      <c r="Y91" s="990"/>
      <c r="Z91" s="148"/>
      <c r="AA91" s="148"/>
      <c r="AB91" s="148"/>
      <c r="AC91" s="148" t="s">
        <v>396</v>
      </c>
      <c r="AD91" s="148" t="s">
        <v>396</v>
      </c>
      <c r="AE91" s="958" t="s">
        <v>87</v>
      </c>
      <c r="AF91" s="148" t="s">
        <v>87</v>
      </c>
      <c r="AG91" s="990"/>
      <c r="AH91" s="990"/>
      <c r="AI91" s="990"/>
      <c r="AJ91" s="990"/>
      <c r="AK91" s="990"/>
      <c r="AL91" s="990"/>
      <c r="AM91" s="990"/>
      <c r="AN91" s="990"/>
      <c r="AO91" s="990"/>
      <c r="AP91" s="990"/>
      <c r="AQ91" s="990"/>
      <c r="AR91" s="990"/>
      <c r="AS91" s="990"/>
      <c r="AT91" s="990"/>
      <c r="AU91" s="990"/>
      <c r="AV91" s="27"/>
      <c r="AW91" s="27"/>
      <c r="AX91" s="27"/>
      <c r="AY91" s="27">
        <v>52000000</v>
      </c>
      <c r="AZ91" s="27">
        <v>52000000</v>
      </c>
    </row>
    <row r="92" spans="1:52" ht="26.25" customHeight="1" x14ac:dyDescent="0.4">
      <c r="A92" s="148" t="s">
        <v>1325</v>
      </c>
      <c r="B92" s="148" t="s">
        <v>509</v>
      </c>
      <c r="C92" s="148">
        <v>325</v>
      </c>
      <c r="D92" s="157" t="s">
        <v>1119</v>
      </c>
      <c r="E92" s="186" t="s">
        <v>1324</v>
      </c>
      <c r="F92" s="186"/>
      <c r="G92" s="186"/>
      <c r="H92" s="1021">
        <v>44896</v>
      </c>
      <c r="I92" s="1010"/>
      <c r="J92" s="26" t="s">
        <v>1744</v>
      </c>
      <c r="K92" s="990"/>
      <c r="L92" s="990"/>
      <c r="M92" s="990"/>
      <c r="N92" s="990"/>
      <c r="O92" s="990"/>
      <c r="P92" s="990"/>
      <c r="Q92" s="990"/>
      <c r="R92" s="990"/>
      <c r="S92" s="990"/>
      <c r="T92" s="990"/>
      <c r="U92" s="990"/>
      <c r="V92" s="990"/>
      <c r="W92" s="990"/>
      <c r="X92" s="990"/>
      <c r="Y92" s="990"/>
      <c r="Z92" s="148"/>
      <c r="AA92" s="148"/>
      <c r="AB92" s="148"/>
      <c r="AC92" s="148" t="s">
        <v>396</v>
      </c>
      <c r="AD92" s="148" t="s">
        <v>396</v>
      </c>
      <c r="AE92" s="148" t="s">
        <v>410</v>
      </c>
      <c r="AF92" s="148" t="s">
        <v>87</v>
      </c>
      <c r="AG92" s="990"/>
      <c r="AH92" s="990"/>
      <c r="AI92" s="990"/>
      <c r="AJ92" s="990"/>
      <c r="AK92" s="990"/>
      <c r="AL92" s="990"/>
      <c r="AM92" s="990"/>
      <c r="AN92" s="990"/>
      <c r="AO92" s="990"/>
      <c r="AP92" s="990"/>
      <c r="AQ92" s="990"/>
      <c r="AR92" s="990"/>
      <c r="AS92" s="990"/>
      <c r="AT92" s="990"/>
      <c r="AU92" s="990"/>
      <c r="AV92" s="27"/>
      <c r="AW92" s="27"/>
      <c r="AX92" s="27"/>
      <c r="AY92" s="27">
        <v>7541000</v>
      </c>
      <c r="AZ92" s="27">
        <v>7541000</v>
      </c>
    </row>
    <row r="93" spans="1:52" ht="26.25" customHeight="1" x14ac:dyDescent="0.4">
      <c r="A93" s="186" t="s">
        <v>1325</v>
      </c>
      <c r="B93" s="186" t="s">
        <v>509</v>
      </c>
      <c r="C93" s="255">
        <v>308</v>
      </c>
      <c r="D93" s="157" t="s">
        <v>1119</v>
      </c>
      <c r="E93" s="186" t="s">
        <v>1351</v>
      </c>
      <c r="F93" s="142"/>
      <c r="G93" s="142"/>
      <c r="H93" s="960">
        <v>46631</v>
      </c>
      <c r="I93" s="1052"/>
      <c r="J93" s="1053" t="s">
        <v>1724</v>
      </c>
      <c r="K93" s="1052"/>
      <c r="L93" s="1052"/>
      <c r="M93" s="1052"/>
      <c r="N93" s="1052"/>
      <c r="O93" s="1052"/>
      <c r="P93" s="1052"/>
      <c r="Q93" s="1052"/>
      <c r="R93" s="1052"/>
      <c r="S93" s="1052"/>
      <c r="T93" s="1052"/>
      <c r="U93" s="1052"/>
      <c r="V93" s="1052"/>
      <c r="W93" s="1052"/>
      <c r="X93" s="1052"/>
      <c r="Y93" s="1052"/>
      <c r="Z93" s="1052"/>
      <c r="AA93" s="1054"/>
      <c r="AB93" s="1054"/>
      <c r="AC93" s="1054" t="s">
        <v>396</v>
      </c>
      <c r="AD93" s="1054" t="s">
        <v>396</v>
      </c>
      <c r="AE93" s="1054" t="s">
        <v>87</v>
      </c>
      <c r="AF93" s="1055" t="s">
        <v>87</v>
      </c>
      <c r="AG93" s="1052"/>
      <c r="AH93" s="1052"/>
      <c r="AI93" s="1052"/>
      <c r="AJ93" s="1052"/>
      <c r="AK93" s="1052"/>
      <c r="AL93" s="1052"/>
      <c r="AM93" s="1052"/>
      <c r="AN93" s="1052"/>
      <c r="AO93" s="1052"/>
      <c r="AP93" s="1052"/>
      <c r="AQ93" s="1052"/>
      <c r="AR93" s="1052"/>
      <c r="AS93" s="1052"/>
      <c r="AT93" s="1052"/>
      <c r="AU93" s="1052"/>
      <c r="AV93" s="1052"/>
      <c r="AW93" s="1056"/>
      <c r="AX93" s="1056"/>
      <c r="AY93" s="1057">
        <v>49307000</v>
      </c>
      <c r="AZ93" s="1056">
        <v>49307000</v>
      </c>
    </row>
    <row r="94" spans="1:52" ht="20.399999999999999" x14ac:dyDescent="0.25">
      <c r="A94" s="1058" t="s">
        <v>1325</v>
      </c>
      <c r="B94" s="1058" t="s">
        <v>509</v>
      </c>
      <c r="C94" s="1059">
        <v>97</v>
      </c>
      <c r="D94" s="1060" t="s">
        <v>1119</v>
      </c>
      <c r="E94" s="1058" t="s">
        <v>1351</v>
      </c>
      <c r="F94" s="1058"/>
      <c r="G94" s="1058"/>
      <c r="H94" s="960">
        <v>45901</v>
      </c>
      <c r="I94" s="26" t="s">
        <v>1421</v>
      </c>
      <c r="J94" s="26" t="s">
        <v>1444</v>
      </c>
      <c r="K94" s="148"/>
      <c r="L94" s="148"/>
      <c r="M94" s="148"/>
      <c r="N94" s="148"/>
      <c r="O94" s="148"/>
      <c r="P94" s="148"/>
      <c r="Q94" s="148"/>
      <c r="R94" s="148"/>
      <c r="S94" s="148" t="s">
        <v>510</v>
      </c>
      <c r="T94" s="148" t="s">
        <v>510</v>
      </c>
      <c r="U94" s="148" t="s">
        <v>510</v>
      </c>
      <c r="V94" s="148" t="s">
        <v>510</v>
      </c>
      <c r="W94" s="148" t="s">
        <v>510</v>
      </c>
      <c r="X94" s="148" t="s">
        <v>510</v>
      </c>
      <c r="Y94" s="148" t="s">
        <v>510</v>
      </c>
      <c r="Z94" s="148" t="s">
        <v>510</v>
      </c>
      <c r="AA94" s="148" t="s">
        <v>510</v>
      </c>
      <c r="AB94" s="148" t="s">
        <v>510</v>
      </c>
      <c r="AC94" s="148" t="s">
        <v>510</v>
      </c>
      <c r="AD94" s="148" t="s">
        <v>510</v>
      </c>
      <c r="AE94" s="148" t="s">
        <v>410</v>
      </c>
      <c r="AF94" s="191" t="s">
        <v>87</v>
      </c>
      <c r="AG94" s="27"/>
      <c r="AH94" s="27"/>
      <c r="AI94" s="27"/>
      <c r="AJ94" s="27"/>
      <c r="AK94" s="27"/>
      <c r="AL94" s="27"/>
      <c r="AM94" s="27"/>
      <c r="AN94" s="27"/>
      <c r="AO94" s="27"/>
      <c r="AP94" s="27"/>
      <c r="AQ94" s="27"/>
      <c r="AR94" s="27"/>
      <c r="AS94" s="27"/>
      <c r="AT94" s="27"/>
      <c r="AU94" s="27"/>
      <c r="AV94" s="27"/>
      <c r="AW94" s="27"/>
      <c r="AX94" s="27"/>
      <c r="AY94" s="27"/>
      <c r="AZ94" s="27"/>
    </row>
    <row r="95" spans="1:52" s="975" customFormat="1" ht="20.399999999999999" x14ac:dyDescent="0.25">
      <c r="A95" s="186" t="s">
        <v>1325</v>
      </c>
      <c r="B95" s="959" t="s">
        <v>387</v>
      </c>
      <c r="C95" s="255">
        <v>305</v>
      </c>
      <c r="D95" s="157" t="s">
        <v>1120</v>
      </c>
      <c r="E95" s="148" t="s">
        <v>489</v>
      </c>
      <c r="F95" s="186"/>
      <c r="G95" s="186"/>
      <c r="H95" s="960">
        <v>45992</v>
      </c>
      <c r="I95" s="26"/>
      <c r="J95" s="26" t="s">
        <v>1721</v>
      </c>
      <c r="K95" s="148"/>
      <c r="L95" s="148"/>
      <c r="M95" s="148"/>
      <c r="N95" s="148"/>
      <c r="O95" s="148"/>
      <c r="P95" s="148"/>
      <c r="Q95" s="148"/>
      <c r="R95" s="148"/>
      <c r="S95" s="148"/>
      <c r="T95" s="148"/>
      <c r="U95" s="148"/>
      <c r="V95" s="148"/>
      <c r="W95" s="148"/>
      <c r="X95" s="148"/>
      <c r="Y95" s="148"/>
      <c r="Z95" s="148"/>
      <c r="AA95" s="148"/>
      <c r="AB95" s="148"/>
      <c r="AC95" s="148" t="s">
        <v>396</v>
      </c>
      <c r="AD95" s="958" t="s">
        <v>392</v>
      </c>
      <c r="AE95" s="1016">
        <v>44637</v>
      </c>
      <c r="AF95" s="191" t="s">
        <v>87</v>
      </c>
      <c r="AG95" s="27"/>
      <c r="AH95" s="27"/>
      <c r="AI95" s="27"/>
      <c r="AJ95" s="27"/>
      <c r="AK95" s="27"/>
      <c r="AL95" s="27"/>
      <c r="AM95" s="27"/>
      <c r="AN95" s="27"/>
      <c r="AO95" s="27"/>
      <c r="AP95" s="27"/>
      <c r="AQ95" s="27"/>
      <c r="AR95" s="27"/>
      <c r="AS95" s="27"/>
      <c r="AT95" s="27"/>
      <c r="AU95" s="27"/>
      <c r="AV95" s="27"/>
      <c r="AW95" s="27"/>
      <c r="AX95" s="27"/>
      <c r="AY95" s="27">
        <v>49000000</v>
      </c>
      <c r="AZ95" s="27">
        <v>49000000</v>
      </c>
    </row>
    <row r="96" spans="1:52" s="975" customFormat="1" x14ac:dyDescent="0.25">
      <c r="A96" s="186" t="s">
        <v>1325</v>
      </c>
      <c r="B96" s="186" t="s">
        <v>509</v>
      </c>
      <c r="C96" s="255">
        <v>235</v>
      </c>
      <c r="D96" s="157" t="s">
        <v>1120</v>
      </c>
      <c r="E96" s="186" t="s">
        <v>1351</v>
      </c>
      <c r="F96" s="186"/>
      <c r="G96" s="186"/>
      <c r="H96" s="1049">
        <v>45839</v>
      </c>
      <c r="I96" s="26"/>
      <c r="J96" s="26" t="s">
        <v>1525</v>
      </c>
      <c r="K96" s="148"/>
      <c r="L96" s="148"/>
      <c r="M96" s="148"/>
      <c r="N96" s="148"/>
      <c r="O96" s="148"/>
      <c r="P96" s="148"/>
      <c r="Q96" s="148"/>
      <c r="R96" s="148"/>
      <c r="S96" s="148"/>
      <c r="T96" s="148"/>
      <c r="U96" s="148"/>
      <c r="V96" s="148"/>
      <c r="W96" s="148"/>
      <c r="X96" s="148" t="s">
        <v>510</v>
      </c>
      <c r="Y96" s="148" t="s">
        <v>510</v>
      </c>
      <c r="Z96" s="148" t="s">
        <v>510</v>
      </c>
      <c r="AA96" s="148" t="s">
        <v>510</v>
      </c>
      <c r="AB96" s="148" t="s">
        <v>510</v>
      </c>
      <c r="AC96" s="148" t="s">
        <v>510</v>
      </c>
      <c r="AD96" s="958" t="s">
        <v>396</v>
      </c>
      <c r="AE96" s="148" t="s">
        <v>87</v>
      </c>
      <c r="AF96" s="191" t="s">
        <v>87</v>
      </c>
      <c r="AG96" s="27"/>
      <c r="AH96" s="27"/>
      <c r="AI96" s="27"/>
      <c r="AJ96" s="27"/>
      <c r="AK96" s="27"/>
      <c r="AL96" s="27"/>
      <c r="AM96" s="27"/>
      <c r="AN96" s="27"/>
      <c r="AO96" s="27"/>
      <c r="AP96" s="27"/>
      <c r="AQ96" s="27"/>
      <c r="AR96" s="27"/>
      <c r="AS96" s="27"/>
      <c r="AT96" s="27"/>
      <c r="AU96" s="27"/>
      <c r="AV96" s="27"/>
      <c r="AW96" s="27"/>
      <c r="AX96" s="27"/>
      <c r="AY96" s="27"/>
      <c r="AZ96" s="1024">
        <v>39690000</v>
      </c>
    </row>
    <row r="97" spans="1:52" s="975" customFormat="1" x14ac:dyDescent="0.25">
      <c r="A97" s="148" t="s">
        <v>1325</v>
      </c>
      <c r="B97" s="148" t="s">
        <v>509</v>
      </c>
      <c r="C97" s="148">
        <v>315</v>
      </c>
      <c r="D97" s="157" t="s">
        <v>1121</v>
      </c>
      <c r="E97" s="157" t="s">
        <v>1324</v>
      </c>
      <c r="F97" s="186"/>
      <c r="G97" s="186"/>
      <c r="H97" s="960">
        <v>44986</v>
      </c>
      <c r="I97" s="26"/>
      <c r="J97" s="1002" t="s">
        <v>1734</v>
      </c>
      <c r="K97" s="148"/>
      <c r="L97" s="148"/>
      <c r="M97" s="148"/>
      <c r="N97" s="148"/>
      <c r="O97" s="148"/>
      <c r="P97" s="148"/>
      <c r="Q97" s="148"/>
      <c r="R97" s="148"/>
      <c r="S97" s="148"/>
      <c r="T97" s="148"/>
      <c r="U97" s="148"/>
      <c r="V97" s="148"/>
      <c r="W97" s="148"/>
      <c r="X97" s="148"/>
      <c r="Y97" s="148"/>
      <c r="Z97" s="148"/>
      <c r="AA97" s="148"/>
      <c r="AB97" s="148"/>
      <c r="AC97" s="148" t="s">
        <v>396</v>
      </c>
      <c r="AD97" s="148" t="s">
        <v>396</v>
      </c>
      <c r="AE97" s="148" t="s">
        <v>410</v>
      </c>
      <c r="AF97" s="191" t="s">
        <v>87</v>
      </c>
      <c r="AG97" s="27"/>
      <c r="AH97" s="27"/>
      <c r="AI97" s="27"/>
      <c r="AJ97" s="27"/>
      <c r="AK97" s="27"/>
      <c r="AL97" s="27"/>
      <c r="AM97" s="27"/>
      <c r="AN97" s="27"/>
      <c r="AO97" s="27"/>
      <c r="AP97" s="27"/>
      <c r="AQ97" s="27"/>
      <c r="AR97" s="27"/>
      <c r="AS97" s="27"/>
      <c r="AT97" s="27"/>
      <c r="AU97" s="27"/>
      <c r="AV97" s="27"/>
      <c r="AW97" s="27"/>
      <c r="AX97" s="27"/>
      <c r="AY97" s="1036">
        <v>19200000</v>
      </c>
      <c r="AZ97" s="1036">
        <v>19200000</v>
      </c>
    </row>
    <row r="98" spans="1:52" s="975" customFormat="1" x14ac:dyDescent="0.25">
      <c r="A98" s="148" t="s">
        <v>1325</v>
      </c>
      <c r="B98" s="148" t="s">
        <v>509</v>
      </c>
      <c r="C98" s="148">
        <v>316</v>
      </c>
      <c r="D98" s="157" t="s">
        <v>1121</v>
      </c>
      <c r="E98" s="157" t="s">
        <v>1324</v>
      </c>
      <c r="F98" s="186"/>
      <c r="G98" s="186"/>
      <c r="H98" s="1021">
        <v>44896</v>
      </c>
      <c r="I98" s="26"/>
      <c r="J98" s="1002" t="s">
        <v>1735</v>
      </c>
      <c r="K98" s="148"/>
      <c r="L98" s="148"/>
      <c r="M98" s="148"/>
      <c r="N98" s="148"/>
      <c r="O98" s="148"/>
      <c r="P98" s="148"/>
      <c r="Q98" s="148"/>
      <c r="R98" s="148"/>
      <c r="S98" s="148"/>
      <c r="T98" s="148"/>
      <c r="U98" s="148"/>
      <c r="V98" s="148"/>
      <c r="W98" s="148"/>
      <c r="X98" s="148"/>
      <c r="Y98" s="148"/>
      <c r="Z98" s="148"/>
      <c r="AA98" s="148"/>
      <c r="AB98" s="148"/>
      <c r="AC98" s="148" t="s">
        <v>396</v>
      </c>
      <c r="AD98" s="148" t="s">
        <v>396</v>
      </c>
      <c r="AE98" s="148" t="s">
        <v>410</v>
      </c>
      <c r="AF98" s="191" t="s">
        <v>87</v>
      </c>
      <c r="AG98" s="27"/>
      <c r="AH98" s="27"/>
      <c r="AI98" s="27"/>
      <c r="AJ98" s="27"/>
      <c r="AK98" s="27"/>
      <c r="AL98" s="27"/>
      <c r="AM98" s="27"/>
      <c r="AN98" s="27"/>
      <c r="AO98" s="27"/>
      <c r="AP98" s="27"/>
      <c r="AQ98" s="27"/>
      <c r="AR98" s="27"/>
      <c r="AS98" s="27"/>
      <c r="AT98" s="27"/>
      <c r="AU98" s="27"/>
      <c r="AV98" s="27"/>
      <c r="AW98" s="27"/>
      <c r="AX98" s="27"/>
      <c r="AY98" s="1036">
        <v>5900000</v>
      </c>
      <c r="AZ98" s="1015">
        <v>5880000</v>
      </c>
    </row>
    <row r="99" spans="1:52" s="975" customFormat="1" ht="20.399999999999999" x14ac:dyDescent="0.25">
      <c r="A99" s="148" t="s">
        <v>1325</v>
      </c>
      <c r="B99" s="148" t="s">
        <v>509</v>
      </c>
      <c r="C99" s="148">
        <v>317</v>
      </c>
      <c r="D99" s="157" t="s">
        <v>1121</v>
      </c>
      <c r="E99" s="157" t="s">
        <v>1324</v>
      </c>
      <c r="F99" s="186"/>
      <c r="G99" s="186"/>
      <c r="H99" s="960">
        <v>45271</v>
      </c>
      <c r="I99" s="26"/>
      <c r="J99" s="1002" t="s">
        <v>1736</v>
      </c>
      <c r="K99" s="148"/>
      <c r="L99" s="148"/>
      <c r="M99" s="148"/>
      <c r="N99" s="148"/>
      <c r="O99" s="148"/>
      <c r="P99" s="148"/>
      <c r="Q99" s="148"/>
      <c r="R99" s="148"/>
      <c r="S99" s="148"/>
      <c r="T99" s="148"/>
      <c r="U99" s="148"/>
      <c r="V99" s="148"/>
      <c r="W99" s="148"/>
      <c r="X99" s="148"/>
      <c r="Y99" s="148"/>
      <c r="Z99" s="148"/>
      <c r="AA99" s="148"/>
      <c r="AB99" s="148"/>
      <c r="AC99" s="148" t="s">
        <v>396</v>
      </c>
      <c r="AD99" s="148" t="s">
        <v>396</v>
      </c>
      <c r="AE99" s="148" t="s">
        <v>410</v>
      </c>
      <c r="AF99" s="191" t="s">
        <v>87</v>
      </c>
      <c r="AG99" s="27"/>
      <c r="AH99" s="27"/>
      <c r="AI99" s="27"/>
      <c r="AJ99" s="27"/>
      <c r="AK99" s="27"/>
      <c r="AL99" s="27"/>
      <c r="AM99" s="27"/>
      <c r="AN99" s="27"/>
      <c r="AO99" s="27"/>
      <c r="AP99" s="27"/>
      <c r="AQ99" s="27"/>
      <c r="AR99" s="27"/>
      <c r="AS99" s="27"/>
      <c r="AT99" s="27"/>
      <c r="AU99" s="27"/>
      <c r="AV99" s="27"/>
      <c r="AW99" s="27"/>
      <c r="AX99" s="27"/>
      <c r="AY99" s="1036">
        <v>6500000</v>
      </c>
      <c r="AZ99" s="27">
        <v>6500000</v>
      </c>
    </row>
    <row r="100" spans="1:52" s="975" customFormat="1" x14ac:dyDescent="0.25">
      <c r="A100" s="148" t="s">
        <v>1325</v>
      </c>
      <c r="B100" s="148" t="s">
        <v>509</v>
      </c>
      <c r="C100" s="148">
        <v>318</v>
      </c>
      <c r="D100" s="157" t="s">
        <v>1121</v>
      </c>
      <c r="E100" s="157" t="s">
        <v>1324</v>
      </c>
      <c r="F100" s="186"/>
      <c r="G100" s="186"/>
      <c r="H100" s="983">
        <v>44713</v>
      </c>
      <c r="I100" s="26"/>
      <c r="J100" s="1002" t="s">
        <v>1737</v>
      </c>
      <c r="K100" s="148"/>
      <c r="L100" s="148"/>
      <c r="M100" s="148"/>
      <c r="N100" s="148"/>
      <c r="O100" s="148"/>
      <c r="P100" s="148"/>
      <c r="Q100" s="148"/>
      <c r="R100" s="148"/>
      <c r="S100" s="148"/>
      <c r="T100" s="148"/>
      <c r="U100" s="148"/>
      <c r="V100" s="148"/>
      <c r="W100" s="148"/>
      <c r="X100" s="148"/>
      <c r="Y100" s="148"/>
      <c r="Z100" s="148"/>
      <c r="AA100" s="148"/>
      <c r="AB100" s="148"/>
      <c r="AC100" s="148" t="s">
        <v>396</v>
      </c>
      <c r="AD100" s="148" t="s">
        <v>396</v>
      </c>
      <c r="AE100" s="148" t="s">
        <v>410</v>
      </c>
      <c r="AF100" s="191" t="s">
        <v>87</v>
      </c>
      <c r="AG100" s="27"/>
      <c r="AH100" s="27"/>
      <c r="AI100" s="27"/>
      <c r="AJ100" s="27"/>
      <c r="AK100" s="27"/>
      <c r="AL100" s="27"/>
      <c r="AM100" s="27"/>
      <c r="AN100" s="27"/>
      <c r="AO100" s="27"/>
      <c r="AP100" s="27"/>
      <c r="AQ100" s="27"/>
      <c r="AR100" s="27"/>
      <c r="AS100" s="27"/>
      <c r="AT100" s="27"/>
      <c r="AU100" s="27"/>
      <c r="AV100" s="27"/>
      <c r="AW100" s="27"/>
      <c r="AX100" s="27"/>
      <c r="AY100" s="1036">
        <v>5800000</v>
      </c>
      <c r="AZ100" s="27">
        <v>5800000</v>
      </c>
    </row>
    <row r="101" spans="1:52" s="975" customFormat="1" x14ac:dyDescent="0.25">
      <c r="A101" s="148" t="s">
        <v>1325</v>
      </c>
      <c r="B101" s="148" t="s">
        <v>509</v>
      </c>
      <c r="C101" s="148">
        <v>319</v>
      </c>
      <c r="D101" s="157" t="s">
        <v>1121</v>
      </c>
      <c r="E101" s="157" t="s">
        <v>1324</v>
      </c>
      <c r="F101" s="186"/>
      <c r="G101" s="186"/>
      <c r="H101" s="1048">
        <v>44743</v>
      </c>
      <c r="I101" s="26"/>
      <c r="J101" s="1002" t="s">
        <v>1738</v>
      </c>
      <c r="K101" s="148"/>
      <c r="L101" s="148"/>
      <c r="M101" s="148"/>
      <c r="N101" s="148"/>
      <c r="O101" s="148"/>
      <c r="P101" s="148"/>
      <c r="Q101" s="148"/>
      <c r="R101" s="148"/>
      <c r="S101" s="148"/>
      <c r="T101" s="148"/>
      <c r="U101" s="148"/>
      <c r="V101" s="148"/>
      <c r="W101" s="148"/>
      <c r="X101" s="148"/>
      <c r="Y101" s="148"/>
      <c r="Z101" s="148"/>
      <c r="AA101" s="148"/>
      <c r="AB101" s="148"/>
      <c r="AC101" s="148" t="s">
        <v>396</v>
      </c>
      <c r="AD101" s="148" t="s">
        <v>396</v>
      </c>
      <c r="AE101" s="148" t="s">
        <v>410</v>
      </c>
      <c r="AF101" s="191" t="s">
        <v>87</v>
      </c>
      <c r="AG101" s="27"/>
      <c r="AH101" s="27"/>
      <c r="AI101" s="27"/>
      <c r="AJ101" s="27"/>
      <c r="AK101" s="27"/>
      <c r="AL101" s="27"/>
      <c r="AM101" s="27"/>
      <c r="AN101" s="27"/>
      <c r="AO101" s="27"/>
      <c r="AP101" s="27"/>
      <c r="AQ101" s="27"/>
      <c r="AR101" s="27"/>
      <c r="AS101" s="27"/>
      <c r="AT101" s="27"/>
      <c r="AU101" s="27"/>
      <c r="AV101" s="27"/>
      <c r="AW101" s="27"/>
      <c r="AX101" s="27"/>
      <c r="AY101" s="1036">
        <v>5000000</v>
      </c>
      <c r="AZ101" s="27">
        <v>5000000</v>
      </c>
    </row>
    <row r="102" spans="1:52" s="975" customFormat="1" x14ac:dyDescent="0.25">
      <c r="A102" s="148" t="s">
        <v>1325</v>
      </c>
      <c r="B102" s="148" t="s">
        <v>509</v>
      </c>
      <c r="C102" s="148">
        <v>320</v>
      </c>
      <c r="D102" s="157" t="s">
        <v>1121</v>
      </c>
      <c r="E102" s="157" t="s">
        <v>1324</v>
      </c>
      <c r="F102" s="186"/>
      <c r="G102" s="186"/>
      <c r="H102" s="983">
        <v>44805</v>
      </c>
      <c r="I102" s="26"/>
      <c r="J102" s="1002" t="s">
        <v>1739</v>
      </c>
      <c r="K102" s="148"/>
      <c r="L102" s="148"/>
      <c r="M102" s="148"/>
      <c r="N102" s="148"/>
      <c r="O102" s="148"/>
      <c r="P102" s="148"/>
      <c r="Q102" s="148"/>
      <c r="R102" s="148"/>
      <c r="S102" s="148"/>
      <c r="T102" s="148"/>
      <c r="U102" s="148"/>
      <c r="V102" s="148"/>
      <c r="W102" s="148"/>
      <c r="X102" s="148"/>
      <c r="Y102" s="148"/>
      <c r="Z102" s="148"/>
      <c r="AA102" s="148"/>
      <c r="AB102" s="148"/>
      <c r="AC102" s="148" t="s">
        <v>396</v>
      </c>
      <c r="AD102" s="148" t="s">
        <v>396</v>
      </c>
      <c r="AE102" s="148" t="s">
        <v>410</v>
      </c>
      <c r="AF102" s="191" t="s">
        <v>87</v>
      </c>
      <c r="AG102" s="27"/>
      <c r="AH102" s="27"/>
      <c r="AI102" s="27"/>
      <c r="AJ102" s="27"/>
      <c r="AK102" s="27"/>
      <c r="AL102" s="27"/>
      <c r="AM102" s="27"/>
      <c r="AN102" s="27"/>
      <c r="AO102" s="27"/>
      <c r="AP102" s="27"/>
      <c r="AQ102" s="27"/>
      <c r="AR102" s="27"/>
      <c r="AS102" s="27"/>
      <c r="AT102" s="27"/>
      <c r="AU102" s="27"/>
      <c r="AV102" s="27"/>
      <c r="AW102" s="27"/>
      <c r="AX102" s="27"/>
      <c r="AY102" s="1036">
        <v>5000000</v>
      </c>
      <c r="AZ102" s="27">
        <v>5000000</v>
      </c>
    </row>
    <row r="103" spans="1:52" ht="26.25" customHeight="1" x14ac:dyDescent="0.4">
      <c r="A103" s="186" t="s">
        <v>1325</v>
      </c>
      <c r="B103" s="148" t="s">
        <v>509</v>
      </c>
      <c r="C103" s="148">
        <v>293</v>
      </c>
      <c r="D103" s="157" t="s">
        <v>1121</v>
      </c>
      <c r="E103" s="186" t="s">
        <v>1324</v>
      </c>
      <c r="F103" s="142"/>
      <c r="G103" s="142"/>
      <c r="H103" s="983">
        <v>45444</v>
      </c>
      <c r="I103" s="990"/>
      <c r="J103" s="26" t="s">
        <v>1704</v>
      </c>
      <c r="K103" s="990"/>
      <c r="L103" s="990"/>
      <c r="M103" s="990"/>
      <c r="N103" s="990"/>
      <c r="O103" s="990"/>
      <c r="P103" s="990"/>
      <c r="Q103" s="990"/>
      <c r="R103" s="990"/>
      <c r="S103" s="990"/>
      <c r="T103" s="990"/>
      <c r="U103" s="990"/>
      <c r="V103" s="990"/>
      <c r="W103" s="990"/>
      <c r="X103" s="990"/>
      <c r="Y103" s="990"/>
      <c r="Z103" s="990"/>
      <c r="AA103" s="148" t="s">
        <v>396</v>
      </c>
      <c r="AB103" s="148" t="s">
        <v>396</v>
      </c>
      <c r="AC103" s="148" t="s">
        <v>396</v>
      </c>
      <c r="AD103" s="148" t="s">
        <v>396</v>
      </c>
      <c r="AE103" s="148" t="s">
        <v>410</v>
      </c>
      <c r="AF103" s="148" t="s">
        <v>87</v>
      </c>
      <c r="AG103" s="990"/>
      <c r="AH103" s="990"/>
      <c r="AI103" s="990"/>
      <c r="AJ103" s="990"/>
      <c r="AK103" s="990"/>
      <c r="AL103" s="990"/>
      <c r="AM103" s="990"/>
      <c r="AN103" s="990"/>
      <c r="AO103" s="990"/>
      <c r="AP103" s="990"/>
      <c r="AQ103" s="990"/>
      <c r="AR103" s="990"/>
      <c r="AS103" s="990"/>
      <c r="AT103" s="990"/>
      <c r="AU103" s="990"/>
      <c r="AV103" s="990"/>
      <c r="AW103" s="27">
        <v>42900000</v>
      </c>
      <c r="AX103" s="27">
        <v>42900000</v>
      </c>
      <c r="AY103" s="27">
        <v>42900000</v>
      </c>
      <c r="AZ103" s="27">
        <v>42900000</v>
      </c>
    </row>
    <row r="104" spans="1:52" ht="26.25" customHeight="1" x14ac:dyDescent="0.4">
      <c r="A104" s="186" t="s">
        <v>1325</v>
      </c>
      <c r="B104" s="186" t="s">
        <v>509</v>
      </c>
      <c r="C104" s="255">
        <v>250</v>
      </c>
      <c r="D104" s="157" t="s">
        <v>1121</v>
      </c>
      <c r="E104" s="186" t="s">
        <v>1324</v>
      </c>
      <c r="F104" s="186"/>
      <c r="G104" s="186"/>
      <c r="H104" s="960">
        <v>45271</v>
      </c>
      <c r="I104" s="26"/>
      <c r="J104" s="26" t="s">
        <v>1591</v>
      </c>
      <c r="K104" s="990"/>
      <c r="L104" s="990"/>
      <c r="M104" s="990"/>
      <c r="N104" s="990"/>
      <c r="O104" s="990"/>
      <c r="P104" s="990"/>
      <c r="Q104" s="990"/>
      <c r="R104" s="990"/>
      <c r="S104" s="990"/>
      <c r="T104" s="990"/>
      <c r="U104" s="990"/>
      <c r="V104" s="990"/>
      <c r="W104" s="990"/>
      <c r="X104" s="990"/>
      <c r="Y104" s="990"/>
      <c r="Z104" s="148" t="s">
        <v>396</v>
      </c>
      <c r="AA104" s="148" t="s">
        <v>396</v>
      </c>
      <c r="AB104" s="148" t="s">
        <v>396</v>
      </c>
      <c r="AC104" s="148" t="s">
        <v>396</v>
      </c>
      <c r="AD104" s="148" t="s">
        <v>396</v>
      </c>
      <c r="AE104" s="148" t="s">
        <v>87</v>
      </c>
      <c r="AF104" s="148" t="s">
        <v>87</v>
      </c>
      <c r="AG104" s="990"/>
      <c r="AH104" s="990"/>
      <c r="AI104" s="990"/>
      <c r="AJ104" s="990"/>
      <c r="AK104" s="990"/>
      <c r="AL104" s="990"/>
      <c r="AM104" s="990"/>
      <c r="AN104" s="990"/>
      <c r="AO104" s="990"/>
      <c r="AP104" s="990"/>
      <c r="AQ104" s="990"/>
      <c r="AR104" s="990"/>
      <c r="AS104" s="990"/>
      <c r="AT104" s="990"/>
      <c r="AU104" s="990"/>
      <c r="AV104" s="27">
        <v>97000000</v>
      </c>
      <c r="AW104" s="27">
        <v>97000000</v>
      </c>
      <c r="AX104" s="27">
        <v>97000000</v>
      </c>
      <c r="AY104" s="27">
        <v>97000000</v>
      </c>
      <c r="AZ104" s="27">
        <v>97000000</v>
      </c>
    </row>
    <row r="105" spans="1:52" ht="26.25" customHeight="1" x14ac:dyDescent="0.4">
      <c r="A105" s="186" t="s">
        <v>1325</v>
      </c>
      <c r="B105" s="959" t="s">
        <v>387</v>
      </c>
      <c r="C105" s="255">
        <v>271</v>
      </c>
      <c r="D105" s="157" t="s">
        <v>1121</v>
      </c>
      <c r="E105" s="186" t="s">
        <v>1351</v>
      </c>
      <c r="F105" s="142"/>
      <c r="G105" s="142"/>
      <c r="H105" s="1048">
        <v>45047</v>
      </c>
      <c r="I105" s="1061"/>
      <c r="J105" s="1062" t="s">
        <v>1611</v>
      </c>
      <c r="K105" s="1052"/>
      <c r="L105" s="1052"/>
      <c r="M105" s="1052"/>
      <c r="N105" s="1052"/>
      <c r="O105" s="1052"/>
      <c r="P105" s="1052"/>
      <c r="Q105" s="1052"/>
      <c r="R105" s="1052"/>
      <c r="S105" s="1052"/>
      <c r="T105" s="1052"/>
      <c r="U105" s="1052"/>
      <c r="V105" s="1052"/>
      <c r="W105" s="1052"/>
      <c r="X105" s="1052"/>
      <c r="Y105" s="1052"/>
      <c r="Z105" s="1054" t="s">
        <v>396</v>
      </c>
      <c r="AA105" s="1054" t="s">
        <v>396</v>
      </c>
      <c r="AB105" s="1054" t="s">
        <v>396</v>
      </c>
      <c r="AC105" s="1054" t="s">
        <v>396</v>
      </c>
      <c r="AD105" s="1063" t="s">
        <v>392</v>
      </c>
      <c r="AE105" s="1064">
        <v>44637</v>
      </c>
      <c r="AF105" s="1054" t="s">
        <v>87</v>
      </c>
      <c r="AG105" s="1052"/>
      <c r="AH105" s="1052"/>
      <c r="AI105" s="1052"/>
      <c r="AJ105" s="1052"/>
      <c r="AK105" s="1052"/>
      <c r="AL105" s="1052"/>
      <c r="AM105" s="1052"/>
      <c r="AN105" s="1052"/>
      <c r="AO105" s="1052"/>
      <c r="AP105" s="1052"/>
      <c r="AQ105" s="1052"/>
      <c r="AR105" s="1052"/>
      <c r="AS105" s="1052"/>
      <c r="AT105" s="1052"/>
      <c r="AU105" s="1052"/>
      <c r="AV105" s="1065">
        <v>10411000</v>
      </c>
      <c r="AW105" s="1065">
        <v>10411000</v>
      </c>
      <c r="AX105" s="1065">
        <v>10411000</v>
      </c>
      <c r="AY105" s="1065">
        <v>10411000</v>
      </c>
      <c r="AZ105" s="1065">
        <v>10411000</v>
      </c>
    </row>
    <row r="106" spans="1:52" ht="26.25" customHeight="1" x14ac:dyDescent="0.4">
      <c r="A106" s="1066" t="s">
        <v>1325</v>
      </c>
      <c r="B106" s="1066" t="s">
        <v>509</v>
      </c>
      <c r="C106" s="1067">
        <v>328</v>
      </c>
      <c r="D106" s="1068" t="s">
        <v>1121</v>
      </c>
      <c r="E106" s="1066" t="s">
        <v>1351</v>
      </c>
      <c r="F106" s="1061"/>
      <c r="G106" s="1061"/>
      <c r="H106" s="1031">
        <v>46357</v>
      </c>
      <c r="I106" s="1025"/>
      <c r="J106" s="1069" t="s">
        <v>1751</v>
      </c>
      <c r="K106" s="1026"/>
      <c r="L106" s="1026"/>
      <c r="M106" s="1026"/>
      <c r="N106" s="1026"/>
      <c r="O106" s="1026"/>
      <c r="P106" s="1026"/>
      <c r="Q106" s="1026"/>
      <c r="R106" s="1026"/>
      <c r="S106" s="1026"/>
      <c r="T106" s="1026"/>
      <c r="U106" s="1026"/>
      <c r="V106" s="1026"/>
      <c r="W106" s="1026"/>
      <c r="X106" s="1026"/>
      <c r="Y106" s="1026"/>
      <c r="Z106" s="1027"/>
      <c r="AA106" s="1027"/>
      <c r="AB106" s="1027"/>
      <c r="AC106" s="1027"/>
      <c r="AD106" s="958" t="s">
        <v>396</v>
      </c>
      <c r="AE106" s="1027" t="s">
        <v>87</v>
      </c>
      <c r="AF106" s="1037" t="s">
        <v>87</v>
      </c>
      <c r="AG106" s="1026"/>
      <c r="AH106" s="1026"/>
      <c r="AI106" s="1026"/>
      <c r="AJ106" s="1026"/>
      <c r="AK106" s="1026"/>
      <c r="AL106" s="1026"/>
      <c r="AM106" s="1026"/>
      <c r="AN106" s="1026"/>
      <c r="AO106" s="1026"/>
      <c r="AP106" s="1026"/>
      <c r="AQ106" s="1026"/>
      <c r="AR106" s="1026"/>
      <c r="AS106" s="1026"/>
      <c r="AT106" s="1026"/>
      <c r="AU106" s="1026"/>
      <c r="AV106" s="1028"/>
      <c r="AW106" s="1028"/>
      <c r="AX106" s="1028"/>
      <c r="AY106" s="1028"/>
      <c r="AZ106" s="1070">
        <v>25950000</v>
      </c>
    </row>
    <row r="107" spans="1:52" s="975" customFormat="1" x14ac:dyDescent="0.25">
      <c r="A107" s="1058" t="s">
        <v>1325</v>
      </c>
      <c r="B107" s="1058" t="s">
        <v>509</v>
      </c>
      <c r="C107" s="1059">
        <v>234</v>
      </c>
      <c r="D107" s="1060" t="s">
        <v>1121</v>
      </c>
      <c r="E107" s="1058" t="s">
        <v>1351</v>
      </c>
      <c r="F107" s="1058"/>
      <c r="G107" s="1058"/>
      <c r="H107" s="983">
        <v>46296</v>
      </c>
      <c r="I107" s="881"/>
      <c r="J107" s="881" t="s">
        <v>1524</v>
      </c>
      <c r="K107" s="871"/>
      <c r="L107" s="871"/>
      <c r="M107" s="871"/>
      <c r="N107" s="871"/>
      <c r="O107" s="871"/>
      <c r="P107" s="871"/>
      <c r="Q107" s="871"/>
      <c r="R107" s="871"/>
      <c r="S107" s="871"/>
      <c r="T107" s="871"/>
      <c r="U107" s="871"/>
      <c r="V107" s="871"/>
      <c r="W107" s="871"/>
      <c r="X107" s="871" t="s">
        <v>510</v>
      </c>
      <c r="Y107" s="871" t="s">
        <v>510</v>
      </c>
      <c r="Z107" s="871" t="s">
        <v>510</v>
      </c>
      <c r="AA107" s="871" t="s">
        <v>510</v>
      </c>
      <c r="AB107" s="871" t="s">
        <v>510</v>
      </c>
      <c r="AC107" s="871" t="s">
        <v>510</v>
      </c>
      <c r="AD107" s="871" t="s">
        <v>510</v>
      </c>
      <c r="AE107" s="871" t="s">
        <v>87</v>
      </c>
      <c r="AF107" s="985" t="s">
        <v>87</v>
      </c>
      <c r="AG107" s="986"/>
      <c r="AH107" s="986"/>
      <c r="AI107" s="986"/>
      <c r="AJ107" s="986"/>
      <c r="AK107" s="986"/>
      <c r="AL107" s="986"/>
      <c r="AM107" s="986"/>
      <c r="AN107" s="986"/>
      <c r="AO107" s="986"/>
      <c r="AP107" s="986"/>
      <c r="AQ107" s="986"/>
      <c r="AR107" s="986"/>
      <c r="AS107" s="986"/>
      <c r="AT107" s="986"/>
      <c r="AU107" s="987"/>
      <c r="AV107" s="987"/>
      <c r="AW107" s="987"/>
      <c r="AX107" s="987"/>
      <c r="AY107" s="987"/>
      <c r="AZ107" s="987"/>
    </row>
    <row r="108" spans="1:52" s="975" customFormat="1" x14ac:dyDescent="0.25">
      <c r="A108" s="1058" t="s">
        <v>1325</v>
      </c>
      <c r="B108" s="1058" t="s">
        <v>509</v>
      </c>
      <c r="C108" s="1059">
        <v>236</v>
      </c>
      <c r="D108" s="1060" t="s">
        <v>1121</v>
      </c>
      <c r="E108" s="1058" t="s">
        <v>1351</v>
      </c>
      <c r="F108" s="1058"/>
      <c r="G108" s="1058"/>
      <c r="H108" s="960">
        <v>46327</v>
      </c>
      <c r="I108" s="26"/>
      <c r="J108" s="26" t="s">
        <v>1526</v>
      </c>
      <c r="K108" s="148"/>
      <c r="L108" s="148"/>
      <c r="M108" s="148"/>
      <c r="N108" s="148"/>
      <c r="O108" s="148"/>
      <c r="P108" s="148"/>
      <c r="Q108" s="148"/>
      <c r="R108" s="148"/>
      <c r="S108" s="148"/>
      <c r="T108" s="148"/>
      <c r="U108" s="148"/>
      <c r="V108" s="148"/>
      <c r="W108" s="148"/>
      <c r="X108" s="148" t="s">
        <v>510</v>
      </c>
      <c r="Y108" s="148" t="s">
        <v>510</v>
      </c>
      <c r="Z108" s="148" t="s">
        <v>510</v>
      </c>
      <c r="AA108" s="148" t="s">
        <v>510</v>
      </c>
      <c r="AB108" s="148" t="s">
        <v>510</v>
      </c>
      <c r="AC108" s="148" t="s">
        <v>510</v>
      </c>
      <c r="AD108" s="148" t="s">
        <v>510</v>
      </c>
      <c r="AE108" s="148" t="s">
        <v>87</v>
      </c>
      <c r="AF108" s="191" t="s">
        <v>87</v>
      </c>
      <c r="AG108" s="27"/>
      <c r="AH108" s="27"/>
      <c r="AI108" s="27"/>
      <c r="AJ108" s="27"/>
      <c r="AK108" s="27"/>
      <c r="AL108" s="27"/>
      <c r="AM108" s="27"/>
      <c r="AN108" s="27"/>
      <c r="AO108" s="27"/>
      <c r="AP108" s="27"/>
      <c r="AQ108" s="27"/>
      <c r="AR108" s="27"/>
      <c r="AS108" s="27"/>
      <c r="AT108" s="27"/>
      <c r="AU108" s="27"/>
      <c r="AV108" s="27"/>
      <c r="AW108" s="27"/>
      <c r="AX108" s="27"/>
      <c r="AY108" s="27"/>
      <c r="AZ108" s="27"/>
    </row>
    <row r="109" spans="1:52" ht="20.399999999999999" x14ac:dyDescent="0.25">
      <c r="A109" s="186" t="s">
        <v>1325</v>
      </c>
      <c r="B109" s="186" t="s">
        <v>509</v>
      </c>
      <c r="C109" s="255">
        <v>94</v>
      </c>
      <c r="D109" s="157" t="s">
        <v>1121</v>
      </c>
      <c r="E109" s="186" t="s">
        <v>1351</v>
      </c>
      <c r="F109" s="186"/>
      <c r="G109" s="186"/>
      <c r="H109" s="960">
        <v>45901</v>
      </c>
      <c r="I109" s="26" t="s">
        <v>1421</v>
      </c>
      <c r="J109" s="26" t="s">
        <v>1446</v>
      </c>
      <c r="K109" s="148"/>
      <c r="L109" s="148"/>
      <c r="M109" s="148"/>
      <c r="N109" s="148"/>
      <c r="O109" s="148"/>
      <c r="P109" s="148"/>
      <c r="Q109" s="148"/>
      <c r="R109" s="148"/>
      <c r="S109" s="148" t="s">
        <v>510</v>
      </c>
      <c r="T109" s="148" t="s">
        <v>510</v>
      </c>
      <c r="U109" s="148" t="s">
        <v>510</v>
      </c>
      <c r="V109" s="148" t="s">
        <v>510</v>
      </c>
      <c r="W109" s="148" t="s">
        <v>510</v>
      </c>
      <c r="X109" s="148" t="s">
        <v>510</v>
      </c>
      <c r="Y109" s="148" t="s">
        <v>510</v>
      </c>
      <c r="Z109" s="148" t="s">
        <v>510</v>
      </c>
      <c r="AA109" s="148" t="s">
        <v>510</v>
      </c>
      <c r="AB109" s="148" t="s">
        <v>510</v>
      </c>
      <c r="AC109" s="148" t="s">
        <v>510</v>
      </c>
      <c r="AD109" s="148" t="s">
        <v>510</v>
      </c>
      <c r="AE109" s="967" t="s">
        <v>410</v>
      </c>
      <c r="AF109" s="967" t="s">
        <v>87</v>
      </c>
      <c r="AG109" s="27"/>
      <c r="AH109" s="27"/>
      <c r="AI109" s="27"/>
      <c r="AJ109" s="27"/>
      <c r="AK109" s="27"/>
      <c r="AL109" s="27"/>
      <c r="AM109" s="27"/>
      <c r="AN109" s="27"/>
      <c r="AO109" s="27"/>
      <c r="AP109" s="27"/>
      <c r="AQ109" s="27"/>
      <c r="AR109" s="27"/>
      <c r="AS109" s="27"/>
      <c r="AT109" s="27"/>
      <c r="AU109" s="27"/>
      <c r="AV109" s="27"/>
      <c r="AW109" s="27"/>
      <c r="AX109" s="27"/>
      <c r="AY109" s="27"/>
      <c r="AZ109" s="27"/>
    </row>
    <row r="110" spans="1:52" ht="20.399999999999999" x14ac:dyDescent="0.25">
      <c r="A110" s="186" t="s">
        <v>1325</v>
      </c>
      <c r="B110" s="186" t="s">
        <v>509</v>
      </c>
      <c r="C110" s="255">
        <v>95</v>
      </c>
      <c r="D110" s="157" t="s">
        <v>1121</v>
      </c>
      <c r="E110" s="186" t="s">
        <v>1351</v>
      </c>
      <c r="F110" s="186"/>
      <c r="G110" s="186"/>
      <c r="H110" s="960">
        <v>45901</v>
      </c>
      <c r="I110" s="26" t="s">
        <v>1421</v>
      </c>
      <c r="J110" s="26" t="s">
        <v>1445</v>
      </c>
      <c r="K110" s="148"/>
      <c r="L110" s="148"/>
      <c r="M110" s="148"/>
      <c r="N110" s="148"/>
      <c r="O110" s="148"/>
      <c r="P110" s="148"/>
      <c r="Q110" s="148"/>
      <c r="R110" s="148"/>
      <c r="S110" s="148" t="s">
        <v>510</v>
      </c>
      <c r="T110" s="148" t="s">
        <v>510</v>
      </c>
      <c r="U110" s="148" t="s">
        <v>510</v>
      </c>
      <c r="V110" s="148" t="s">
        <v>510</v>
      </c>
      <c r="W110" s="148" t="s">
        <v>510</v>
      </c>
      <c r="X110" s="148" t="s">
        <v>510</v>
      </c>
      <c r="Y110" s="148" t="s">
        <v>510</v>
      </c>
      <c r="Z110" s="148" t="s">
        <v>510</v>
      </c>
      <c r="AA110" s="148" t="s">
        <v>510</v>
      </c>
      <c r="AB110" s="148" t="s">
        <v>510</v>
      </c>
      <c r="AC110" s="148" t="s">
        <v>510</v>
      </c>
      <c r="AD110" s="148" t="s">
        <v>510</v>
      </c>
      <c r="AE110" s="967" t="s">
        <v>410</v>
      </c>
      <c r="AF110" s="967" t="s">
        <v>87</v>
      </c>
      <c r="AG110" s="27"/>
      <c r="AH110" s="27"/>
      <c r="AI110" s="27"/>
      <c r="AJ110" s="27"/>
      <c r="AK110" s="27"/>
      <c r="AL110" s="27"/>
      <c r="AM110" s="27"/>
      <c r="AN110" s="27"/>
      <c r="AO110" s="27"/>
      <c r="AP110" s="27"/>
      <c r="AQ110" s="27"/>
      <c r="AR110" s="27"/>
      <c r="AS110" s="27"/>
      <c r="AT110" s="27"/>
      <c r="AU110" s="27"/>
      <c r="AV110" s="27"/>
      <c r="AW110" s="27"/>
      <c r="AX110" s="27"/>
      <c r="AY110" s="27"/>
      <c r="AZ110" s="27"/>
    </row>
    <row r="111" spans="1:52" ht="20.399999999999999" x14ac:dyDescent="0.25">
      <c r="A111" s="186" t="s">
        <v>1325</v>
      </c>
      <c r="B111" s="186" t="s">
        <v>509</v>
      </c>
      <c r="C111" s="255">
        <v>96</v>
      </c>
      <c r="D111" s="157" t="s">
        <v>1121</v>
      </c>
      <c r="E111" s="186" t="s">
        <v>1351</v>
      </c>
      <c r="F111" s="186"/>
      <c r="G111" s="186"/>
      <c r="H111" s="960">
        <v>45901</v>
      </c>
      <c r="I111" s="26" t="s">
        <v>1421</v>
      </c>
      <c r="J111" s="26" t="s">
        <v>1444</v>
      </c>
      <c r="K111" s="148"/>
      <c r="L111" s="148"/>
      <c r="M111" s="148"/>
      <c r="N111" s="148"/>
      <c r="O111" s="148"/>
      <c r="P111" s="148"/>
      <c r="Q111" s="148"/>
      <c r="R111" s="148"/>
      <c r="S111" s="148" t="s">
        <v>510</v>
      </c>
      <c r="T111" s="148" t="s">
        <v>510</v>
      </c>
      <c r="U111" s="148" t="s">
        <v>510</v>
      </c>
      <c r="V111" s="148" t="s">
        <v>510</v>
      </c>
      <c r="W111" s="148" t="s">
        <v>510</v>
      </c>
      <c r="X111" s="148" t="s">
        <v>510</v>
      </c>
      <c r="Y111" s="148" t="s">
        <v>510</v>
      </c>
      <c r="Z111" s="148" t="s">
        <v>510</v>
      </c>
      <c r="AA111" s="148" t="s">
        <v>510</v>
      </c>
      <c r="AB111" s="148" t="s">
        <v>510</v>
      </c>
      <c r="AC111" s="148" t="s">
        <v>510</v>
      </c>
      <c r="AD111" s="148" t="s">
        <v>510</v>
      </c>
      <c r="AE111" s="967" t="s">
        <v>410</v>
      </c>
      <c r="AF111" s="967" t="s">
        <v>87</v>
      </c>
      <c r="AG111" s="27"/>
      <c r="AH111" s="27"/>
      <c r="AI111" s="27"/>
      <c r="AJ111" s="27"/>
      <c r="AK111" s="27"/>
      <c r="AL111" s="27"/>
      <c r="AM111" s="27"/>
      <c r="AN111" s="27"/>
      <c r="AO111" s="27"/>
      <c r="AP111" s="27"/>
      <c r="AQ111" s="27"/>
      <c r="AR111" s="27"/>
      <c r="AS111" s="27"/>
      <c r="AT111" s="27"/>
      <c r="AU111" s="27"/>
      <c r="AV111" s="27"/>
      <c r="AW111" s="27"/>
      <c r="AX111" s="27"/>
      <c r="AY111" s="27"/>
      <c r="AZ111" s="27"/>
    </row>
    <row r="112" spans="1:52" ht="26.25" customHeight="1" x14ac:dyDescent="0.25">
      <c r="A112" s="148" t="s">
        <v>1325</v>
      </c>
      <c r="B112" s="148" t="s">
        <v>509</v>
      </c>
      <c r="C112" s="148">
        <v>312</v>
      </c>
      <c r="D112" s="157" t="s">
        <v>1123</v>
      </c>
      <c r="E112" s="186" t="s">
        <v>1324</v>
      </c>
      <c r="F112" s="186"/>
      <c r="G112" s="186"/>
      <c r="H112" s="1021">
        <v>44896</v>
      </c>
      <c r="I112" s="26"/>
      <c r="J112" s="26" t="s">
        <v>1731</v>
      </c>
      <c r="K112" s="148"/>
      <c r="L112" s="148"/>
      <c r="M112" s="148"/>
      <c r="N112" s="148"/>
      <c r="O112" s="148"/>
      <c r="P112" s="148"/>
      <c r="Q112" s="148"/>
      <c r="R112" s="148"/>
      <c r="S112" s="148"/>
      <c r="T112" s="148"/>
      <c r="U112" s="148"/>
      <c r="V112" s="148"/>
      <c r="W112" s="148"/>
      <c r="X112" s="148"/>
      <c r="Y112" s="148"/>
      <c r="Z112" s="148"/>
      <c r="AA112" s="148"/>
      <c r="AB112" s="148"/>
      <c r="AC112" s="148" t="s">
        <v>396</v>
      </c>
      <c r="AD112" s="148" t="s">
        <v>396</v>
      </c>
      <c r="AE112" s="148" t="s">
        <v>410</v>
      </c>
      <c r="AF112" s="148" t="s">
        <v>87</v>
      </c>
      <c r="AG112" s="27"/>
      <c r="AH112" s="27"/>
      <c r="AI112" s="27"/>
      <c r="AJ112" s="27"/>
      <c r="AK112" s="27"/>
      <c r="AL112" s="27"/>
      <c r="AM112" s="27"/>
      <c r="AN112" s="27"/>
      <c r="AO112" s="27"/>
      <c r="AP112" s="27"/>
      <c r="AQ112" s="27"/>
      <c r="AR112" s="27"/>
      <c r="AS112" s="27"/>
      <c r="AT112" s="27"/>
      <c r="AU112" s="27"/>
      <c r="AV112" s="27"/>
      <c r="AW112" s="27"/>
      <c r="AX112" s="27"/>
      <c r="AY112" s="27">
        <v>8422000</v>
      </c>
      <c r="AZ112" s="27">
        <v>8422000</v>
      </c>
    </row>
    <row r="113" spans="1:52" ht="26.25" customHeight="1" x14ac:dyDescent="0.25">
      <c r="A113" s="148" t="s">
        <v>1325</v>
      </c>
      <c r="B113" s="958" t="s">
        <v>387</v>
      </c>
      <c r="C113" s="148">
        <v>314</v>
      </c>
      <c r="D113" s="157" t="s">
        <v>1123</v>
      </c>
      <c r="E113" s="186" t="s">
        <v>1324</v>
      </c>
      <c r="F113" s="186"/>
      <c r="G113" s="186"/>
      <c r="H113" s="1031">
        <v>44713</v>
      </c>
      <c r="I113" s="26"/>
      <c r="J113" s="26" t="s">
        <v>1733</v>
      </c>
      <c r="K113" s="148"/>
      <c r="L113" s="148"/>
      <c r="M113" s="148"/>
      <c r="N113" s="148"/>
      <c r="O113" s="148"/>
      <c r="P113" s="148"/>
      <c r="Q113" s="148"/>
      <c r="R113" s="148"/>
      <c r="S113" s="148"/>
      <c r="T113" s="148"/>
      <c r="U113" s="148"/>
      <c r="V113" s="148"/>
      <c r="W113" s="148"/>
      <c r="X113" s="148"/>
      <c r="Y113" s="148"/>
      <c r="Z113" s="148"/>
      <c r="AA113" s="148"/>
      <c r="AB113" s="148"/>
      <c r="AC113" s="148" t="s">
        <v>396</v>
      </c>
      <c r="AD113" s="958" t="s">
        <v>406</v>
      </c>
      <c r="AE113" s="148" t="s">
        <v>410</v>
      </c>
      <c r="AF113" s="148" t="s">
        <v>87</v>
      </c>
      <c r="AG113" s="27"/>
      <c r="AH113" s="27"/>
      <c r="AI113" s="27"/>
      <c r="AJ113" s="27"/>
      <c r="AK113" s="27"/>
      <c r="AL113" s="27"/>
      <c r="AM113" s="27"/>
      <c r="AN113" s="27"/>
      <c r="AO113" s="27"/>
      <c r="AP113" s="27"/>
      <c r="AQ113" s="27"/>
      <c r="AR113" s="27"/>
      <c r="AS113" s="27"/>
      <c r="AT113" s="27"/>
      <c r="AU113" s="27"/>
      <c r="AV113" s="27"/>
      <c r="AW113" s="27"/>
      <c r="AX113" s="27"/>
      <c r="AY113" s="27">
        <v>5800000</v>
      </c>
      <c r="AZ113" s="1015">
        <v>5782000</v>
      </c>
    </row>
    <row r="114" spans="1:52" ht="20.399999999999999" x14ac:dyDescent="0.25">
      <c r="A114" s="186" t="s">
        <v>1325</v>
      </c>
      <c r="B114" s="958" t="s">
        <v>387</v>
      </c>
      <c r="C114" s="255">
        <v>302</v>
      </c>
      <c r="D114" s="157" t="s">
        <v>1123</v>
      </c>
      <c r="E114" s="186" t="s">
        <v>1324</v>
      </c>
      <c r="F114" s="186"/>
      <c r="G114" s="186"/>
      <c r="H114" s="1021">
        <v>45809</v>
      </c>
      <c r="I114" s="26"/>
      <c r="J114" s="26" t="s">
        <v>1716</v>
      </c>
      <c r="K114" s="148"/>
      <c r="L114" s="148"/>
      <c r="M114" s="148"/>
      <c r="N114" s="148"/>
      <c r="O114" s="148"/>
      <c r="P114" s="148"/>
      <c r="Q114" s="148"/>
      <c r="R114" s="148"/>
      <c r="S114" s="148"/>
      <c r="T114" s="148"/>
      <c r="U114" s="148"/>
      <c r="V114" s="148"/>
      <c r="W114" s="148"/>
      <c r="X114" s="148"/>
      <c r="Y114" s="148"/>
      <c r="Z114" s="148"/>
      <c r="AA114" s="148"/>
      <c r="AB114" s="148" t="s">
        <v>396</v>
      </c>
      <c r="AC114" s="148" t="s">
        <v>396</v>
      </c>
      <c r="AD114" s="958" t="s">
        <v>406</v>
      </c>
      <c r="AE114" s="967">
        <v>44392</v>
      </c>
      <c r="AF114" s="148" t="s">
        <v>87</v>
      </c>
      <c r="AG114" s="27"/>
      <c r="AH114" s="27"/>
      <c r="AI114" s="27"/>
      <c r="AJ114" s="27"/>
      <c r="AK114" s="27"/>
      <c r="AL114" s="27"/>
      <c r="AM114" s="27"/>
      <c r="AN114" s="27"/>
      <c r="AO114" s="27"/>
      <c r="AP114" s="27"/>
      <c r="AQ114" s="27"/>
      <c r="AR114" s="27"/>
      <c r="AS114" s="27"/>
      <c r="AT114" s="27"/>
      <c r="AU114" s="27"/>
      <c r="AV114" s="27"/>
      <c r="AW114" s="27"/>
      <c r="AX114" s="27">
        <v>11000000</v>
      </c>
      <c r="AY114" s="27">
        <v>11000000</v>
      </c>
      <c r="AZ114" s="1015">
        <v>11045000</v>
      </c>
    </row>
    <row r="115" spans="1:52" s="975" customFormat="1" ht="26.25" customHeight="1" x14ac:dyDescent="0.4">
      <c r="A115" s="186" t="s">
        <v>1325</v>
      </c>
      <c r="B115" s="186" t="s">
        <v>509</v>
      </c>
      <c r="C115" s="255">
        <v>255</v>
      </c>
      <c r="D115" s="157" t="s">
        <v>1123</v>
      </c>
      <c r="E115" s="186" t="s">
        <v>1324</v>
      </c>
      <c r="F115" s="186"/>
      <c r="G115" s="186"/>
      <c r="H115" s="960">
        <v>46357</v>
      </c>
      <c r="I115" s="26"/>
      <c r="J115" s="26" t="s">
        <v>1596</v>
      </c>
      <c r="K115" s="990"/>
      <c r="L115" s="990"/>
      <c r="M115" s="990"/>
      <c r="N115" s="990"/>
      <c r="O115" s="990"/>
      <c r="P115" s="990"/>
      <c r="Q115" s="990"/>
      <c r="R115" s="990"/>
      <c r="S115" s="990"/>
      <c r="T115" s="990"/>
      <c r="U115" s="990"/>
      <c r="V115" s="990"/>
      <c r="W115" s="990"/>
      <c r="X115" s="990"/>
      <c r="Y115" s="148"/>
      <c r="Z115" s="148" t="s">
        <v>396</v>
      </c>
      <c r="AA115" s="148" t="s">
        <v>396</v>
      </c>
      <c r="AB115" s="148" t="s">
        <v>396</v>
      </c>
      <c r="AC115" s="148" t="s">
        <v>396</v>
      </c>
      <c r="AD115" s="148" t="s">
        <v>396</v>
      </c>
      <c r="AE115" s="148" t="s">
        <v>410</v>
      </c>
      <c r="AF115" s="148" t="s">
        <v>87</v>
      </c>
      <c r="AG115" s="990"/>
      <c r="AH115" s="990"/>
      <c r="AI115" s="990"/>
      <c r="AJ115" s="990"/>
      <c r="AK115" s="990"/>
      <c r="AL115" s="990"/>
      <c r="AM115" s="990"/>
      <c r="AN115" s="990"/>
      <c r="AO115" s="990"/>
      <c r="AP115" s="990"/>
      <c r="AQ115" s="990"/>
      <c r="AR115" s="990"/>
      <c r="AS115" s="990"/>
      <c r="AT115" s="990"/>
      <c r="AU115" s="27"/>
      <c r="AV115" s="27">
        <v>19700000</v>
      </c>
      <c r="AW115" s="27">
        <v>19700000</v>
      </c>
      <c r="AX115" s="27">
        <v>19700000</v>
      </c>
      <c r="AY115" s="27">
        <v>19700000</v>
      </c>
      <c r="AZ115" s="27">
        <v>19700000</v>
      </c>
    </row>
    <row r="116" spans="1:52" s="975" customFormat="1" ht="26.25" customHeight="1" x14ac:dyDescent="0.4">
      <c r="A116" s="186" t="s">
        <v>1325</v>
      </c>
      <c r="B116" s="186" t="s">
        <v>509</v>
      </c>
      <c r="C116" s="255">
        <v>256</v>
      </c>
      <c r="D116" s="157" t="s">
        <v>1123</v>
      </c>
      <c r="E116" s="186" t="s">
        <v>1324</v>
      </c>
      <c r="F116" s="186"/>
      <c r="G116" s="186"/>
      <c r="H116" s="960">
        <v>46357</v>
      </c>
      <c r="I116" s="26"/>
      <c r="J116" s="26" t="s">
        <v>1597</v>
      </c>
      <c r="K116" s="990"/>
      <c r="L116" s="990"/>
      <c r="M116" s="990"/>
      <c r="N116" s="990"/>
      <c r="O116" s="990"/>
      <c r="P116" s="990"/>
      <c r="Q116" s="990"/>
      <c r="R116" s="990"/>
      <c r="S116" s="990"/>
      <c r="T116" s="990"/>
      <c r="U116" s="990"/>
      <c r="V116" s="990"/>
      <c r="W116" s="990"/>
      <c r="X116" s="990"/>
      <c r="Y116" s="148"/>
      <c r="Z116" s="148" t="s">
        <v>396</v>
      </c>
      <c r="AA116" s="148" t="s">
        <v>396</v>
      </c>
      <c r="AB116" s="148" t="s">
        <v>396</v>
      </c>
      <c r="AC116" s="148" t="s">
        <v>396</v>
      </c>
      <c r="AD116" s="148" t="s">
        <v>396</v>
      </c>
      <c r="AE116" s="148" t="s">
        <v>87</v>
      </c>
      <c r="AF116" s="148" t="s">
        <v>87</v>
      </c>
      <c r="AG116" s="990"/>
      <c r="AH116" s="990"/>
      <c r="AI116" s="990"/>
      <c r="AJ116" s="990"/>
      <c r="AK116" s="990"/>
      <c r="AL116" s="990"/>
      <c r="AM116" s="990"/>
      <c r="AN116" s="990"/>
      <c r="AO116" s="990"/>
      <c r="AP116" s="990"/>
      <c r="AQ116" s="990"/>
      <c r="AR116" s="990"/>
      <c r="AS116" s="990"/>
      <c r="AT116" s="990"/>
      <c r="AU116" s="27"/>
      <c r="AV116" s="27">
        <v>68100000</v>
      </c>
      <c r="AW116" s="27">
        <v>68100000</v>
      </c>
      <c r="AX116" s="27">
        <v>68100000</v>
      </c>
      <c r="AY116" s="27">
        <v>68100000</v>
      </c>
      <c r="AZ116" s="27">
        <v>68100000</v>
      </c>
    </row>
    <row r="117" spans="1:52" s="975" customFormat="1" ht="26.25" customHeight="1" x14ac:dyDescent="0.4">
      <c r="A117" s="186" t="s">
        <v>1325</v>
      </c>
      <c r="B117" s="186" t="s">
        <v>509</v>
      </c>
      <c r="C117" s="255">
        <v>258</v>
      </c>
      <c r="D117" s="157" t="s">
        <v>1123</v>
      </c>
      <c r="E117" s="186" t="s">
        <v>1324</v>
      </c>
      <c r="F117" s="186"/>
      <c r="G117" s="186"/>
      <c r="H117" s="960">
        <v>46357</v>
      </c>
      <c r="I117" s="26"/>
      <c r="J117" s="26" t="s">
        <v>1599</v>
      </c>
      <c r="K117" s="990"/>
      <c r="L117" s="990"/>
      <c r="M117" s="990"/>
      <c r="N117" s="990"/>
      <c r="O117" s="990"/>
      <c r="P117" s="990"/>
      <c r="Q117" s="990"/>
      <c r="R117" s="990"/>
      <c r="S117" s="990"/>
      <c r="T117" s="990"/>
      <c r="U117" s="990"/>
      <c r="V117" s="990"/>
      <c r="W117" s="990"/>
      <c r="X117" s="990"/>
      <c r="Y117" s="148"/>
      <c r="Z117" s="148" t="s">
        <v>396</v>
      </c>
      <c r="AA117" s="148" t="s">
        <v>396</v>
      </c>
      <c r="AB117" s="148" t="s">
        <v>396</v>
      </c>
      <c r="AC117" s="148" t="s">
        <v>396</v>
      </c>
      <c r="AD117" s="148" t="s">
        <v>396</v>
      </c>
      <c r="AE117" s="148" t="s">
        <v>87</v>
      </c>
      <c r="AF117" s="148" t="s">
        <v>87</v>
      </c>
      <c r="AG117" s="990"/>
      <c r="AH117" s="990"/>
      <c r="AI117" s="990"/>
      <c r="AJ117" s="990"/>
      <c r="AK117" s="990"/>
      <c r="AL117" s="990"/>
      <c r="AM117" s="990"/>
      <c r="AN117" s="990"/>
      <c r="AO117" s="990"/>
      <c r="AP117" s="990"/>
      <c r="AQ117" s="990"/>
      <c r="AR117" s="990"/>
      <c r="AS117" s="990"/>
      <c r="AT117" s="990"/>
      <c r="AU117" s="27"/>
      <c r="AV117" s="27">
        <v>29600000</v>
      </c>
      <c r="AW117" s="27">
        <v>29600000</v>
      </c>
      <c r="AX117" s="27">
        <v>29600000</v>
      </c>
      <c r="AY117" s="27">
        <v>29600000</v>
      </c>
      <c r="AZ117" s="27">
        <v>29600000</v>
      </c>
    </row>
    <row r="118" spans="1:52" s="975" customFormat="1" ht="26.25" customHeight="1" x14ac:dyDescent="0.4">
      <c r="A118" s="186" t="s">
        <v>1325</v>
      </c>
      <c r="B118" s="186" t="s">
        <v>509</v>
      </c>
      <c r="C118" s="255">
        <v>259</v>
      </c>
      <c r="D118" s="157" t="s">
        <v>1123</v>
      </c>
      <c r="E118" s="186" t="s">
        <v>1324</v>
      </c>
      <c r="F118" s="186"/>
      <c r="G118" s="186"/>
      <c r="H118" s="1048">
        <v>45444</v>
      </c>
      <c r="I118" s="26"/>
      <c r="J118" s="26" t="s">
        <v>1600</v>
      </c>
      <c r="K118" s="990"/>
      <c r="L118" s="990"/>
      <c r="M118" s="990"/>
      <c r="N118" s="990"/>
      <c r="O118" s="990"/>
      <c r="P118" s="990"/>
      <c r="Q118" s="990"/>
      <c r="R118" s="990"/>
      <c r="S118" s="990"/>
      <c r="T118" s="990"/>
      <c r="U118" s="990"/>
      <c r="V118" s="990"/>
      <c r="W118" s="990"/>
      <c r="X118" s="990"/>
      <c r="Y118" s="148"/>
      <c r="Z118" s="148" t="s">
        <v>396</v>
      </c>
      <c r="AA118" s="148" t="s">
        <v>396</v>
      </c>
      <c r="AB118" s="148" t="s">
        <v>396</v>
      </c>
      <c r="AC118" s="148" t="s">
        <v>396</v>
      </c>
      <c r="AD118" s="148" t="s">
        <v>396</v>
      </c>
      <c r="AE118" s="148" t="s">
        <v>410</v>
      </c>
      <c r="AF118" s="148" t="s">
        <v>87</v>
      </c>
      <c r="AG118" s="990"/>
      <c r="AH118" s="990"/>
      <c r="AI118" s="990"/>
      <c r="AJ118" s="990"/>
      <c r="AK118" s="990"/>
      <c r="AL118" s="990"/>
      <c r="AM118" s="990"/>
      <c r="AN118" s="990"/>
      <c r="AO118" s="990"/>
      <c r="AP118" s="990"/>
      <c r="AQ118" s="990"/>
      <c r="AR118" s="990"/>
      <c r="AS118" s="990"/>
      <c r="AT118" s="990"/>
      <c r="AU118" s="27"/>
      <c r="AV118" s="27">
        <v>16700000</v>
      </c>
      <c r="AW118" s="27">
        <v>16700000</v>
      </c>
      <c r="AX118" s="27">
        <v>16700000</v>
      </c>
      <c r="AY118" s="27">
        <v>16700000</v>
      </c>
      <c r="AZ118" s="27">
        <v>16700000</v>
      </c>
    </row>
    <row r="119" spans="1:52" s="975" customFormat="1" ht="20.399999999999999" x14ac:dyDescent="0.25">
      <c r="A119" s="186" t="s">
        <v>1325</v>
      </c>
      <c r="B119" s="186" t="s">
        <v>509</v>
      </c>
      <c r="C119" s="255">
        <v>239</v>
      </c>
      <c r="D119" s="157" t="s">
        <v>1123</v>
      </c>
      <c r="E119" s="186" t="s">
        <v>468</v>
      </c>
      <c r="F119" s="186"/>
      <c r="G119" s="186"/>
      <c r="H119" s="960">
        <v>45597</v>
      </c>
      <c r="I119" s="26"/>
      <c r="J119" s="26" t="s">
        <v>1528</v>
      </c>
      <c r="K119" s="148"/>
      <c r="L119" s="148"/>
      <c r="M119" s="148"/>
      <c r="N119" s="148"/>
      <c r="O119" s="148"/>
      <c r="P119" s="148"/>
      <c r="Q119" s="148"/>
      <c r="R119" s="148"/>
      <c r="S119" s="148"/>
      <c r="T119" s="148"/>
      <c r="U119" s="148"/>
      <c r="V119" s="148"/>
      <c r="W119" s="148"/>
      <c r="X119" s="148" t="s">
        <v>396</v>
      </c>
      <c r="Y119" s="148" t="s">
        <v>396</v>
      </c>
      <c r="Z119" s="148" t="s">
        <v>396</v>
      </c>
      <c r="AA119" s="148" t="s">
        <v>396</v>
      </c>
      <c r="AB119" s="148" t="s">
        <v>396</v>
      </c>
      <c r="AC119" s="148" t="s">
        <v>396</v>
      </c>
      <c r="AD119" s="148" t="s">
        <v>396</v>
      </c>
      <c r="AE119" s="967" t="s">
        <v>410</v>
      </c>
      <c r="AF119" s="191" t="s">
        <v>87</v>
      </c>
      <c r="AG119" s="27"/>
      <c r="AH119" s="27"/>
      <c r="AI119" s="27"/>
      <c r="AJ119" s="27"/>
      <c r="AK119" s="27"/>
      <c r="AL119" s="27"/>
      <c r="AM119" s="27"/>
      <c r="AN119" s="27"/>
      <c r="AO119" s="27"/>
      <c r="AP119" s="27"/>
      <c r="AQ119" s="27"/>
      <c r="AR119" s="27"/>
      <c r="AS119" s="27"/>
      <c r="AT119" s="27">
        <v>22374000</v>
      </c>
      <c r="AU119" s="27">
        <v>22374000</v>
      </c>
      <c r="AV119" s="27">
        <v>22374000</v>
      </c>
      <c r="AW119" s="27">
        <v>22374000</v>
      </c>
      <c r="AX119" s="27">
        <v>36000000</v>
      </c>
      <c r="AY119" s="27">
        <v>36000000</v>
      </c>
      <c r="AZ119" s="27">
        <v>36000000</v>
      </c>
    </row>
    <row r="120" spans="1:52" x14ac:dyDescent="0.25">
      <c r="A120" s="186" t="s">
        <v>1325</v>
      </c>
      <c r="B120" s="186" t="s">
        <v>509</v>
      </c>
      <c r="C120" s="255">
        <v>213</v>
      </c>
      <c r="D120" s="157" t="s">
        <v>1123</v>
      </c>
      <c r="E120" s="186" t="s">
        <v>1324</v>
      </c>
      <c r="F120" s="186"/>
      <c r="G120" s="186"/>
      <c r="H120" s="960">
        <v>45271</v>
      </c>
      <c r="I120" s="26"/>
      <c r="J120" s="26" t="s">
        <v>1562</v>
      </c>
      <c r="K120" s="148"/>
      <c r="L120" s="148"/>
      <c r="M120" s="148"/>
      <c r="N120" s="148"/>
      <c r="O120" s="148"/>
      <c r="P120" s="148"/>
      <c r="Q120" s="148"/>
      <c r="R120" s="148"/>
      <c r="S120" s="148"/>
      <c r="T120" s="148"/>
      <c r="U120" s="148"/>
      <c r="V120" s="148"/>
      <c r="W120" s="148" t="s">
        <v>396</v>
      </c>
      <c r="X120" s="148" t="s">
        <v>396</v>
      </c>
      <c r="Y120" s="148" t="s">
        <v>396</v>
      </c>
      <c r="Z120" s="148" t="s">
        <v>396</v>
      </c>
      <c r="AA120" s="148" t="s">
        <v>396</v>
      </c>
      <c r="AB120" s="148" t="s">
        <v>396</v>
      </c>
      <c r="AC120" s="148" t="s">
        <v>396</v>
      </c>
      <c r="AD120" s="148" t="s">
        <v>396</v>
      </c>
      <c r="AE120" s="967" t="s">
        <v>410</v>
      </c>
      <c r="AF120" s="967" t="s">
        <v>87</v>
      </c>
      <c r="AG120" s="27"/>
      <c r="AH120" s="27"/>
      <c r="AI120" s="27"/>
      <c r="AJ120" s="27"/>
      <c r="AK120" s="27"/>
      <c r="AL120" s="27"/>
      <c r="AM120" s="27"/>
      <c r="AN120" s="27"/>
      <c r="AO120" s="27"/>
      <c r="AP120" s="27"/>
      <c r="AQ120" s="27"/>
      <c r="AR120" s="27"/>
      <c r="AS120" s="27">
        <v>12400000</v>
      </c>
      <c r="AT120" s="27">
        <v>12400000</v>
      </c>
      <c r="AU120" s="27">
        <v>12400000</v>
      </c>
      <c r="AV120" s="27">
        <v>12400000</v>
      </c>
      <c r="AW120" s="27">
        <v>12400000</v>
      </c>
      <c r="AX120" s="27">
        <v>12400000</v>
      </c>
      <c r="AY120" s="27">
        <v>12400000</v>
      </c>
      <c r="AZ120" s="27">
        <v>12400000</v>
      </c>
    </row>
    <row r="121" spans="1:52" x14ac:dyDescent="0.25">
      <c r="A121" s="186" t="s">
        <v>1325</v>
      </c>
      <c r="B121" s="186" t="s">
        <v>509</v>
      </c>
      <c r="C121" s="255">
        <v>216</v>
      </c>
      <c r="D121" s="157" t="s">
        <v>1123</v>
      </c>
      <c r="E121" s="186" t="s">
        <v>1324</v>
      </c>
      <c r="F121" s="186"/>
      <c r="G121" s="186"/>
      <c r="H121" s="960">
        <v>45271</v>
      </c>
      <c r="I121" s="26"/>
      <c r="J121" s="26" t="s">
        <v>1563</v>
      </c>
      <c r="K121" s="148"/>
      <c r="L121" s="148"/>
      <c r="M121" s="148"/>
      <c r="N121" s="148"/>
      <c r="O121" s="148"/>
      <c r="P121" s="148"/>
      <c r="Q121" s="148"/>
      <c r="R121" s="148"/>
      <c r="S121" s="148"/>
      <c r="T121" s="148"/>
      <c r="U121" s="148"/>
      <c r="V121" s="148"/>
      <c r="W121" s="148" t="s">
        <v>396</v>
      </c>
      <c r="X121" s="148" t="s">
        <v>396</v>
      </c>
      <c r="Y121" s="148" t="s">
        <v>396</v>
      </c>
      <c r="Z121" s="148" t="s">
        <v>396</v>
      </c>
      <c r="AA121" s="148" t="s">
        <v>396</v>
      </c>
      <c r="AB121" s="148" t="s">
        <v>396</v>
      </c>
      <c r="AC121" s="148" t="s">
        <v>396</v>
      </c>
      <c r="AD121" s="148" t="s">
        <v>396</v>
      </c>
      <c r="AE121" s="967" t="s">
        <v>410</v>
      </c>
      <c r="AF121" s="967" t="s">
        <v>87</v>
      </c>
      <c r="AG121" s="27"/>
      <c r="AH121" s="27"/>
      <c r="AI121" s="27"/>
      <c r="AJ121" s="27"/>
      <c r="AK121" s="27"/>
      <c r="AL121" s="27"/>
      <c r="AM121" s="27"/>
      <c r="AN121" s="27"/>
      <c r="AO121" s="27"/>
      <c r="AP121" s="27"/>
      <c r="AQ121" s="27"/>
      <c r="AR121" s="27"/>
      <c r="AS121" s="27">
        <v>24180000</v>
      </c>
      <c r="AT121" s="27">
        <v>24180000</v>
      </c>
      <c r="AU121" s="27">
        <v>24180000</v>
      </c>
      <c r="AV121" s="27">
        <v>24180000</v>
      </c>
      <c r="AW121" s="27">
        <v>24180000</v>
      </c>
      <c r="AX121" s="27">
        <v>24180000</v>
      </c>
      <c r="AY121" s="27">
        <v>24180000</v>
      </c>
      <c r="AZ121" s="27">
        <v>24180000</v>
      </c>
    </row>
    <row r="122" spans="1:52" ht="20.399999999999999" x14ac:dyDescent="0.25">
      <c r="A122" s="186" t="s">
        <v>1325</v>
      </c>
      <c r="B122" s="958" t="s">
        <v>387</v>
      </c>
      <c r="C122" s="255">
        <v>220</v>
      </c>
      <c r="D122" s="157" t="s">
        <v>1123</v>
      </c>
      <c r="E122" s="186" t="s">
        <v>1324</v>
      </c>
      <c r="F122" s="186"/>
      <c r="G122" s="186"/>
      <c r="H122" s="1019">
        <v>45078</v>
      </c>
      <c r="I122" s="26"/>
      <c r="J122" s="26" t="s">
        <v>1565</v>
      </c>
      <c r="K122" s="148"/>
      <c r="L122" s="148"/>
      <c r="M122" s="148"/>
      <c r="N122" s="148"/>
      <c r="O122" s="148"/>
      <c r="P122" s="148"/>
      <c r="Q122" s="148"/>
      <c r="R122" s="148"/>
      <c r="S122" s="148"/>
      <c r="T122" s="148"/>
      <c r="U122" s="148"/>
      <c r="V122" s="148"/>
      <c r="W122" s="148" t="s">
        <v>396</v>
      </c>
      <c r="X122" s="148" t="s">
        <v>396</v>
      </c>
      <c r="Y122" s="148" t="s">
        <v>396</v>
      </c>
      <c r="Z122" s="148" t="s">
        <v>396</v>
      </c>
      <c r="AA122" s="148" t="s">
        <v>396</v>
      </c>
      <c r="AB122" s="148" t="s">
        <v>396</v>
      </c>
      <c r="AC122" s="148" t="s">
        <v>396</v>
      </c>
      <c r="AD122" s="958" t="s">
        <v>406</v>
      </c>
      <c r="AE122" s="967" t="s">
        <v>410</v>
      </c>
      <c r="AF122" s="967" t="s">
        <v>87</v>
      </c>
      <c r="AG122" s="27"/>
      <c r="AH122" s="27"/>
      <c r="AI122" s="27"/>
      <c r="AJ122" s="27"/>
      <c r="AK122" s="27"/>
      <c r="AL122" s="27"/>
      <c r="AM122" s="27"/>
      <c r="AN122" s="27"/>
      <c r="AO122" s="27"/>
      <c r="AP122" s="27"/>
      <c r="AQ122" s="27"/>
      <c r="AR122" s="27"/>
      <c r="AS122" s="27">
        <v>12000000</v>
      </c>
      <c r="AT122" s="27">
        <v>12000000</v>
      </c>
      <c r="AU122" s="27">
        <v>12000000</v>
      </c>
      <c r="AV122" s="27">
        <v>12000000</v>
      </c>
      <c r="AW122" s="27">
        <v>12000000</v>
      </c>
      <c r="AX122" s="27">
        <v>12000000</v>
      </c>
      <c r="AY122" s="27">
        <v>12000000</v>
      </c>
      <c r="AZ122" s="27">
        <v>12000000</v>
      </c>
    </row>
    <row r="123" spans="1:52" s="975" customFormat="1" ht="26.25" customHeight="1" x14ac:dyDescent="0.4">
      <c r="A123" s="186" t="s">
        <v>1325</v>
      </c>
      <c r="B123" s="959" t="s">
        <v>387</v>
      </c>
      <c r="C123" s="255">
        <v>272</v>
      </c>
      <c r="D123" s="157" t="s">
        <v>1122</v>
      </c>
      <c r="E123" s="186" t="s">
        <v>1351</v>
      </c>
      <c r="F123" s="142"/>
      <c r="G123" s="142"/>
      <c r="H123" s="1048">
        <v>45047</v>
      </c>
      <c r="I123" s="142"/>
      <c r="J123" s="1002" t="s">
        <v>1612</v>
      </c>
      <c r="K123" s="990"/>
      <c r="L123" s="990"/>
      <c r="M123" s="990"/>
      <c r="N123" s="990"/>
      <c r="O123" s="990"/>
      <c r="P123" s="990"/>
      <c r="Q123" s="990"/>
      <c r="R123" s="990"/>
      <c r="S123" s="990"/>
      <c r="T123" s="990"/>
      <c r="U123" s="990"/>
      <c r="V123" s="990"/>
      <c r="W123" s="990"/>
      <c r="X123" s="990"/>
      <c r="Y123" s="990"/>
      <c r="Z123" s="148" t="s">
        <v>396</v>
      </c>
      <c r="AA123" s="148" t="s">
        <v>396</v>
      </c>
      <c r="AB123" s="148" t="s">
        <v>396</v>
      </c>
      <c r="AC123" s="148" t="s">
        <v>396</v>
      </c>
      <c r="AD123" s="958" t="s">
        <v>392</v>
      </c>
      <c r="AE123" s="1016">
        <v>44637</v>
      </c>
      <c r="AF123" s="191" t="s">
        <v>87</v>
      </c>
      <c r="AG123" s="990"/>
      <c r="AH123" s="990"/>
      <c r="AI123" s="990"/>
      <c r="AJ123" s="990"/>
      <c r="AK123" s="990"/>
      <c r="AL123" s="990"/>
      <c r="AM123" s="990"/>
      <c r="AN123" s="990"/>
      <c r="AO123" s="990"/>
      <c r="AP123" s="990"/>
      <c r="AQ123" s="990"/>
      <c r="AR123" s="990"/>
      <c r="AS123" s="990"/>
      <c r="AT123" s="990"/>
      <c r="AU123" s="990"/>
      <c r="AV123" s="969">
        <v>14322000</v>
      </c>
      <c r="AW123" s="969">
        <v>14322000</v>
      </c>
      <c r="AX123" s="969">
        <v>14322000</v>
      </c>
      <c r="AY123" s="969">
        <v>14322000</v>
      </c>
      <c r="AZ123" s="969">
        <v>14322000</v>
      </c>
    </row>
    <row r="124" spans="1:52" ht="20.399999999999999" x14ac:dyDescent="0.25">
      <c r="A124" s="186" t="s">
        <v>1325</v>
      </c>
      <c r="B124" s="186" t="s">
        <v>509</v>
      </c>
      <c r="C124" s="255">
        <v>98</v>
      </c>
      <c r="D124" s="157" t="s">
        <v>1122</v>
      </c>
      <c r="E124" s="186" t="s">
        <v>1351</v>
      </c>
      <c r="F124" s="186"/>
      <c r="G124" s="186"/>
      <c r="H124" s="960">
        <v>45901</v>
      </c>
      <c r="I124" s="26" t="s">
        <v>1421</v>
      </c>
      <c r="J124" s="26" t="s">
        <v>1446</v>
      </c>
      <c r="K124" s="148"/>
      <c r="L124" s="148"/>
      <c r="M124" s="148"/>
      <c r="N124" s="148"/>
      <c r="O124" s="148"/>
      <c r="P124" s="148"/>
      <c r="Q124" s="148"/>
      <c r="R124" s="148"/>
      <c r="S124" s="148" t="s">
        <v>510</v>
      </c>
      <c r="T124" s="148" t="s">
        <v>510</v>
      </c>
      <c r="U124" s="148" t="s">
        <v>510</v>
      </c>
      <c r="V124" s="148" t="s">
        <v>510</v>
      </c>
      <c r="W124" s="148" t="s">
        <v>510</v>
      </c>
      <c r="X124" s="148" t="s">
        <v>510</v>
      </c>
      <c r="Y124" s="148" t="s">
        <v>510</v>
      </c>
      <c r="Z124" s="148" t="s">
        <v>510</v>
      </c>
      <c r="AA124" s="148" t="s">
        <v>510</v>
      </c>
      <c r="AB124" s="148" t="s">
        <v>510</v>
      </c>
      <c r="AC124" s="148" t="s">
        <v>510</v>
      </c>
      <c r="AD124" s="148" t="s">
        <v>510</v>
      </c>
      <c r="AE124" s="967" t="s">
        <v>410</v>
      </c>
      <c r="AF124" s="191" t="s">
        <v>87</v>
      </c>
      <c r="AG124" s="27"/>
      <c r="AH124" s="27"/>
      <c r="AI124" s="27"/>
      <c r="AJ124" s="27"/>
      <c r="AK124" s="27"/>
      <c r="AL124" s="27"/>
      <c r="AM124" s="27"/>
      <c r="AN124" s="27"/>
      <c r="AO124" s="27"/>
      <c r="AP124" s="27"/>
      <c r="AQ124" s="27"/>
      <c r="AR124" s="27"/>
      <c r="AS124" s="27"/>
      <c r="AT124" s="27"/>
      <c r="AU124" s="27"/>
      <c r="AV124" s="27"/>
      <c r="AW124" s="27"/>
      <c r="AX124" s="27"/>
      <c r="AY124" s="27"/>
      <c r="AZ124" s="27"/>
    </row>
    <row r="125" spans="1:52" ht="20.399999999999999" x14ac:dyDescent="0.25">
      <c r="A125" s="186" t="s">
        <v>1325</v>
      </c>
      <c r="B125" s="186" t="s">
        <v>509</v>
      </c>
      <c r="C125" s="255">
        <v>99</v>
      </c>
      <c r="D125" s="157" t="s">
        <v>1122</v>
      </c>
      <c r="E125" s="186" t="s">
        <v>1351</v>
      </c>
      <c r="F125" s="186"/>
      <c r="G125" s="186"/>
      <c r="H125" s="960">
        <v>45901</v>
      </c>
      <c r="I125" s="26" t="s">
        <v>1421</v>
      </c>
      <c r="J125" s="26" t="s">
        <v>1445</v>
      </c>
      <c r="K125" s="148"/>
      <c r="L125" s="148"/>
      <c r="M125" s="148"/>
      <c r="N125" s="148"/>
      <c r="O125" s="148"/>
      <c r="P125" s="148"/>
      <c r="Q125" s="148"/>
      <c r="R125" s="148"/>
      <c r="S125" s="148" t="s">
        <v>510</v>
      </c>
      <c r="T125" s="148" t="s">
        <v>510</v>
      </c>
      <c r="U125" s="148" t="s">
        <v>510</v>
      </c>
      <c r="V125" s="148" t="s">
        <v>510</v>
      </c>
      <c r="W125" s="148" t="s">
        <v>510</v>
      </c>
      <c r="X125" s="148" t="s">
        <v>510</v>
      </c>
      <c r="Y125" s="148" t="s">
        <v>510</v>
      </c>
      <c r="Z125" s="148" t="s">
        <v>510</v>
      </c>
      <c r="AA125" s="148" t="s">
        <v>510</v>
      </c>
      <c r="AB125" s="148" t="s">
        <v>510</v>
      </c>
      <c r="AC125" s="148" t="s">
        <v>510</v>
      </c>
      <c r="AD125" s="148" t="s">
        <v>510</v>
      </c>
      <c r="AE125" s="967" t="s">
        <v>410</v>
      </c>
      <c r="AF125" s="191" t="s">
        <v>87</v>
      </c>
      <c r="AG125" s="27"/>
      <c r="AH125" s="27"/>
      <c r="AI125" s="27"/>
      <c r="AJ125" s="27"/>
      <c r="AK125" s="27"/>
      <c r="AL125" s="27"/>
      <c r="AM125" s="27"/>
      <c r="AN125" s="27"/>
      <c r="AO125" s="27"/>
      <c r="AP125" s="27"/>
      <c r="AQ125" s="27"/>
      <c r="AR125" s="27"/>
      <c r="AS125" s="27"/>
      <c r="AT125" s="27"/>
      <c r="AU125" s="27"/>
      <c r="AV125" s="27"/>
      <c r="AW125" s="27"/>
      <c r="AX125" s="27"/>
      <c r="AY125" s="27"/>
      <c r="AZ125" s="27"/>
    </row>
    <row r="126" spans="1:52" ht="20.399999999999999" x14ac:dyDescent="0.25">
      <c r="A126" s="186" t="s">
        <v>1325</v>
      </c>
      <c r="B126" s="186" t="s">
        <v>387</v>
      </c>
      <c r="C126" s="255">
        <v>24</v>
      </c>
      <c r="D126" s="157" t="s">
        <v>1118</v>
      </c>
      <c r="E126" s="186" t="s">
        <v>1384</v>
      </c>
      <c r="F126" s="186"/>
      <c r="G126" s="186"/>
      <c r="H126" s="960">
        <v>44075</v>
      </c>
      <c r="I126" s="26"/>
      <c r="J126" s="26" t="s">
        <v>1387</v>
      </c>
      <c r="K126" s="148"/>
      <c r="L126" s="148"/>
      <c r="M126" s="148"/>
      <c r="N126" s="148" t="s">
        <v>392</v>
      </c>
      <c r="O126" s="148" t="s">
        <v>406</v>
      </c>
      <c r="P126" s="148" t="s">
        <v>406</v>
      </c>
      <c r="Q126" s="148" t="s">
        <v>406</v>
      </c>
      <c r="R126" s="148" t="s">
        <v>406</v>
      </c>
      <c r="S126" s="148" t="s">
        <v>406</v>
      </c>
      <c r="T126" s="148" t="s">
        <v>406</v>
      </c>
      <c r="U126" s="148" t="s">
        <v>406</v>
      </c>
      <c r="V126" s="148" t="s">
        <v>406</v>
      </c>
      <c r="W126" s="148" t="s">
        <v>406</v>
      </c>
      <c r="X126" s="148" t="s">
        <v>406</v>
      </c>
      <c r="Y126" s="148" t="s">
        <v>96</v>
      </c>
      <c r="Z126" s="148" t="s">
        <v>96</v>
      </c>
      <c r="AA126" s="148" t="s">
        <v>96</v>
      </c>
      <c r="AB126" s="148" t="s">
        <v>96</v>
      </c>
      <c r="AC126" s="148" t="s">
        <v>96</v>
      </c>
      <c r="AD126" s="148" t="s">
        <v>96</v>
      </c>
      <c r="AE126" s="967" t="s">
        <v>410</v>
      </c>
      <c r="AF126" s="967">
        <v>43809</v>
      </c>
      <c r="AG126" s="27"/>
      <c r="AH126" s="27"/>
      <c r="AI126" s="27"/>
      <c r="AJ126" s="27">
        <v>16900000</v>
      </c>
      <c r="AK126" s="27">
        <v>16900000</v>
      </c>
      <c r="AL126" s="27">
        <v>16900000</v>
      </c>
      <c r="AM126" s="27">
        <v>16900000</v>
      </c>
      <c r="AN126" s="27">
        <v>16000000</v>
      </c>
      <c r="AO126" s="27">
        <v>16000000</v>
      </c>
      <c r="AP126" s="27">
        <v>19900000</v>
      </c>
      <c r="AQ126" s="27">
        <v>19900000</v>
      </c>
      <c r="AR126" s="27">
        <v>19900000</v>
      </c>
      <c r="AS126" s="27">
        <v>19900000</v>
      </c>
      <c r="AT126" s="27">
        <v>19900000</v>
      </c>
      <c r="AU126" s="27">
        <v>19900000</v>
      </c>
      <c r="AV126" s="27">
        <v>19900000</v>
      </c>
      <c r="AW126" s="27">
        <v>19900000</v>
      </c>
      <c r="AX126" s="27">
        <v>19900000</v>
      </c>
      <c r="AY126" s="27">
        <v>19900000</v>
      </c>
      <c r="AZ126" s="27">
        <v>19900000</v>
      </c>
    </row>
    <row r="127" spans="1:52" ht="20.399999999999999" x14ac:dyDescent="0.25">
      <c r="A127" s="186" t="s">
        <v>1325</v>
      </c>
      <c r="B127" s="186" t="s">
        <v>387</v>
      </c>
      <c r="C127" s="255">
        <v>23</v>
      </c>
      <c r="D127" s="157" t="s">
        <v>1118</v>
      </c>
      <c r="E127" s="186" t="s">
        <v>1384</v>
      </c>
      <c r="F127" s="186"/>
      <c r="G127" s="186"/>
      <c r="H127" s="1001">
        <v>43617</v>
      </c>
      <c r="I127" s="26"/>
      <c r="J127" s="26" t="s">
        <v>1385</v>
      </c>
      <c r="K127" s="148"/>
      <c r="L127" s="148"/>
      <c r="M127" s="148"/>
      <c r="N127" s="148" t="s">
        <v>392</v>
      </c>
      <c r="O127" s="148" t="s">
        <v>392</v>
      </c>
      <c r="P127" s="148" t="s">
        <v>406</v>
      </c>
      <c r="Q127" s="148" t="s">
        <v>406</v>
      </c>
      <c r="R127" s="148" t="s">
        <v>406</v>
      </c>
      <c r="S127" s="148" t="s">
        <v>406</v>
      </c>
      <c r="T127" s="148" t="s">
        <v>406</v>
      </c>
      <c r="U127" s="148" t="s">
        <v>406</v>
      </c>
      <c r="V127" s="148" t="s">
        <v>110</v>
      </c>
      <c r="W127" s="148" t="s">
        <v>110</v>
      </c>
      <c r="X127" s="148" t="s">
        <v>110</v>
      </c>
      <c r="Y127" s="148" t="s">
        <v>110</v>
      </c>
      <c r="Z127" s="148" t="s">
        <v>110</v>
      </c>
      <c r="AA127" s="148" t="s">
        <v>110</v>
      </c>
      <c r="AB127" s="148" t="s">
        <v>110</v>
      </c>
      <c r="AC127" s="148" t="s">
        <v>110</v>
      </c>
      <c r="AD127" s="148" t="s">
        <v>110</v>
      </c>
      <c r="AE127" s="967" t="s">
        <v>410</v>
      </c>
      <c r="AF127" s="191" t="s">
        <v>87</v>
      </c>
      <c r="AG127" s="27"/>
      <c r="AH127" s="27"/>
      <c r="AI127" s="27"/>
      <c r="AJ127" s="27">
        <v>101600000</v>
      </c>
      <c r="AK127" s="27">
        <v>101600000</v>
      </c>
      <c r="AL127" s="27">
        <v>101600000</v>
      </c>
      <c r="AM127" s="27">
        <v>82400000</v>
      </c>
      <c r="AN127" s="27">
        <v>72900000</v>
      </c>
      <c r="AO127" s="27">
        <v>72900000</v>
      </c>
      <c r="AP127" s="27">
        <v>72900000</v>
      </c>
      <c r="AQ127" s="27">
        <v>72900000</v>
      </c>
      <c r="AR127" s="27">
        <v>72900000</v>
      </c>
      <c r="AS127" s="27">
        <v>72900000</v>
      </c>
      <c r="AT127" s="27">
        <v>72900000</v>
      </c>
      <c r="AU127" s="27">
        <v>72900000</v>
      </c>
      <c r="AV127" s="27">
        <v>72900000</v>
      </c>
      <c r="AW127" s="27">
        <v>72900000</v>
      </c>
      <c r="AX127" s="27">
        <v>72900000</v>
      </c>
      <c r="AY127" s="27">
        <v>72900000</v>
      </c>
      <c r="AZ127" s="27">
        <v>72900000</v>
      </c>
    </row>
    <row r="128" spans="1:52" ht="20.399999999999999" x14ac:dyDescent="0.25">
      <c r="A128" s="186" t="s">
        <v>1325</v>
      </c>
      <c r="B128" s="186" t="s">
        <v>387</v>
      </c>
      <c r="C128" s="255">
        <v>195</v>
      </c>
      <c r="D128" s="157" t="s">
        <v>1120</v>
      </c>
      <c r="E128" s="186" t="s">
        <v>489</v>
      </c>
      <c r="F128" s="186"/>
      <c r="G128" s="186"/>
      <c r="H128" s="960">
        <v>44378</v>
      </c>
      <c r="I128" s="26"/>
      <c r="J128" s="26" t="s">
        <v>1481</v>
      </c>
      <c r="K128" s="148"/>
      <c r="L128" s="148"/>
      <c r="M128" s="148"/>
      <c r="N128" s="148"/>
      <c r="O128" s="148"/>
      <c r="P128" s="148"/>
      <c r="Q128" s="148"/>
      <c r="R128" s="148"/>
      <c r="S128" s="148"/>
      <c r="T128" s="148"/>
      <c r="U128" s="148"/>
      <c r="V128" s="148" t="s">
        <v>396</v>
      </c>
      <c r="W128" s="148" t="s">
        <v>396</v>
      </c>
      <c r="X128" s="148" t="s">
        <v>396</v>
      </c>
      <c r="Y128" s="148" t="s">
        <v>396</v>
      </c>
      <c r="Z128" s="148" t="s">
        <v>406</v>
      </c>
      <c r="AA128" s="148" t="s">
        <v>406</v>
      </c>
      <c r="AB128" s="148" t="s">
        <v>96</v>
      </c>
      <c r="AC128" s="148" t="s">
        <v>96</v>
      </c>
      <c r="AD128" s="148" t="s">
        <v>96</v>
      </c>
      <c r="AE128" s="148" t="s">
        <v>410</v>
      </c>
      <c r="AF128" s="191">
        <v>44246</v>
      </c>
      <c r="AG128" s="27"/>
      <c r="AH128" s="27"/>
      <c r="AI128" s="27"/>
      <c r="AJ128" s="27"/>
      <c r="AK128" s="27"/>
      <c r="AL128" s="27"/>
      <c r="AM128" s="27"/>
      <c r="AN128" s="27"/>
      <c r="AO128" s="27"/>
      <c r="AP128" s="27"/>
      <c r="AQ128" s="27"/>
      <c r="AR128" s="27">
        <v>10600000</v>
      </c>
      <c r="AS128" s="27">
        <v>10600000</v>
      </c>
      <c r="AT128" s="27">
        <v>10600000</v>
      </c>
      <c r="AU128" s="27">
        <v>10600000</v>
      </c>
      <c r="AV128" s="27">
        <v>10640000</v>
      </c>
      <c r="AW128" s="27">
        <v>10640000</v>
      </c>
      <c r="AX128" s="27">
        <v>10640000</v>
      </c>
      <c r="AY128" s="27">
        <v>10640000</v>
      </c>
      <c r="AZ128" s="27">
        <v>10640000</v>
      </c>
    </row>
    <row r="129" spans="1:52" s="975" customFormat="1" ht="20.399999999999999" x14ac:dyDescent="0.25">
      <c r="A129" s="186" t="s">
        <v>1325</v>
      </c>
      <c r="B129" s="186" t="s">
        <v>387</v>
      </c>
      <c r="C129" s="255">
        <v>233</v>
      </c>
      <c r="D129" s="157" t="s">
        <v>1120</v>
      </c>
      <c r="E129" s="186" t="s">
        <v>489</v>
      </c>
      <c r="F129" s="186"/>
      <c r="G129" s="186"/>
      <c r="H129" s="1013">
        <v>44166</v>
      </c>
      <c r="I129" s="26"/>
      <c r="J129" s="26" t="s">
        <v>1523</v>
      </c>
      <c r="K129" s="148"/>
      <c r="L129" s="148"/>
      <c r="M129" s="148"/>
      <c r="N129" s="148"/>
      <c r="O129" s="148"/>
      <c r="P129" s="148"/>
      <c r="Q129" s="148"/>
      <c r="R129" s="148"/>
      <c r="S129" s="148"/>
      <c r="T129" s="148"/>
      <c r="U129" s="148"/>
      <c r="V129" s="148"/>
      <c r="W129" s="148"/>
      <c r="X129" s="148" t="s">
        <v>396</v>
      </c>
      <c r="Y129" s="148" t="s">
        <v>406</v>
      </c>
      <c r="Z129" s="148" t="s">
        <v>96</v>
      </c>
      <c r="AA129" s="148" t="s">
        <v>96</v>
      </c>
      <c r="AB129" s="148" t="s">
        <v>96</v>
      </c>
      <c r="AC129" s="148" t="s">
        <v>96</v>
      </c>
      <c r="AD129" s="148" t="s">
        <v>96</v>
      </c>
      <c r="AE129" s="148" t="s">
        <v>410</v>
      </c>
      <c r="AF129" s="967">
        <v>44225</v>
      </c>
      <c r="AG129" s="27"/>
      <c r="AH129" s="27"/>
      <c r="AI129" s="27"/>
      <c r="AJ129" s="27"/>
      <c r="AK129" s="27"/>
      <c r="AL129" s="27"/>
      <c r="AM129" s="27"/>
      <c r="AN129" s="27"/>
      <c r="AO129" s="27"/>
      <c r="AP129" s="27"/>
      <c r="AQ129" s="27"/>
      <c r="AR129" s="27"/>
      <c r="AS129" s="27"/>
      <c r="AT129" s="27">
        <v>9300000</v>
      </c>
      <c r="AU129" s="27">
        <v>9300000</v>
      </c>
      <c r="AV129" s="27">
        <v>9300000</v>
      </c>
      <c r="AW129" s="27">
        <v>9300000</v>
      </c>
      <c r="AX129" s="27">
        <v>9300000</v>
      </c>
      <c r="AY129" s="27">
        <v>9300000</v>
      </c>
      <c r="AZ129" s="27">
        <v>9300000</v>
      </c>
    </row>
    <row r="130" spans="1:52" ht="30.6" x14ac:dyDescent="0.25">
      <c r="A130" s="186" t="s">
        <v>1325</v>
      </c>
      <c r="B130" s="186" t="s">
        <v>387</v>
      </c>
      <c r="C130" s="255">
        <v>196</v>
      </c>
      <c r="D130" s="157" t="s">
        <v>1120</v>
      </c>
      <c r="E130" s="186" t="s">
        <v>489</v>
      </c>
      <c r="F130" s="186"/>
      <c r="G130" s="186"/>
      <c r="H130" s="1013">
        <v>44166</v>
      </c>
      <c r="I130" s="26"/>
      <c r="J130" s="26" t="s">
        <v>1482</v>
      </c>
      <c r="K130" s="148"/>
      <c r="L130" s="148"/>
      <c r="M130" s="148"/>
      <c r="N130" s="148"/>
      <c r="O130" s="148"/>
      <c r="P130" s="148"/>
      <c r="Q130" s="148"/>
      <c r="R130" s="148"/>
      <c r="S130" s="148"/>
      <c r="T130" s="148"/>
      <c r="U130" s="148"/>
      <c r="V130" s="148" t="s">
        <v>396</v>
      </c>
      <c r="W130" s="148" t="s">
        <v>396</v>
      </c>
      <c r="X130" s="148" t="s">
        <v>406</v>
      </c>
      <c r="Y130" s="148" t="s">
        <v>406</v>
      </c>
      <c r="Z130" s="148" t="s">
        <v>96</v>
      </c>
      <c r="AA130" s="148" t="s">
        <v>96</v>
      </c>
      <c r="AB130" s="148" t="s">
        <v>96</v>
      </c>
      <c r="AC130" s="148" t="s">
        <v>96</v>
      </c>
      <c r="AD130" s="148" t="s">
        <v>96</v>
      </c>
      <c r="AE130" s="148" t="s">
        <v>410</v>
      </c>
      <c r="AF130" s="967">
        <v>44228</v>
      </c>
      <c r="AG130" s="27"/>
      <c r="AH130" s="27"/>
      <c r="AI130" s="27"/>
      <c r="AJ130" s="27"/>
      <c r="AK130" s="27"/>
      <c r="AL130" s="27"/>
      <c r="AM130" s="27"/>
      <c r="AN130" s="27"/>
      <c r="AO130" s="27"/>
      <c r="AP130" s="27"/>
      <c r="AQ130" s="27"/>
      <c r="AR130" s="27">
        <v>5872719</v>
      </c>
      <c r="AS130" s="27">
        <v>5550000</v>
      </c>
      <c r="AT130" s="27">
        <v>5550000</v>
      </c>
      <c r="AU130" s="27">
        <v>6600000</v>
      </c>
      <c r="AV130" s="27">
        <v>6600000</v>
      </c>
      <c r="AW130" s="27">
        <v>6600000</v>
      </c>
      <c r="AX130" s="27">
        <v>6600000</v>
      </c>
      <c r="AY130" s="27">
        <v>6600000</v>
      </c>
      <c r="AZ130" s="27">
        <v>6600000</v>
      </c>
    </row>
    <row r="131" spans="1:52" ht="51" x14ac:dyDescent="0.25">
      <c r="A131" s="186" t="s">
        <v>1325</v>
      </c>
      <c r="B131" s="186" t="s">
        <v>387</v>
      </c>
      <c r="C131" s="255">
        <v>11</v>
      </c>
      <c r="D131" s="157" t="s">
        <v>1120</v>
      </c>
      <c r="E131" s="186" t="s">
        <v>489</v>
      </c>
      <c r="F131" s="186"/>
      <c r="G131" s="186"/>
      <c r="H131" s="960">
        <v>43435</v>
      </c>
      <c r="I131" s="26" t="s">
        <v>1359</v>
      </c>
      <c r="J131" s="26" t="s">
        <v>1420</v>
      </c>
      <c r="K131" s="148"/>
      <c r="L131" s="148" t="s">
        <v>406</v>
      </c>
      <c r="M131" s="148" t="s">
        <v>406</v>
      </c>
      <c r="N131" s="148" t="s">
        <v>406</v>
      </c>
      <c r="O131" s="148" t="s">
        <v>406</v>
      </c>
      <c r="P131" s="148" t="s">
        <v>406</v>
      </c>
      <c r="Q131" s="148" t="s">
        <v>406</v>
      </c>
      <c r="R131" s="148" t="s">
        <v>406</v>
      </c>
      <c r="S131" s="148" t="s">
        <v>406</v>
      </c>
      <c r="T131" s="148" t="s">
        <v>110</v>
      </c>
      <c r="U131" s="148" t="s">
        <v>110</v>
      </c>
      <c r="V131" s="148" t="s">
        <v>110</v>
      </c>
      <c r="W131" s="148" t="s">
        <v>110</v>
      </c>
      <c r="X131" s="148" t="s">
        <v>110</v>
      </c>
      <c r="Y131" s="148" t="s">
        <v>110</v>
      </c>
      <c r="Z131" s="148" t="s">
        <v>110</v>
      </c>
      <c r="AA131" s="148" t="s">
        <v>110</v>
      </c>
      <c r="AB131" s="148" t="s">
        <v>110</v>
      </c>
      <c r="AC131" s="148" t="s">
        <v>110</v>
      </c>
      <c r="AD131" s="148" t="s">
        <v>110</v>
      </c>
      <c r="AE131" s="1005" t="s">
        <v>410</v>
      </c>
      <c r="AF131" s="191">
        <v>43070</v>
      </c>
      <c r="AG131" s="27"/>
      <c r="AH131" s="978">
        <v>185000000</v>
      </c>
      <c r="AI131" s="978">
        <v>185000000</v>
      </c>
      <c r="AJ131" s="978">
        <v>185000000</v>
      </c>
      <c r="AK131" s="978">
        <v>160200000</v>
      </c>
      <c r="AL131" s="978">
        <v>160200000</v>
      </c>
      <c r="AM131" s="978">
        <v>160200000</v>
      </c>
      <c r="AN131" s="978">
        <v>160200000</v>
      </c>
      <c r="AO131" s="978">
        <v>158000000</v>
      </c>
      <c r="AP131" s="978">
        <v>158000000</v>
      </c>
      <c r="AQ131" s="978">
        <v>158000000</v>
      </c>
      <c r="AR131" s="978">
        <v>158000000</v>
      </c>
      <c r="AS131" s="978">
        <v>158000000</v>
      </c>
      <c r="AT131" s="978">
        <v>158000000</v>
      </c>
      <c r="AU131" s="978">
        <v>158000000</v>
      </c>
      <c r="AV131" s="978">
        <v>158000000</v>
      </c>
      <c r="AW131" s="978">
        <v>158000000</v>
      </c>
      <c r="AX131" s="978">
        <v>158000000</v>
      </c>
      <c r="AY131" s="978">
        <v>158000000</v>
      </c>
      <c r="AZ131" s="978">
        <v>158000000</v>
      </c>
    </row>
    <row r="132" spans="1:52" ht="20.399999999999999" x14ac:dyDescent="0.25">
      <c r="A132" s="186" t="s">
        <v>1325</v>
      </c>
      <c r="B132" s="186" t="s">
        <v>387</v>
      </c>
      <c r="C132" s="255">
        <v>3</v>
      </c>
      <c r="D132" s="157" t="s">
        <v>1120</v>
      </c>
      <c r="E132" s="186" t="s">
        <v>489</v>
      </c>
      <c r="F132" s="186"/>
      <c r="G132" s="186"/>
      <c r="H132" s="960">
        <v>42856</v>
      </c>
      <c r="I132" s="26" t="s">
        <v>1327</v>
      </c>
      <c r="J132" s="26" t="s">
        <v>1328</v>
      </c>
      <c r="K132" s="148" t="s">
        <v>396</v>
      </c>
      <c r="L132" s="148" t="s">
        <v>396</v>
      </c>
      <c r="M132" s="148" t="s">
        <v>396</v>
      </c>
      <c r="N132" s="148" t="s">
        <v>396</v>
      </c>
      <c r="O132" s="148" t="s">
        <v>110</v>
      </c>
      <c r="P132" s="148" t="s">
        <v>110</v>
      </c>
      <c r="Q132" s="148" t="s">
        <v>110</v>
      </c>
      <c r="R132" s="148" t="s">
        <v>110</v>
      </c>
      <c r="S132" s="148" t="s">
        <v>110</v>
      </c>
      <c r="T132" s="148" t="s">
        <v>110</v>
      </c>
      <c r="U132" s="148" t="s">
        <v>110</v>
      </c>
      <c r="V132" s="148" t="s">
        <v>110</v>
      </c>
      <c r="W132" s="148" t="s">
        <v>110</v>
      </c>
      <c r="X132" s="148" t="s">
        <v>110</v>
      </c>
      <c r="Y132" s="148" t="s">
        <v>110</v>
      </c>
      <c r="Z132" s="148" t="s">
        <v>110</v>
      </c>
      <c r="AA132" s="148" t="s">
        <v>110</v>
      </c>
      <c r="AB132" s="148" t="s">
        <v>110</v>
      </c>
      <c r="AC132" s="148" t="s">
        <v>110</v>
      </c>
      <c r="AD132" s="148" t="s">
        <v>110</v>
      </c>
      <c r="AE132" s="1005" t="s">
        <v>87</v>
      </c>
      <c r="AF132" s="191">
        <v>42960</v>
      </c>
      <c r="AG132" s="27">
        <v>27850000</v>
      </c>
      <c r="AH132" s="27">
        <v>27850000</v>
      </c>
      <c r="AI132" s="27">
        <v>27850000</v>
      </c>
      <c r="AJ132" s="27">
        <v>27850000</v>
      </c>
      <c r="AK132" s="27">
        <v>27300000</v>
      </c>
      <c r="AL132" s="27">
        <v>27300000</v>
      </c>
      <c r="AM132" s="27">
        <v>27300000</v>
      </c>
      <c r="AN132" s="27">
        <v>27300000</v>
      </c>
      <c r="AO132" s="27">
        <v>27300000</v>
      </c>
      <c r="AP132" s="27">
        <v>27300000</v>
      </c>
      <c r="AQ132" s="27">
        <v>27300000</v>
      </c>
      <c r="AR132" s="27">
        <v>27300000</v>
      </c>
      <c r="AS132" s="27">
        <v>27300000</v>
      </c>
      <c r="AT132" s="27">
        <v>27300000</v>
      </c>
      <c r="AU132" s="27">
        <v>27300000</v>
      </c>
      <c r="AV132" s="27">
        <v>27300000</v>
      </c>
      <c r="AW132" s="27">
        <v>27300000</v>
      </c>
      <c r="AX132" s="27">
        <v>27300000</v>
      </c>
      <c r="AY132" s="27">
        <v>27300000</v>
      </c>
      <c r="AZ132" s="27">
        <v>27300000</v>
      </c>
    </row>
    <row r="133" spans="1:52" ht="26.25" customHeight="1" x14ac:dyDescent="0.4">
      <c r="A133" s="186" t="s">
        <v>1325</v>
      </c>
      <c r="B133" s="186" t="s">
        <v>387</v>
      </c>
      <c r="C133" s="148">
        <v>288</v>
      </c>
      <c r="D133" s="157" t="s">
        <v>1119</v>
      </c>
      <c r="E133" s="186" t="s">
        <v>1324</v>
      </c>
      <c r="F133" s="142"/>
      <c r="G133" s="142"/>
      <c r="H133" s="960">
        <v>44440</v>
      </c>
      <c r="I133" s="1052"/>
      <c r="J133" s="1053" t="s">
        <v>1699</v>
      </c>
      <c r="K133" s="1052"/>
      <c r="L133" s="1052"/>
      <c r="M133" s="1052"/>
      <c r="N133" s="1052"/>
      <c r="O133" s="1052"/>
      <c r="P133" s="1052"/>
      <c r="Q133" s="1052"/>
      <c r="R133" s="1052"/>
      <c r="S133" s="1052"/>
      <c r="T133" s="1052"/>
      <c r="U133" s="1052"/>
      <c r="V133" s="1052"/>
      <c r="W133" s="1052"/>
      <c r="X133" s="1052"/>
      <c r="Y133" s="1052"/>
      <c r="Z133" s="1052"/>
      <c r="AA133" s="1054" t="s">
        <v>396</v>
      </c>
      <c r="AB133" s="1054" t="s">
        <v>406</v>
      </c>
      <c r="AC133" s="1054" t="s">
        <v>96</v>
      </c>
      <c r="AD133" s="1054" t="s">
        <v>96</v>
      </c>
      <c r="AE133" s="1054" t="s">
        <v>410</v>
      </c>
      <c r="AF133" s="1054" t="s">
        <v>87</v>
      </c>
      <c r="AG133" s="1052"/>
      <c r="AH133" s="1052"/>
      <c r="AI133" s="1052"/>
      <c r="AJ133" s="1052"/>
      <c r="AK133" s="1052"/>
      <c r="AL133" s="1052"/>
      <c r="AM133" s="1052"/>
      <c r="AN133" s="1052"/>
      <c r="AO133" s="1052"/>
      <c r="AP133" s="1052"/>
      <c r="AQ133" s="1052"/>
      <c r="AR133" s="1052"/>
      <c r="AS133" s="1052"/>
      <c r="AT133" s="1052"/>
      <c r="AU133" s="1052"/>
      <c r="AV133" s="1052"/>
      <c r="AW133" s="1056">
        <v>19300000</v>
      </c>
      <c r="AX133" s="1056">
        <v>19300000</v>
      </c>
      <c r="AY133" s="1056">
        <v>19300000</v>
      </c>
      <c r="AZ133" s="1056">
        <v>19300000</v>
      </c>
    </row>
    <row r="134" spans="1:52" ht="26.25" customHeight="1" x14ac:dyDescent="0.4">
      <c r="A134" s="1058" t="s">
        <v>1325</v>
      </c>
      <c r="B134" s="1058" t="s">
        <v>387</v>
      </c>
      <c r="C134" s="1054">
        <v>286</v>
      </c>
      <c r="D134" s="1060" t="s">
        <v>1119</v>
      </c>
      <c r="E134" s="1058" t="s">
        <v>1324</v>
      </c>
      <c r="F134" s="1061"/>
      <c r="G134" s="1061"/>
      <c r="H134" s="1071">
        <v>44531</v>
      </c>
      <c r="I134" s="1061"/>
      <c r="J134" s="1053" t="s">
        <v>1698</v>
      </c>
      <c r="K134" s="1052"/>
      <c r="L134" s="1052"/>
      <c r="M134" s="1052"/>
      <c r="N134" s="1052"/>
      <c r="O134" s="1052"/>
      <c r="P134" s="1052"/>
      <c r="Q134" s="1052"/>
      <c r="R134" s="1052"/>
      <c r="S134" s="1052"/>
      <c r="T134" s="1052"/>
      <c r="U134" s="1052"/>
      <c r="V134" s="1052"/>
      <c r="W134" s="1052"/>
      <c r="X134" s="1052"/>
      <c r="Y134" s="1052"/>
      <c r="Z134" s="1052"/>
      <c r="AA134" s="1054" t="s">
        <v>406</v>
      </c>
      <c r="AB134" s="1054" t="s">
        <v>406</v>
      </c>
      <c r="AC134" s="1054" t="s">
        <v>96</v>
      </c>
      <c r="AD134" s="1054" t="s">
        <v>96</v>
      </c>
      <c r="AE134" s="1072">
        <v>43656</v>
      </c>
      <c r="AF134" s="1055">
        <v>44431</v>
      </c>
      <c r="AG134" s="1052"/>
      <c r="AH134" s="1052"/>
      <c r="AI134" s="1052"/>
      <c r="AJ134" s="1052"/>
      <c r="AK134" s="1052"/>
      <c r="AL134" s="1052"/>
      <c r="AM134" s="1052"/>
      <c r="AN134" s="1052"/>
      <c r="AO134" s="1052"/>
      <c r="AP134" s="1052"/>
      <c r="AQ134" s="1052"/>
      <c r="AR134" s="1052"/>
      <c r="AS134" s="1052"/>
      <c r="AT134" s="1052"/>
      <c r="AU134" s="1052"/>
      <c r="AV134" s="1052"/>
      <c r="AW134" s="1056">
        <v>6051000</v>
      </c>
      <c r="AX134" s="1056">
        <v>6051000</v>
      </c>
      <c r="AY134" s="1056">
        <v>6051000</v>
      </c>
      <c r="AZ134" s="1056">
        <v>6051000</v>
      </c>
    </row>
    <row r="135" spans="1:52" ht="26.25" customHeight="1" x14ac:dyDescent="0.4">
      <c r="A135" s="1058" t="s">
        <v>1325</v>
      </c>
      <c r="B135" s="1058" t="s">
        <v>387</v>
      </c>
      <c r="C135" s="1054">
        <v>287</v>
      </c>
      <c r="D135" s="1060" t="s">
        <v>1119</v>
      </c>
      <c r="E135" s="1058" t="s">
        <v>1324</v>
      </c>
      <c r="F135" s="1061"/>
      <c r="G135" s="1061"/>
      <c r="H135" s="960">
        <v>44501</v>
      </c>
      <c r="I135" s="1061"/>
      <c r="J135" s="1053" t="s">
        <v>1706</v>
      </c>
      <c r="K135" s="1052"/>
      <c r="L135" s="1052"/>
      <c r="M135" s="1052"/>
      <c r="N135" s="1052"/>
      <c r="O135" s="1052"/>
      <c r="P135" s="1052"/>
      <c r="Q135" s="1052"/>
      <c r="R135" s="1052"/>
      <c r="S135" s="1052"/>
      <c r="T135" s="1052"/>
      <c r="U135" s="1052"/>
      <c r="V135" s="1052"/>
      <c r="W135" s="1052"/>
      <c r="X135" s="1052"/>
      <c r="Y135" s="1052"/>
      <c r="Z135" s="1052"/>
      <c r="AA135" s="1054" t="s">
        <v>406</v>
      </c>
      <c r="AB135" s="1054" t="s">
        <v>406</v>
      </c>
      <c r="AC135" s="1054" t="s">
        <v>96</v>
      </c>
      <c r="AD135" s="1054" t="s">
        <v>96</v>
      </c>
      <c r="AE135" s="1072" t="s">
        <v>410</v>
      </c>
      <c r="AF135" s="1055" t="s">
        <v>87</v>
      </c>
      <c r="AG135" s="1052"/>
      <c r="AH135" s="1052"/>
      <c r="AI135" s="1052"/>
      <c r="AJ135" s="1052"/>
      <c r="AK135" s="1052"/>
      <c r="AL135" s="1052"/>
      <c r="AM135" s="1052"/>
      <c r="AN135" s="1052"/>
      <c r="AO135" s="1052"/>
      <c r="AP135" s="1052"/>
      <c r="AQ135" s="1052"/>
      <c r="AR135" s="1052"/>
      <c r="AS135" s="1052"/>
      <c r="AT135" s="1052"/>
      <c r="AU135" s="1052"/>
      <c r="AV135" s="1052"/>
      <c r="AW135" s="1056">
        <v>12632000</v>
      </c>
      <c r="AX135" s="1056">
        <v>12632000</v>
      </c>
      <c r="AY135" s="1056">
        <v>12632000</v>
      </c>
      <c r="AZ135" s="1056">
        <v>12632000</v>
      </c>
    </row>
    <row r="136" spans="1:52" ht="26.25" customHeight="1" x14ac:dyDescent="0.4">
      <c r="A136" s="1058" t="s">
        <v>1325</v>
      </c>
      <c r="B136" s="1058" t="s">
        <v>387</v>
      </c>
      <c r="C136" s="1059">
        <v>273</v>
      </c>
      <c r="D136" s="1060" t="s">
        <v>1119</v>
      </c>
      <c r="E136" s="1058" t="s">
        <v>1324</v>
      </c>
      <c r="F136" s="1058"/>
      <c r="G136" s="1058"/>
      <c r="H136" s="1071">
        <v>44531</v>
      </c>
      <c r="I136" s="1053"/>
      <c r="J136" s="1053" t="s">
        <v>1613</v>
      </c>
      <c r="K136" s="1052"/>
      <c r="L136" s="1052"/>
      <c r="M136" s="1052"/>
      <c r="N136" s="1052"/>
      <c r="O136" s="1052"/>
      <c r="P136" s="1052"/>
      <c r="Q136" s="1052"/>
      <c r="R136" s="1052"/>
      <c r="S136" s="1052"/>
      <c r="T136" s="1052"/>
      <c r="U136" s="1052"/>
      <c r="V136" s="1052"/>
      <c r="W136" s="1052"/>
      <c r="X136" s="1052"/>
      <c r="Y136" s="1052"/>
      <c r="Z136" s="1054" t="s">
        <v>396</v>
      </c>
      <c r="AA136" s="1054" t="s">
        <v>406</v>
      </c>
      <c r="AB136" s="1054" t="s">
        <v>406</v>
      </c>
      <c r="AC136" s="1054" t="s">
        <v>96</v>
      </c>
      <c r="AD136" s="1054" t="s">
        <v>96</v>
      </c>
      <c r="AE136" s="1054" t="s">
        <v>410</v>
      </c>
      <c r="AF136" s="1054" t="s">
        <v>87</v>
      </c>
      <c r="AG136" s="1052"/>
      <c r="AH136" s="1052"/>
      <c r="AI136" s="1052"/>
      <c r="AJ136" s="1052"/>
      <c r="AK136" s="1052"/>
      <c r="AL136" s="1052"/>
      <c r="AM136" s="1052"/>
      <c r="AN136" s="1052"/>
      <c r="AO136" s="1052"/>
      <c r="AP136" s="1052"/>
      <c r="AQ136" s="1052"/>
      <c r="AR136" s="1052"/>
      <c r="AS136" s="1052"/>
      <c r="AT136" s="1052"/>
      <c r="AU136" s="1052"/>
      <c r="AV136" s="1056">
        <v>18500000</v>
      </c>
      <c r="AW136" s="1056">
        <v>12145000</v>
      </c>
      <c r="AX136" s="1056">
        <v>12145000</v>
      </c>
      <c r="AY136" s="1056">
        <v>12145000</v>
      </c>
      <c r="AZ136" s="1056">
        <v>12145000</v>
      </c>
    </row>
    <row r="137" spans="1:52" ht="26.25" customHeight="1" x14ac:dyDescent="0.4">
      <c r="A137" s="1058" t="s">
        <v>1325</v>
      </c>
      <c r="B137" s="1058" t="s">
        <v>387</v>
      </c>
      <c r="C137" s="1059">
        <v>275</v>
      </c>
      <c r="D137" s="1060" t="s">
        <v>1119</v>
      </c>
      <c r="E137" s="1058" t="s">
        <v>1324</v>
      </c>
      <c r="F137" s="1058"/>
      <c r="G137" s="1058"/>
      <c r="H137" s="960">
        <v>44501</v>
      </c>
      <c r="I137" s="26"/>
      <c r="J137" s="26" t="s">
        <v>1615</v>
      </c>
      <c r="K137" s="990"/>
      <c r="L137" s="990"/>
      <c r="M137" s="990"/>
      <c r="N137" s="990"/>
      <c r="O137" s="990"/>
      <c r="P137" s="990"/>
      <c r="Q137" s="990"/>
      <c r="R137" s="990"/>
      <c r="S137" s="990"/>
      <c r="T137" s="990"/>
      <c r="U137" s="990"/>
      <c r="V137" s="990"/>
      <c r="W137" s="990"/>
      <c r="X137" s="990"/>
      <c r="Y137" s="990"/>
      <c r="Z137" s="148" t="s">
        <v>396</v>
      </c>
      <c r="AA137" s="148" t="s">
        <v>406</v>
      </c>
      <c r="AB137" s="148" t="s">
        <v>406</v>
      </c>
      <c r="AC137" s="148" t="s">
        <v>96</v>
      </c>
      <c r="AD137" s="148" t="s">
        <v>96</v>
      </c>
      <c r="AE137" s="148" t="s">
        <v>410</v>
      </c>
      <c r="AF137" s="148" t="s">
        <v>87</v>
      </c>
      <c r="AG137" s="990"/>
      <c r="AH137" s="990"/>
      <c r="AI137" s="990"/>
      <c r="AJ137" s="990"/>
      <c r="AK137" s="990"/>
      <c r="AL137" s="990"/>
      <c r="AM137" s="990"/>
      <c r="AN137" s="990"/>
      <c r="AO137" s="990"/>
      <c r="AP137" s="990"/>
      <c r="AQ137" s="990"/>
      <c r="AR137" s="990"/>
      <c r="AS137" s="990"/>
      <c r="AT137" s="990"/>
      <c r="AU137" s="990"/>
      <c r="AV137" s="27">
        <v>7600000</v>
      </c>
      <c r="AW137" s="27">
        <v>5044000</v>
      </c>
      <c r="AX137" s="27">
        <v>5044000</v>
      </c>
      <c r="AY137" s="27">
        <v>5044000</v>
      </c>
      <c r="AZ137" s="27">
        <v>5044000</v>
      </c>
    </row>
    <row r="138" spans="1:52" ht="26.25" customHeight="1" x14ac:dyDescent="0.4">
      <c r="A138" s="186" t="s">
        <v>1325</v>
      </c>
      <c r="B138" s="186" t="s">
        <v>387</v>
      </c>
      <c r="C138" s="255">
        <v>276</v>
      </c>
      <c r="D138" s="157" t="s">
        <v>1119</v>
      </c>
      <c r="E138" s="186" t="s">
        <v>1324</v>
      </c>
      <c r="F138" s="186"/>
      <c r="G138" s="186"/>
      <c r="H138" s="960">
        <v>44501</v>
      </c>
      <c r="I138" s="26"/>
      <c r="J138" s="26" t="s">
        <v>1616</v>
      </c>
      <c r="K138" s="990"/>
      <c r="L138" s="990"/>
      <c r="M138" s="990"/>
      <c r="N138" s="990"/>
      <c r="O138" s="990"/>
      <c r="P138" s="990"/>
      <c r="Q138" s="990"/>
      <c r="R138" s="990"/>
      <c r="S138" s="990"/>
      <c r="T138" s="990"/>
      <c r="U138" s="990"/>
      <c r="V138" s="990"/>
      <c r="W138" s="990"/>
      <c r="X138" s="990"/>
      <c r="Y138" s="990"/>
      <c r="Z138" s="148" t="s">
        <v>396</v>
      </c>
      <c r="AA138" s="148" t="s">
        <v>406</v>
      </c>
      <c r="AB138" s="148" t="s">
        <v>406</v>
      </c>
      <c r="AC138" s="148" t="s">
        <v>96</v>
      </c>
      <c r="AD138" s="148" t="s">
        <v>96</v>
      </c>
      <c r="AE138" s="148" t="s">
        <v>410</v>
      </c>
      <c r="AF138" s="148" t="s">
        <v>87</v>
      </c>
      <c r="AG138" s="990"/>
      <c r="AH138" s="990"/>
      <c r="AI138" s="990"/>
      <c r="AJ138" s="990"/>
      <c r="AK138" s="990"/>
      <c r="AL138" s="990"/>
      <c r="AM138" s="990"/>
      <c r="AN138" s="990"/>
      <c r="AO138" s="990"/>
      <c r="AP138" s="990"/>
      <c r="AQ138" s="990"/>
      <c r="AR138" s="990"/>
      <c r="AS138" s="990"/>
      <c r="AT138" s="990"/>
      <c r="AU138" s="990"/>
      <c r="AV138" s="27">
        <v>23300000</v>
      </c>
      <c r="AW138" s="27">
        <v>23310000</v>
      </c>
      <c r="AX138" s="27">
        <v>23310000</v>
      </c>
      <c r="AY138" s="27">
        <v>23310000</v>
      </c>
      <c r="AZ138" s="27">
        <v>23310000</v>
      </c>
    </row>
    <row r="139" spans="1:52" ht="26.25" customHeight="1" x14ac:dyDescent="0.4">
      <c r="A139" s="186" t="s">
        <v>1325</v>
      </c>
      <c r="B139" s="186" t="s">
        <v>387</v>
      </c>
      <c r="C139" s="255">
        <v>277</v>
      </c>
      <c r="D139" s="157" t="s">
        <v>1119</v>
      </c>
      <c r="E139" s="186" t="s">
        <v>1324</v>
      </c>
      <c r="F139" s="186"/>
      <c r="G139" s="186"/>
      <c r="H139" s="960">
        <v>44501</v>
      </c>
      <c r="I139" s="26"/>
      <c r="J139" s="26" t="s">
        <v>1617</v>
      </c>
      <c r="K139" s="990"/>
      <c r="L139" s="990"/>
      <c r="M139" s="990"/>
      <c r="N139" s="990"/>
      <c r="O139" s="990"/>
      <c r="P139" s="990"/>
      <c r="Q139" s="990"/>
      <c r="R139" s="990"/>
      <c r="S139" s="990"/>
      <c r="T139" s="990"/>
      <c r="U139" s="990"/>
      <c r="V139" s="990"/>
      <c r="W139" s="990"/>
      <c r="X139" s="990"/>
      <c r="Y139" s="990"/>
      <c r="Z139" s="148" t="s">
        <v>396</v>
      </c>
      <c r="AA139" s="148" t="s">
        <v>406</v>
      </c>
      <c r="AB139" s="148" t="s">
        <v>406</v>
      </c>
      <c r="AC139" s="148" t="s">
        <v>96</v>
      </c>
      <c r="AD139" s="148" t="s">
        <v>96</v>
      </c>
      <c r="AE139" s="148" t="s">
        <v>410</v>
      </c>
      <c r="AF139" s="148" t="s">
        <v>87</v>
      </c>
      <c r="AG139" s="990"/>
      <c r="AH139" s="990"/>
      <c r="AI139" s="990"/>
      <c r="AJ139" s="990"/>
      <c r="AK139" s="990"/>
      <c r="AL139" s="990"/>
      <c r="AM139" s="990"/>
      <c r="AN139" s="990"/>
      <c r="AO139" s="990"/>
      <c r="AP139" s="990"/>
      <c r="AQ139" s="990"/>
      <c r="AR139" s="990"/>
      <c r="AS139" s="990"/>
      <c r="AT139" s="990"/>
      <c r="AU139" s="990"/>
      <c r="AV139" s="27">
        <v>6994000</v>
      </c>
      <c r="AW139" s="27">
        <v>6994000</v>
      </c>
      <c r="AX139" s="27">
        <v>6994000</v>
      </c>
      <c r="AY139" s="27">
        <v>6994000</v>
      </c>
      <c r="AZ139" s="27">
        <v>6994000</v>
      </c>
    </row>
    <row r="140" spans="1:52" ht="26.25" customHeight="1" x14ac:dyDescent="0.4">
      <c r="A140" s="186" t="s">
        <v>1325</v>
      </c>
      <c r="B140" s="186" t="s">
        <v>509</v>
      </c>
      <c r="C140" s="255">
        <v>274</v>
      </c>
      <c r="D140" s="157" t="s">
        <v>1119</v>
      </c>
      <c r="E140" s="186" t="s">
        <v>1324</v>
      </c>
      <c r="F140" s="186"/>
      <c r="G140" s="186"/>
      <c r="H140" s="960">
        <v>44562</v>
      </c>
      <c r="I140" s="26"/>
      <c r="J140" s="26" t="s">
        <v>1614</v>
      </c>
      <c r="K140" s="990"/>
      <c r="L140" s="990"/>
      <c r="M140" s="990"/>
      <c r="N140" s="990"/>
      <c r="O140" s="990"/>
      <c r="P140" s="990"/>
      <c r="Q140" s="990"/>
      <c r="R140" s="990"/>
      <c r="S140" s="990"/>
      <c r="T140" s="990"/>
      <c r="U140" s="990"/>
      <c r="V140" s="990"/>
      <c r="W140" s="990"/>
      <c r="X140" s="990"/>
      <c r="Y140" s="990"/>
      <c r="Z140" s="148" t="s">
        <v>396</v>
      </c>
      <c r="AA140" s="148" t="s">
        <v>396</v>
      </c>
      <c r="AB140" s="148" t="s">
        <v>396</v>
      </c>
      <c r="AC140" s="148" t="s">
        <v>110</v>
      </c>
      <c r="AD140" s="148" t="s">
        <v>110</v>
      </c>
      <c r="AE140" s="967">
        <v>44461</v>
      </c>
      <c r="AF140" s="148" t="s">
        <v>87</v>
      </c>
      <c r="AG140" s="990"/>
      <c r="AH140" s="990"/>
      <c r="AI140" s="990"/>
      <c r="AJ140" s="990"/>
      <c r="AK140" s="990"/>
      <c r="AL140" s="990"/>
      <c r="AM140" s="990"/>
      <c r="AN140" s="990"/>
      <c r="AO140" s="990"/>
      <c r="AP140" s="990"/>
      <c r="AQ140" s="990"/>
      <c r="AR140" s="990"/>
      <c r="AS140" s="990"/>
      <c r="AT140" s="990"/>
      <c r="AU140" s="990"/>
      <c r="AV140" s="27">
        <v>6700000</v>
      </c>
      <c r="AW140" s="27">
        <v>6700000</v>
      </c>
      <c r="AX140" s="978">
        <v>6750000</v>
      </c>
      <c r="AY140" s="978">
        <v>6750000</v>
      </c>
      <c r="AZ140" s="978">
        <v>6750000</v>
      </c>
    </row>
    <row r="141" spans="1:52" ht="20.399999999999999" x14ac:dyDescent="0.25">
      <c r="A141" s="186" t="s">
        <v>1325</v>
      </c>
      <c r="B141" s="186" t="s">
        <v>387</v>
      </c>
      <c r="C141" s="255">
        <v>200</v>
      </c>
      <c r="D141" s="157" t="s">
        <v>1119</v>
      </c>
      <c r="E141" s="186" t="s">
        <v>1324</v>
      </c>
      <c r="F141" s="186"/>
      <c r="G141" s="186"/>
      <c r="H141" s="1049">
        <v>44348</v>
      </c>
      <c r="I141" s="26"/>
      <c r="J141" s="26" t="s">
        <v>1537</v>
      </c>
      <c r="K141" s="148"/>
      <c r="L141" s="148"/>
      <c r="M141" s="148"/>
      <c r="N141" s="148"/>
      <c r="O141" s="148"/>
      <c r="P141" s="148"/>
      <c r="Q141" s="148"/>
      <c r="R141" s="148"/>
      <c r="S141" s="148"/>
      <c r="T141" s="148"/>
      <c r="U141" s="148"/>
      <c r="V141" s="148"/>
      <c r="W141" s="148" t="s">
        <v>396</v>
      </c>
      <c r="X141" s="148" t="s">
        <v>406</v>
      </c>
      <c r="Y141" s="148" t="s">
        <v>406</v>
      </c>
      <c r="Z141" s="148" t="s">
        <v>406</v>
      </c>
      <c r="AA141" s="148" t="s">
        <v>406</v>
      </c>
      <c r="AB141" s="148" t="s">
        <v>96</v>
      </c>
      <c r="AC141" s="148" t="s">
        <v>96</v>
      </c>
      <c r="AD141" s="148" t="s">
        <v>96</v>
      </c>
      <c r="AE141" s="148" t="s">
        <v>410</v>
      </c>
      <c r="AF141" s="191" t="s">
        <v>87</v>
      </c>
      <c r="AG141" s="27"/>
      <c r="AH141" s="27"/>
      <c r="AI141" s="27"/>
      <c r="AJ141" s="27"/>
      <c r="AK141" s="27"/>
      <c r="AL141" s="27"/>
      <c r="AM141" s="27"/>
      <c r="AN141" s="27"/>
      <c r="AO141" s="27"/>
      <c r="AP141" s="27"/>
      <c r="AQ141" s="27"/>
      <c r="AR141" s="27"/>
      <c r="AS141" s="27">
        <v>8000000</v>
      </c>
      <c r="AT141" s="27">
        <v>7530000</v>
      </c>
      <c r="AU141" s="27">
        <v>7530000</v>
      </c>
      <c r="AV141" s="27">
        <v>7530000</v>
      </c>
      <c r="AW141" s="27">
        <v>7530000</v>
      </c>
      <c r="AX141" s="27">
        <v>7530000</v>
      </c>
      <c r="AY141" s="27">
        <v>7530000</v>
      </c>
      <c r="AZ141" s="27">
        <v>7530000</v>
      </c>
    </row>
    <row r="142" spans="1:52" ht="20.399999999999999" x14ac:dyDescent="0.25">
      <c r="A142" s="186" t="s">
        <v>1325</v>
      </c>
      <c r="B142" s="186" t="s">
        <v>387</v>
      </c>
      <c r="C142" s="255">
        <v>187</v>
      </c>
      <c r="D142" s="157" t="s">
        <v>1119</v>
      </c>
      <c r="E142" s="186" t="s">
        <v>1324</v>
      </c>
      <c r="F142" s="186"/>
      <c r="G142" s="186"/>
      <c r="H142" s="960">
        <v>44228</v>
      </c>
      <c r="I142" s="26"/>
      <c r="J142" s="26" t="s">
        <v>1506</v>
      </c>
      <c r="K142" s="148"/>
      <c r="L142" s="148"/>
      <c r="M142" s="148"/>
      <c r="N142" s="148"/>
      <c r="O142" s="148"/>
      <c r="P142" s="148"/>
      <c r="Q142" s="148"/>
      <c r="R142" s="148"/>
      <c r="S142" s="148"/>
      <c r="T142" s="148"/>
      <c r="U142" s="148"/>
      <c r="V142" s="148" t="s">
        <v>406</v>
      </c>
      <c r="W142" s="148" t="s">
        <v>406</v>
      </c>
      <c r="X142" s="148" t="s">
        <v>406</v>
      </c>
      <c r="Y142" s="148" t="s">
        <v>406</v>
      </c>
      <c r="Z142" s="148" t="s">
        <v>406</v>
      </c>
      <c r="AA142" s="1038" t="s">
        <v>96</v>
      </c>
      <c r="AB142" s="1038" t="s">
        <v>96</v>
      </c>
      <c r="AC142" s="1038" t="s">
        <v>96</v>
      </c>
      <c r="AD142" s="1038" t="s">
        <v>96</v>
      </c>
      <c r="AE142" s="148" t="s">
        <v>410</v>
      </c>
      <c r="AF142" s="191" t="s">
        <v>87</v>
      </c>
      <c r="AG142" s="27"/>
      <c r="AH142" s="27"/>
      <c r="AI142" s="27"/>
      <c r="AJ142" s="27"/>
      <c r="AK142" s="27"/>
      <c r="AL142" s="27"/>
      <c r="AM142" s="27"/>
      <c r="AN142" s="27"/>
      <c r="AO142" s="27"/>
      <c r="AP142" s="27"/>
      <c r="AQ142" s="27"/>
      <c r="AR142" s="27">
        <v>14100000</v>
      </c>
      <c r="AS142" s="27">
        <v>13631000</v>
      </c>
      <c r="AT142" s="27">
        <v>13631000</v>
      </c>
      <c r="AU142" s="27">
        <v>13631000</v>
      </c>
      <c r="AV142" s="27">
        <v>13631000</v>
      </c>
      <c r="AW142" s="27">
        <v>13631000</v>
      </c>
      <c r="AX142" s="27">
        <v>13631000</v>
      </c>
      <c r="AY142" s="27">
        <v>13631000</v>
      </c>
      <c r="AZ142" s="27">
        <v>13631000</v>
      </c>
    </row>
    <row r="143" spans="1:52" ht="20.399999999999999" x14ac:dyDescent="0.25">
      <c r="A143" s="186" t="s">
        <v>1325</v>
      </c>
      <c r="B143" s="186" t="s">
        <v>387</v>
      </c>
      <c r="C143" s="255">
        <v>104</v>
      </c>
      <c r="D143" s="157" t="s">
        <v>1119</v>
      </c>
      <c r="E143" s="186" t="s">
        <v>1324</v>
      </c>
      <c r="F143" s="186"/>
      <c r="G143" s="186"/>
      <c r="H143" s="960">
        <v>44228</v>
      </c>
      <c r="I143" s="26"/>
      <c r="J143" s="26" t="s">
        <v>1631</v>
      </c>
      <c r="K143" s="148"/>
      <c r="L143" s="148"/>
      <c r="M143" s="148"/>
      <c r="N143" s="148"/>
      <c r="O143" s="148"/>
      <c r="P143" s="148"/>
      <c r="Q143" s="148"/>
      <c r="R143" s="148"/>
      <c r="S143" s="148"/>
      <c r="T143" s="148" t="s">
        <v>396</v>
      </c>
      <c r="U143" s="148" t="s">
        <v>396</v>
      </c>
      <c r="V143" s="148" t="s">
        <v>406</v>
      </c>
      <c r="W143" s="148" t="s">
        <v>406</v>
      </c>
      <c r="X143" s="148" t="s">
        <v>406</v>
      </c>
      <c r="Y143" s="148" t="s">
        <v>406</v>
      </c>
      <c r="Z143" s="148" t="s">
        <v>96</v>
      </c>
      <c r="AA143" s="148" t="s">
        <v>96</v>
      </c>
      <c r="AB143" s="148" t="s">
        <v>96</v>
      </c>
      <c r="AC143" s="148" t="s">
        <v>96</v>
      </c>
      <c r="AD143" s="148" t="s">
        <v>96</v>
      </c>
      <c r="AE143" s="148" t="s">
        <v>410</v>
      </c>
      <c r="AF143" s="191" t="s">
        <v>87</v>
      </c>
      <c r="AG143" s="27"/>
      <c r="AH143" s="27"/>
      <c r="AI143" s="27"/>
      <c r="AJ143" s="27"/>
      <c r="AK143" s="27"/>
      <c r="AL143" s="27"/>
      <c r="AM143" s="27"/>
      <c r="AN143" s="27"/>
      <c r="AO143" s="27"/>
      <c r="AP143" s="27">
        <v>14000000</v>
      </c>
      <c r="AQ143" s="27">
        <v>14000000</v>
      </c>
      <c r="AR143" s="27">
        <v>14000000</v>
      </c>
      <c r="AS143" s="27">
        <v>16992000</v>
      </c>
      <c r="AT143" s="27">
        <v>16992000</v>
      </c>
      <c r="AU143" s="27">
        <v>16992000</v>
      </c>
      <c r="AV143" s="27">
        <v>16992000</v>
      </c>
      <c r="AW143" s="27">
        <v>16992000</v>
      </c>
      <c r="AX143" s="27">
        <v>16992000</v>
      </c>
      <c r="AY143" s="27">
        <v>16992000</v>
      </c>
      <c r="AZ143" s="27">
        <v>16992000</v>
      </c>
    </row>
    <row r="144" spans="1:52" ht="91.8" x14ac:dyDescent="0.25">
      <c r="A144" s="186" t="s">
        <v>1325</v>
      </c>
      <c r="B144" s="186" t="s">
        <v>387</v>
      </c>
      <c r="C144" s="255">
        <v>86</v>
      </c>
      <c r="D144" s="157" t="s">
        <v>1119</v>
      </c>
      <c r="E144" s="186" t="s">
        <v>1432</v>
      </c>
      <c r="F144" s="186"/>
      <c r="G144" s="186"/>
      <c r="H144" s="960">
        <v>44136</v>
      </c>
      <c r="I144" s="26" t="s">
        <v>1441</v>
      </c>
      <c r="J144" s="26" t="s">
        <v>1527</v>
      </c>
      <c r="K144" s="148"/>
      <c r="L144" s="148"/>
      <c r="M144" s="148"/>
      <c r="N144" s="148"/>
      <c r="O144" s="148"/>
      <c r="P144" s="148"/>
      <c r="Q144" s="148" t="s">
        <v>392</v>
      </c>
      <c r="R144" s="148" t="s">
        <v>392</v>
      </c>
      <c r="S144" s="148" t="s">
        <v>392</v>
      </c>
      <c r="T144" s="148" t="s">
        <v>392</v>
      </c>
      <c r="U144" s="148" t="s">
        <v>392</v>
      </c>
      <c r="V144" s="148" t="s">
        <v>392</v>
      </c>
      <c r="W144" s="148" t="s">
        <v>406</v>
      </c>
      <c r="X144" s="148" t="s">
        <v>406</v>
      </c>
      <c r="Y144" s="148" t="s">
        <v>406</v>
      </c>
      <c r="Z144" s="148" t="s">
        <v>96</v>
      </c>
      <c r="AA144" s="148" t="s">
        <v>96</v>
      </c>
      <c r="AB144" s="148" t="s">
        <v>96</v>
      </c>
      <c r="AC144" s="148" t="s">
        <v>96</v>
      </c>
      <c r="AD144" s="148" t="s">
        <v>96</v>
      </c>
      <c r="AE144" s="967" t="s">
        <v>410</v>
      </c>
      <c r="AF144" s="967">
        <v>43576</v>
      </c>
      <c r="AG144" s="27"/>
      <c r="AH144" s="27"/>
      <c r="AI144" s="27"/>
      <c r="AJ144" s="27"/>
      <c r="AK144" s="27"/>
      <c r="AL144" s="27"/>
      <c r="AM144" s="153" t="s">
        <v>1433</v>
      </c>
      <c r="AN144" s="153" t="s">
        <v>1433</v>
      </c>
      <c r="AO144" s="153" t="s">
        <v>1440</v>
      </c>
      <c r="AP144" s="153" t="s">
        <v>1440</v>
      </c>
      <c r="AQ144" s="153" t="s">
        <v>1440</v>
      </c>
      <c r="AR144" s="153" t="s">
        <v>1440</v>
      </c>
      <c r="AS144" s="153" t="s">
        <v>1440</v>
      </c>
      <c r="AT144" s="153" t="s">
        <v>1440</v>
      </c>
      <c r="AU144" s="153" t="s">
        <v>1440</v>
      </c>
      <c r="AV144" s="153" t="s">
        <v>1440</v>
      </c>
      <c r="AW144" s="153" t="s">
        <v>1440</v>
      </c>
      <c r="AX144" s="153" t="s">
        <v>1440</v>
      </c>
      <c r="AY144" s="153" t="s">
        <v>1440</v>
      </c>
      <c r="AZ144" s="153" t="s">
        <v>1440</v>
      </c>
    </row>
    <row r="145" spans="1:52" ht="20.399999999999999" x14ac:dyDescent="0.25">
      <c r="A145" s="186" t="s">
        <v>1325</v>
      </c>
      <c r="B145" s="186" t="s">
        <v>387</v>
      </c>
      <c r="C145" s="255">
        <v>206</v>
      </c>
      <c r="D145" s="157" t="s">
        <v>1119</v>
      </c>
      <c r="E145" s="186" t="s">
        <v>1324</v>
      </c>
      <c r="F145" s="186"/>
      <c r="G145" s="186"/>
      <c r="H145" s="960">
        <v>44136</v>
      </c>
      <c r="I145" s="26"/>
      <c r="J145" s="26" t="s">
        <v>1545</v>
      </c>
      <c r="K145" s="148"/>
      <c r="L145" s="148"/>
      <c r="M145" s="148"/>
      <c r="N145" s="148"/>
      <c r="O145" s="148"/>
      <c r="P145" s="148"/>
      <c r="Q145" s="148"/>
      <c r="R145" s="148"/>
      <c r="S145" s="148"/>
      <c r="T145" s="148"/>
      <c r="U145" s="148"/>
      <c r="V145" s="148"/>
      <c r="W145" s="148" t="s">
        <v>396</v>
      </c>
      <c r="X145" s="148" t="s">
        <v>396</v>
      </c>
      <c r="Y145" s="148" t="s">
        <v>406</v>
      </c>
      <c r="Z145" s="148" t="s">
        <v>110</v>
      </c>
      <c r="AA145" s="148" t="s">
        <v>110</v>
      </c>
      <c r="AB145" s="148" t="s">
        <v>110</v>
      </c>
      <c r="AC145" s="148" t="s">
        <v>110</v>
      </c>
      <c r="AD145" s="148" t="s">
        <v>110</v>
      </c>
      <c r="AE145" s="148" t="s">
        <v>410</v>
      </c>
      <c r="AF145" s="191" t="s">
        <v>87</v>
      </c>
      <c r="AG145" s="27"/>
      <c r="AH145" s="27"/>
      <c r="AI145" s="27"/>
      <c r="AJ145" s="27"/>
      <c r="AK145" s="27"/>
      <c r="AL145" s="27"/>
      <c r="AM145" s="27"/>
      <c r="AN145" s="27"/>
      <c r="AO145" s="27"/>
      <c r="AP145" s="27"/>
      <c r="AQ145" s="27"/>
      <c r="AR145" s="27"/>
      <c r="AS145" s="27">
        <v>8490000</v>
      </c>
      <c r="AT145" s="27">
        <v>8490000</v>
      </c>
      <c r="AU145" s="27">
        <v>8475000</v>
      </c>
      <c r="AV145" s="27">
        <v>8475000</v>
      </c>
      <c r="AW145" s="27">
        <v>8475000</v>
      </c>
      <c r="AX145" s="27">
        <v>8475000</v>
      </c>
      <c r="AY145" s="27">
        <v>8475000</v>
      </c>
      <c r="AZ145" s="27">
        <v>8475000</v>
      </c>
    </row>
    <row r="146" spans="1:52" ht="20.399999999999999" x14ac:dyDescent="0.25">
      <c r="A146" s="186" t="s">
        <v>1325</v>
      </c>
      <c r="B146" s="186" t="s">
        <v>387</v>
      </c>
      <c r="C146" s="255">
        <v>198</v>
      </c>
      <c r="D146" s="157" t="s">
        <v>1119</v>
      </c>
      <c r="E146" s="186" t="s">
        <v>1324</v>
      </c>
      <c r="F146" s="186"/>
      <c r="G146" s="186"/>
      <c r="H146" s="960">
        <v>44075</v>
      </c>
      <c r="I146" s="26"/>
      <c r="J146" s="26" t="s">
        <v>1535</v>
      </c>
      <c r="K146" s="148"/>
      <c r="L146" s="148"/>
      <c r="M146" s="148"/>
      <c r="N146" s="148"/>
      <c r="O146" s="148"/>
      <c r="P146" s="148"/>
      <c r="Q146" s="148"/>
      <c r="R146" s="148"/>
      <c r="S146" s="148"/>
      <c r="T146" s="148"/>
      <c r="U146" s="148"/>
      <c r="V146" s="148"/>
      <c r="W146" s="148" t="s">
        <v>396</v>
      </c>
      <c r="X146" s="148" t="s">
        <v>406</v>
      </c>
      <c r="Y146" s="148" t="s">
        <v>406</v>
      </c>
      <c r="Z146" s="148" t="s">
        <v>110</v>
      </c>
      <c r="AA146" s="148" t="s">
        <v>110</v>
      </c>
      <c r="AB146" s="148" t="s">
        <v>110</v>
      </c>
      <c r="AC146" s="148" t="s">
        <v>110</v>
      </c>
      <c r="AD146" s="148" t="s">
        <v>110</v>
      </c>
      <c r="AE146" s="148" t="s">
        <v>410</v>
      </c>
      <c r="AF146" s="191" t="s">
        <v>87</v>
      </c>
      <c r="AG146" s="27"/>
      <c r="AH146" s="27"/>
      <c r="AI146" s="27"/>
      <c r="AJ146" s="27"/>
      <c r="AK146" s="27"/>
      <c r="AL146" s="27"/>
      <c r="AM146" s="27"/>
      <c r="AN146" s="27"/>
      <c r="AO146" s="27"/>
      <c r="AP146" s="27"/>
      <c r="AQ146" s="27"/>
      <c r="AR146" s="27"/>
      <c r="AS146" s="27">
        <v>7410000</v>
      </c>
      <c r="AT146" s="27">
        <v>6403000</v>
      </c>
      <c r="AU146" s="27">
        <v>6403000</v>
      </c>
      <c r="AV146" s="27">
        <v>6403000</v>
      </c>
      <c r="AW146" s="27">
        <v>6403000</v>
      </c>
      <c r="AX146" s="27">
        <v>6403000</v>
      </c>
      <c r="AY146" s="27">
        <v>6403000</v>
      </c>
      <c r="AZ146" s="27">
        <v>6403000</v>
      </c>
    </row>
    <row r="147" spans="1:52" ht="20.399999999999999" x14ac:dyDescent="0.25">
      <c r="A147" s="186" t="s">
        <v>1325</v>
      </c>
      <c r="B147" s="186" t="s">
        <v>387</v>
      </c>
      <c r="C147" s="255">
        <v>199</v>
      </c>
      <c r="D147" s="157" t="s">
        <v>1119</v>
      </c>
      <c r="E147" s="186" t="s">
        <v>1324</v>
      </c>
      <c r="F147" s="186"/>
      <c r="G147" s="186"/>
      <c r="H147" s="960">
        <v>44136</v>
      </c>
      <c r="I147" s="26"/>
      <c r="J147" s="26" t="s">
        <v>1536</v>
      </c>
      <c r="K147" s="148"/>
      <c r="L147" s="148"/>
      <c r="M147" s="148"/>
      <c r="N147" s="148"/>
      <c r="O147" s="148"/>
      <c r="P147" s="148"/>
      <c r="Q147" s="148"/>
      <c r="R147" s="148"/>
      <c r="S147" s="148"/>
      <c r="T147" s="148"/>
      <c r="U147" s="148"/>
      <c r="V147" s="148"/>
      <c r="W147" s="148" t="s">
        <v>396</v>
      </c>
      <c r="X147" s="148" t="s">
        <v>406</v>
      </c>
      <c r="Y147" s="148" t="s">
        <v>406</v>
      </c>
      <c r="Z147" s="148" t="s">
        <v>110</v>
      </c>
      <c r="AA147" s="148" t="s">
        <v>110</v>
      </c>
      <c r="AB147" s="148" t="s">
        <v>110</v>
      </c>
      <c r="AC147" s="148" t="s">
        <v>110</v>
      </c>
      <c r="AD147" s="148" t="s">
        <v>110</v>
      </c>
      <c r="AE147" s="148" t="s">
        <v>410</v>
      </c>
      <c r="AF147" s="191" t="s">
        <v>87</v>
      </c>
      <c r="AG147" s="27"/>
      <c r="AH147" s="27"/>
      <c r="AI147" s="27"/>
      <c r="AJ147" s="27"/>
      <c r="AK147" s="27"/>
      <c r="AL147" s="27"/>
      <c r="AM147" s="27"/>
      <c r="AN147" s="27"/>
      <c r="AO147" s="27"/>
      <c r="AP147" s="27"/>
      <c r="AQ147" s="27"/>
      <c r="AR147" s="27"/>
      <c r="AS147" s="27">
        <v>9100000</v>
      </c>
      <c r="AT147" s="27">
        <v>9045000</v>
      </c>
      <c r="AU147" s="27">
        <v>9045000</v>
      </c>
      <c r="AV147" s="27">
        <v>9045000</v>
      </c>
      <c r="AW147" s="27">
        <v>9045000</v>
      </c>
      <c r="AX147" s="27">
        <v>9045000</v>
      </c>
      <c r="AY147" s="27">
        <v>10048000</v>
      </c>
      <c r="AZ147" s="27">
        <v>10048000</v>
      </c>
    </row>
    <row r="148" spans="1:52" ht="20.399999999999999" x14ac:dyDescent="0.25">
      <c r="A148" s="186" t="s">
        <v>1325</v>
      </c>
      <c r="B148" s="186" t="s">
        <v>387</v>
      </c>
      <c r="C148" s="255">
        <v>201</v>
      </c>
      <c r="D148" s="157" t="s">
        <v>1119</v>
      </c>
      <c r="E148" s="186" t="s">
        <v>1324</v>
      </c>
      <c r="F148" s="186"/>
      <c r="G148" s="186"/>
      <c r="H148" s="960">
        <v>44136</v>
      </c>
      <c r="I148" s="26"/>
      <c r="J148" s="26" t="s">
        <v>1538</v>
      </c>
      <c r="K148" s="148"/>
      <c r="L148" s="148"/>
      <c r="M148" s="148"/>
      <c r="N148" s="148"/>
      <c r="O148" s="148"/>
      <c r="P148" s="148"/>
      <c r="Q148" s="148"/>
      <c r="R148" s="148"/>
      <c r="S148" s="148"/>
      <c r="T148" s="148"/>
      <c r="U148" s="148"/>
      <c r="V148" s="148"/>
      <c r="W148" s="148" t="s">
        <v>396</v>
      </c>
      <c r="X148" s="148" t="s">
        <v>406</v>
      </c>
      <c r="Y148" s="148" t="s">
        <v>406</v>
      </c>
      <c r="Z148" s="148" t="s">
        <v>110</v>
      </c>
      <c r="AA148" s="148" t="s">
        <v>110</v>
      </c>
      <c r="AB148" s="148" t="s">
        <v>110</v>
      </c>
      <c r="AC148" s="148" t="s">
        <v>110</v>
      </c>
      <c r="AD148" s="148" t="s">
        <v>110</v>
      </c>
      <c r="AE148" s="148" t="s">
        <v>410</v>
      </c>
      <c r="AF148" s="191" t="s">
        <v>87</v>
      </c>
      <c r="AG148" s="27"/>
      <c r="AH148" s="27"/>
      <c r="AI148" s="27"/>
      <c r="AJ148" s="27"/>
      <c r="AK148" s="27"/>
      <c r="AL148" s="27"/>
      <c r="AM148" s="27"/>
      <c r="AN148" s="27"/>
      <c r="AO148" s="27"/>
      <c r="AP148" s="27"/>
      <c r="AQ148" s="27"/>
      <c r="AR148" s="27"/>
      <c r="AS148" s="27">
        <v>6910000</v>
      </c>
      <c r="AT148" s="27">
        <v>7404000</v>
      </c>
      <c r="AU148" s="27">
        <v>7404000</v>
      </c>
      <c r="AV148" s="27">
        <v>7404000</v>
      </c>
      <c r="AW148" s="27">
        <v>7404000</v>
      </c>
      <c r="AX148" s="27">
        <v>7404000</v>
      </c>
      <c r="AY148" s="27">
        <v>7404000</v>
      </c>
      <c r="AZ148" s="27">
        <v>7404000</v>
      </c>
    </row>
    <row r="149" spans="1:52" ht="20.399999999999999" x14ac:dyDescent="0.25">
      <c r="A149" s="186" t="s">
        <v>1325</v>
      </c>
      <c r="B149" s="186" t="s">
        <v>387</v>
      </c>
      <c r="C149" s="255">
        <v>205</v>
      </c>
      <c r="D149" s="157" t="s">
        <v>1119</v>
      </c>
      <c r="E149" s="186" t="s">
        <v>1324</v>
      </c>
      <c r="F149" s="186"/>
      <c r="G149" s="186"/>
      <c r="H149" s="1013">
        <v>44166</v>
      </c>
      <c r="I149" s="26"/>
      <c r="J149" s="26" t="s">
        <v>1539</v>
      </c>
      <c r="K149" s="148"/>
      <c r="L149" s="148"/>
      <c r="M149" s="148"/>
      <c r="N149" s="148"/>
      <c r="O149" s="148"/>
      <c r="P149" s="148"/>
      <c r="Q149" s="148"/>
      <c r="R149" s="148"/>
      <c r="S149" s="148"/>
      <c r="T149" s="148"/>
      <c r="U149" s="148"/>
      <c r="V149" s="148"/>
      <c r="W149" s="148" t="s">
        <v>396</v>
      </c>
      <c r="X149" s="148" t="s">
        <v>406</v>
      </c>
      <c r="Y149" s="148" t="s">
        <v>406</v>
      </c>
      <c r="Z149" s="148" t="s">
        <v>110</v>
      </c>
      <c r="AA149" s="148" t="s">
        <v>110</v>
      </c>
      <c r="AB149" s="148" t="s">
        <v>110</v>
      </c>
      <c r="AC149" s="148" t="s">
        <v>110</v>
      </c>
      <c r="AD149" s="148" t="s">
        <v>110</v>
      </c>
      <c r="AE149" s="148" t="s">
        <v>410</v>
      </c>
      <c r="AF149" s="191" t="s">
        <v>87</v>
      </c>
      <c r="AG149" s="27"/>
      <c r="AH149" s="27"/>
      <c r="AI149" s="27"/>
      <c r="AJ149" s="27"/>
      <c r="AK149" s="27"/>
      <c r="AL149" s="27"/>
      <c r="AM149" s="27"/>
      <c r="AN149" s="27"/>
      <c r="AO149" s="27"/>
      <c r="AP149" s="27"/>
      <c r="AQ149" s="27"/>
      <c r="AR149" s="27"/>
      <c r="AS149" s="27">
        <v>33430000</v>
      </c>
      <c r="AT149" s="27">
        <v>29740000</v>
      </c>
      <c r="AU149" s="27">
        <v>29740000</v>
      </c>
      <c r="AV149" s="27">
        <v>29740000</v>
      </c>
      <c r="AW149" s="27">
        <v>29740000</v>
      </c>
      <c r="AX149" s="27">
        <v>29740000</v>
      </c>
      <c r="AY149" s="27">
        <v>29740000</v>
      </c>
      <c r="AZ149" s="27">
        <v>29740000</v>
      </c>
    </row>
    <row r="150" spans="1:52" ht="20.399999999999999" x14ac:dyDescent="0.25">
      <c r="A150" s="186" t="s">
        <v>1325</v>
      </c>
      <c r="B150" s="186" t="s">
        <v>387</v>
      </c>
      <c r="C150" s="255">
        <v>105</v>
      </c>
      <c r="D150" s="157" t="s">
        <v>1119</v>
      </c>
      <c r="E150" s="186" t="s">
        <v>1324</v>
      </c>
      <c r="F150" s="186"/>
      <c r="G150" s="186"/>
      <c r="H150" s="960">
        <v>44075</v>
      </c>
      <c r="I150" s="26"/>
      <c r="J150" s="26" t="s">
        <v>1641</v>
      </c>
      <c r="K150" s="148"/>
      <c r="L150" s="148"/>
      <c r="M150" s="148"/>
      <c r="N150" s="148"/>
      <c r="O150" s="148"/>
      <c r="P150" s="148"/>
      <c r="Q150" s="148"/>
      <c r="R150" s="148"/>
      <c r="S150" s="148"/>
      <c r="T150" s="148" t="s">
        <v>396</v>
      </c>
      <c r="U150" s="148" t="s">
        <v>406</v>
      </c>
      <c r="V150" s="148" t="s">
        <v>406</v>
      </c>
      <c r="W150" s="148" t="s">
        <v>406</v>
      </c>
      <c r="X150" s="148" t="s">
        <v>406</v>
      </c>
      <c r="Y150" s="148" t="s">
        <v>406</v>
      </c>
      <c r="Z150" s="148" t="s">
        <v>110</v>
      </c>
      <c r="AA150" s="148" t="s">
        <v>110</v>
      </c>
      <c r="AB150" s="148" t="s">
        <v>110</v>
      </c>
      <c r="AC150" s="148" t="s">
        <v>110</v>
      </c>
      <c r="AD150" s="148" t="s">
        <v>110</v>
      </c>
      <c r="AE150" s="148" t="s">
        <v>410</v>
      </c>
      <c r="AF150" s="191" t="s">
        <v>87</v>
      </c>
      <c r="AG150" s="27"/>
      <c r="AH150" s="27"/>
      <c r="AI150" s="27"/>
      <c r="AJ150" s="27"/>
      <c r="AK150" s="27"/>
      <c r="AL150" s="27"/>
      <c r="AM150" s="27"/>
      <c r="AN150" s="27"/>
      <c r="AO150" s="27"/>
      <c r="AP150" s="27">
        <v>6100000</v>
      </c>
      <c r="AQ150" s="27">
        <v>6884000</v>
      </c>
      <c r="AR150" s="27">
        <v>6884000</v>
      </c>
      <c r="AS150" s="27">
        <v>6884000</v>
      </c>
      <c r="AT150" s="27">
        <v>6884000</v>
      </c>
      <c r="AU150" s="27">
        <v>6884000</v>
      </c>
      <c r="AV150" s="27">
        <v>6884000</v>
      </c>
      <c r="AW150" s="27">
        <v>6884000</v>
      </c>
      <c r="AX150" s="27">
        <v>6884000</v>
      </c>
      <c r="AY150" s="27">
        <v>6884000</v>
      </c>
      <c r="AZ150" s="27">
        <v>6884000</v>
      </c>
    </row>
    <row r="151" spans="1:52" ht="20.399999999999999" x14ac:dyDescent="0.25">
      <c r="A151" s="186" t="s">
        <v>1325</v>
      </c>
      <c r="B151" s="186" t="s">
        <v>387</v>
      </c>
      <c r="C151" s="255">
        <v>188</v>
      </c>
      <c r="D151" s="157" t="s">
        <v>1119</v>
      </c>
      <c r="E151" s="186" t="s">
        <v>1324</v>
      </c>
      <c r="F151" s="186"/>
      <c r="G151" s="186"/>
      <c r="H151" s="1013">
        <v>44166</v>
      </c>
      <c r="I151" s="26"/>
      <c r="J151" s="26" t="s">
        <v>1507</v>
      </c>
      <c r="K151" s="148"/>
      <c r="L151" s="148"/>
      <c r="M151" s="148"/>
      <c r="N151" s="148"/>
      <c r="O151" s="148"/>
      <c r="P151" s="148"/>
      <c r="Q151" s="148"/>
      <c r="R151" s="148"/>
      <c r="S151" s="148"/>
      <c r="T151" s="148"/>
      <c r="U151" s="148"/>
      <c r="V151" s="148" t="s">
        <v>406</v>
      </c>
      <c r="W151" s="148" t="s">
        <v>406</v>
      </c>
      <c r="X151" s="148" t="s">
        <v>406</v>
      </c>
      <c r="Y151" s="148" t="s">
        <v>406</v>
      </c>
      <c r="Z151" s="148" t="s">
        <v>110</v>
      </c>
      <c r="AA151" s="148" t="s">
        <v>110</v>
      </c>
      <c r="AB151" s="148" t="s">
        <v>110</v>
      </c>
      <c r="AC151" s="148" t="s">
        <v>110</v>
      </c>
      <c r="AD151" s="148" t="s">
        <v>110</v>
      </c>
      <c r="AE151" s="148" t="s">
        <v>410</v>
      </c>
      <c r="AF151" s="191" t="s">
        <v>87</v>
      </c>
      <c r="AG151" s="27"/>
      <c r="AH151" s="27"/>
      <c r="AI151" s="27"/>
      <c r="AJ151" s="27"/>
      <c r="AK151" s="27"/>
      <c r="AL151" s="27"/>
      <c r="AM151" s="27"/>
      <c r="AN151" s="27"/>
      <c r="AO151" s="27"/>
      <c r="AP151" s="27"/>
      <c r="AQ151" s="27"/>
      <c r="AR151" s="27">
        <v>10300000</v>
      </c>
      <c r="AS151" s="27">
        <v>10995000</v>
      </c>
      <c r="AT151" s="27">
        <v>10995000</v>
      </c>
      <c r="AU151" s="27">
        <v>10995000</v>
      </c>
      <c r="AV151" s="27">
        <v>10995000</v>
      </c>
      <c r="AW151" s="27">
        <v>10995000</v>
      </c>
      <c r="AX151" s="27">
        <v>10995000</v>
      </c>
      <c r="AY151" s="27">
        <v>10995000</v>
      </c>
      <c r="AZ151" s="27">
        <v>10995000</v>
      </c>
    </row>
    <row r="152" spans="1:52" ht="20.399999999999999" x14ac:dyDescent="0.25">
      <c r="A152" s="186" t="s">
        <v>1325</v>
      </c>
      <c r="B152" s="186" t="s">
        <v>387</v>
      </c>
      <c r="C152" s="255">
        <v>189</v>
      </c>
      <c r="D152" s="157" t="s">
        <v>1119</v>
      </c>
      <c r="E152" s="186" t="s">
        <v>1324</v>
      </c>
      <c r="F152" s="186"/>
      <c r="G152" s="186"/>
      <c r="H152" s="1013">
        <v>44166</v>
      </c>
      <c r="I152" s="26"/>
      <c r="J152" s="26" t="s">
        <v>1508</v>
      </c>
      <c r="K152" s="148"/>
      <c r="L152" s="148"/>
      <c r="M152" s="148"/>
      <c r="N152" s="148"/>
      <c r="O152" s="148"/>
      <c r="P152" s="148"/>
      <c r="Q152" s="148"/>
      <c r="R152" s="148"/>
      <c r="S152" s="148"/>
      <c r="T152" s="148"/>
      <c r="U152" s="148"/>
      <c r="V152" s="148" t="s">
        <v>406</v>
      </c>
      <c r="W152" s="148" t="s">
        <v>406</v>
      </c>
      <c r="X152" s="148" t="s">
        <v>406</v>
      </c>
      <c r="Y152" s="148" t="s">
        <v>406</v>
      </c>
      <c r="Z152" s="148" t="s">
        <v>110</v>
      </c>
      <c r="AA152" s="148" t="s">
        <v>110</v>
      </c>
      <c r="AB152" s="148" t="s">
        <v>110</v>
      </c>
      <c r="AC152" s="148" t="s">
        <v>110</v>
      </c>
      <c r="AD152" s="148" t="s">
        <v>110</v>
      </c>
      <c r="AE152" s="148" t="s">
        <v>410</v>
      </c>
      <c r="AF152" s="191" t="s">
        <v>87</v>
      </c>
      <c r="AG152" s="27"/>
      <c r="AH152" s="27"/>
      <c r="AI152" s="27"/>
      <c r="AJ152" s="27"/>
      <c r="AK152" s="27"/>
      <c r="AL152" s="27"/>
      <c r="AM152" s="27"/>
      <c r="AN152" s="27"/>
      <c r="AO152" s="27"/>
      <c r="AP152" s="27"/>
      <c r="AQ152" s="27"/>
      <c r="AR152" s="27">
        <v>9700000</v>
      </c>
      <c r="AS152" s="27">
        <v>11589000</v>
      </c>
      <c r="AT152" s="27">
        <v>11589000</v>
      </c>
      <c r="AU152" s="27">
        <v>11589000</v>
      </c>
      <c r="AV152" s="27">
        <v>11589000</v>
      </c>
      <c r="AW152" s="27">
        <v>11589000</v>
      </c>
      <c r="AX152" s="27">
        <v>11589000</v>
      </c>
      <c r="AY152" s="27">
        <v>11589000</v>
      </c>
      <c r="AZ152" s="27">
        <v>11589000</v>
      </c>
    </row>
    <row r="153" spans="1:52" ht="20.399999999999999" x14ac:dyDescent="0.25">
      <c r="A153" s="186" t="s">
        <v>1325</v>
      </c>
      <c r="B153" s="186" t="s">
        <v>387</v>
      </c>
      <c r="C153" s="255">
        <v>191</v>
      </c>
      <c r="D153" s="157" t="s">
        <v>1119</v>
      </c>
      <c r="E153" s="186" t="s">
        <v>1324</v>
      </c>
      <c r="F153" s="186"/>
      <c r="G153" s="186"/>
      <c r="H153" s="1013">
        <v>44166</v>
      </c>
      <c r="I153" s="26"/>
      <c r="J153" s="26" t="s">
        <v>1509</v>
      </c>
      <c r="K153" s="148"/>
      <c r="L153" s="148"/>
      <c r="M153" s="148"/>
      <c r="N153" s="148"/>
      <c r="O153" s="148"/>
      <c r="P153" s="148"/>
      <c r="Q153" s="148"/>
      <c r="R153" s="148"/>
      <c r="S153" s="148"/>
      <c r="T153" s="148"/>
      <c r="U153" s="148"/>
      <c r="V153" s="148" t="s">
        <v>406</v>
      </c>
      <c r="W153" s="148" t="s">
        <v>406</v>
      </c>
      <c r="X153" s="148" t="s">
        <v>406</v>
      </c>
      <c r="Y153" s="148" t="s">
        <v>406</v>
      </c>
      <c r="Z153" s="148" t="s">
        <v>110</v>
      </c>
      <c r="AA153" s="148" t="s">
        <v>110</v>
      </c>
      <c r="AB153" s="148" t="s">
        <v>110</v>
      </c>
      <c r="AC153" s="148" t="s">
        <v>110</v>
      </c>
      <c r="AD153" s="148" t="s">
        <v>110</v>
      </c>
      <c r="AE153" s="148" t="s">
        <v>410</v>
      </c>
      <c r="AF153" s="191" t="s">
        <v>87</v>
      </c>
      <c r="AG153" s="27"/>
      <c r="AH153" s="27"/>
      <c r="AI153" s="27"/>
      <c r="AJ153" s="27"/>
      <c r="AK153" s="27"/>
      <c r="AL153" s="27"/>
      <c r="AM153" s="27"/>
      <c r="AN153" s="27"/>
      <c r="AO153" s="27"/>
      <c r="AP153" s="27"/>
      <c r="AQ153" s="27"/>
      <c r="AR153" s="27">
        <v>14000000</v>
      </c>
      <c r="AS153" s="27">
        <v>14408000</v>
      </c>
      <c r="AT153" s="27">
        <v>14408000</v>
      </c>
      <c r="AU153" s="27">
        <v>14408000</v>
      </c>
      <c r="AV153" s="27">
        <v>14408000</v>
      </c>
      <c r="AW153" s="27">
        <v>14408000</v>
      </c>
      <c r="AX153" s="27">
        <v>14408000</v>
      </c>
      <c r="AY153" s="27">
        <v>14408000</v>
      </c>
      <c r="AZ153" s="27">
        <v>14408000</v>
      </c>
    </row>
    <row r="154" spans="1:52" ht="20.399999999999999" x14ac:dyDescent="0.25">
      <c r="A154" s="186" t="s">
        <v>1325</v>
      </c>
      <c r="B154" s="186" t="s">
        <v>387</v>
      </c>
      <c r="C154" s="255">
        <v>192</v>
      </c>
      <c r="D154" s="157" t="s">
        <v>1119</v>
      </c>
      <c r="E154" s="186" t="s">
        <v>1324</v>
      </c>
      <c r="F154" s="186"/>
      <c r="G154" s="186"/>
      <c r="H154" s="1013">
        <v>44166</v>
      </c>
      <c r="I154" s="26"/>
      <c r="J154" s="26" t="s">
        <v>1510</v>
      </c>
      <c r="K154" s="148"/>
      <c r="L154" s="148"/>
      <c r="M154" s="148"/>
      <c r="N154" s="148"/>
      <c r="O154" s="148"/>
      <c r="P154" s="148"/>
      <c r="Q154" s="148"/>
      <c r="R154" s="148"/>
      <c r="S154" s="148"/>
      <c r="T154" s="148"/>
      <c r="U154" s="148"/>
      <c r="V154" s="148" t="s">
        <v>406</v>
      </c>
      <c r="W154" s="148" t="s">
        <v>406</v>
      </c>
      <c r="X154" s="148" t="s">
        <v>406</v>
      </c>
      <c r="Y154" s="148" t="s">
        <v>406</v>
      </c>
      <c r="Z154" s="148" t="s">
        <v>110</v>
      </c>
      <c r="AA154" s="148" t="s">
        <v>110</v>
      </c>
      <c r="AB154" s="148" t="s">
        <v>110</v>
      </c>
      <c r="AC154" s="148" t="s">
        <v>110</v>
      </c>
      <c r="AD154" s="148" t="s">
        <v>110</v>
      </c>
      <c r="AE154" s="148" t="s">
        <v>410</v>
      </c>
      <c r="AF154" s="191" t="s">
        <v>87</v>
      </c>
      <c r="AG154" s="27"/>
      <c r="AH154" s="27"/>
      <c r="AI154" s="27"/>
      <c r="AJ154" s="27"/>
      <c r="AK154" s="27"/>
      <c r="AL154" s="27"/>
      <c r="AM154" s="27"/>
      <c r="AN154" s="27"/>
      <c r="AO154" s="27"/>
      <c r="AP154" s="27"/>
      <c r="AQ154" s="27"/>
      <c r="AR154" s="27">
        <v>16400000</v>
      </c>
      <c r="AS154" s="27">
        <v>17313000</v>
      </c>
      <c r="AT154" s="27">
        <v>17313000</v>
      </c>
      <c r="AU154" s="27">
        <v>17313000</v>
      </c>
      <c r="AV154" s="27">
        <v>17313000</v>
      </c>
      <c r="AW154" s="27">
        <v>17313000</v>
      </c>
      <c r="AX154" s="27">
        <v>17313000</v>
      </c>
      <c r="AY154" s="27">
        <v>17313000</v>
      </c>
      <c r="AZ154" s="27">
        <v>17313000</v>
      </c>
    </row>
    <row r="155" spans="1:52" x14ac:dyDescent="0.25">
      <c r="A155" s="186" t="s">
        <v>1325</v>
      </c>
      <c r="B155" s="186" t="s">
        <v>509</v>
      </c>
      <c r="C155" s="255">
        <v>202</v>
      </c>
      <c r="D155" s="157" t="s">
        <v>1119</v>
      </c>
      <c r="E155" s="186" t="s">
        <v>1324</v>
      </c>
      <c r="F155" s="186"/>
      <c r="G155" s="186"/>
      <c r="H155" s="1013">
        <v>44166</v>
      </c>
      <c r="I155" s="26"/>
      <c r="J155" s="26" t="s">
        <v>1623</v>
      </c>
      <c r="K155" s="148"/>
      <c r="L155" s="148"/>
      <c r="M155" s="148"/>
      <c r="N155" s="148"/>
      <c r="O155" s="148"/>
      <c r="P155" s="148"/>
      <c r="Q155" s="148"/>
      <c r="R155" s="148"/>
      <c r="S155" s="148"/>
      <c r="T155" s="148"/>
      <c r="U155" s="148"/>
      <c r="V155" s="148"/>
      <c r="W155" s="148" t="s">
        <v>396</v>
      </c>
      <c r="X155" s="148" t="s">
        <v>396</v>
      </c>
      <c r="Y155" s="148" t="s">
        <v>396</v>
      </c>
      <c r="Z155" s="148" t="s">
        <v>110</v>
      </c>
      <c r="AA155" s="148" t="s">
        <v>110</v>
      </c>
      <c r="AB155" s="148" t="s">
        <v>110</v>
      </c>
      <c r="AC155" s="148" t="s">
        <v>110</v>
      </c>
      <c r="AD155" s="148" t="s">
        <v>110</v>
      </c>
      <c r="AE155" s="148" t="s">
        <v>410</v>
      </c>
      <c r="AF155" s="148" t="s">
        <v>410</v>
      </c>
      <c r="AG155" s="27"/>
      <c r="AH155" s="27"/>
      <c r="AI155" s="27"/>
      <c r="AJ155" s="27"/>
      <c r="AK155" s="27"/>
      <c r="AL155" s="27"/>
      <c r="AM155" s="27"/>
      <c r="AN155" s="27"/>
      <c r="AO155" s="27"/>
      <c r="AP155" s="27"/>
      <c r="AQ155" s="27"/>
      <c r="AR155" s="27"/>
      <c r="AS155" s="27">
        <v>6080000</v>
      </c>
      <c r="AT155" s="27">
        <v>6080000</v>
      </c>
      <c r="AU155" s="27">
        <v>4100000</v>
      </c>
      <c r="AV155" s="27">
        <v>4100000</v>
      </c>
      <c r="AW155" s="27">
        <v>4100000</v>
      </c>
      <c r="AX155" s="27">
        <v>4100000</v>
      </c>
      <c r="AY155" s="27">
        <v>4100000</v>
      </c>
      <c r="AZ155" s="27">
        <v>4100000</v>
      </c>
    </row>
    <row r="156" spans="1:52" x14ac:dyDescent="0.25">
      <c r="A156" s="186" t="s">
        <v>1325</v>
      </c>
      <c r="B156" s="186" t="s">
        <v>509</v>
      </c>
      <c r="C156" s="255">
        <v>204</v>
      </c>
      <c r="D156" s="157" t="s">
        <v>1119</v>
      </c>
      <c r="E156" s="186" t="s">
        <v>1324</v>
      </c>
      <c r="F156" s="186"/>
      <c r="G156" s="186"/>
      <c r="H156" s="1021">
        <v>43891</v>
      </c>
      <c r="I156" s="26"/>
      <c r="J156" s="26" t="s">
        <v>1559</v>
      </c>
      <c r="K156" s="148"/>
      <c r="L156" s="148"/>
      <c r="M156" s="148"/>
      <c r="N156" s="148"/>
      <c r="O156" s="148"/>
      <c r="P156" s="148"/>
      <c r="Q156" s="148"/>
      <c r="R156" s="148"/>
      <c r="S156" s="148"/>
      <c r="T156" s="148"/>
      <c r="U156" s="148"/>
      <c r="V156" s="148"/>
      <c r="W156" s="148" t="s">
        <v>396</v>
      </c>
      <c r="X156" s="148" t="s">
        <v>396</v>
      </c>
      <c r="Y156" s="148" t="s">
        <v>396</v>
      </c>
      <c r="Z156" s="148" t="s">
        <v>110</v>
      </c>
      <c r="AA156" s="148" t="s">
        <v>110</v>
      </c>
      <c r="AB156" s="148" t="s">
        <v>110</v>
      </c>
      <c r="AC156" s="148" t="s">
        <v>110</v>
      </c>
      <c r="AD156" s="148" t="s">
        <v>110</v>
      </c>
      <c r="AE156" s="148" t="s">
        <v>410</v>
      </c>
      <c r="AF156" s="148" t="s">
        <v>410</v>
      </c>
      <c r="AG156" s="27"/>
      <c r="AH156" s="27"/>
      <c r="AI156" s="27"/>
      <c r="AJ156" s="27"/>
      <c r="AK156" s="27"/>
      <c r="AL156" s="27"/>
      <c r="AM156" s="27"/>
      <c r="AN156" s="27"/>
      <c r="AO156" s="27"/>
      <c r="AP156" s="27"/>
      <c r="AQ156" s="27"/>
      <c r="AR156" s="27"/>
      <c r="AS156" s="27">
        <v>5250000</v>
      </c>
      <c r="AT156" s="27">
        <v>5250000</v>
      </c>
      <c r="AU156" s="27">
        <v>5250000</v>
      </c>
      <c r="AV156" s="27">
        <v>3809000</v>
      </c>
      <c r="AW156" s="27">
        <v>3809000</v>
      </c>
      <c r="AX156" s="27">
        <v>3809000</v>
      </c>
      <c r="AY156" s="27">
        <v>3809000</v>
      </c>
      <c r="AZ156" s="27">
        <v>3809000</v>
      </c>
    </row>
    <row r="157" spans="1:52" ht="20.399999999999999" x14ac:dyDescent="0.25">
      <c r="A157" s="186" t="s">
        <v>1325</v>
      </c>
      <c r="B157" s="186" t="s">
        <v>387</v>
      </c>
      <c r="C157" s="255">
        <v>186</v>
      </c>
      <c r="D157" s="157" t="s">
        <v>1119</v>
      </c>
      <c r="E157" s="186" t="s">
        <v>1324</v>
      </c>
      <c r="F157" s="186"/>
      <c r="G157" s="186"/>
      <c r="H157" s="1021">
        <v>43891</v>
      </c>
      <c r="I157" s="26"/>
      <c r="J157" s="26" t="s">
        <v>1505</v>
      </c>
      <c r="K157" s="148"/>
      <c r="L157" s="148"/>
      <c r="M157" s="148"/>
      <c r="N157" s="148"/>
      <c r="O157" s="148"/>
      <c r="P157" s="148"/>
      <c r="Q157" s="148"/>
      <c r="R157" s="148"/>
      <c r="S157" s="148"/>
      <c r="T157" s="148"/>
      <c r="U157" s="148"/>
      <c r="V157" s="148" t="s">
        <v>406</v>
      </c>
      <c r="W157" s="148" t="s">
        <v>406</v>
      </c>
      <c r="X157" s="148" t="s">
        <v>406</v>
      </c>
      <c r="Y157" s="148" t="s">
        <v>110</v>
      </c>
      <c r="Z157" s="148" t="s">
        <v>110</v>
      </c>
      <c r="AA157" s="148" t="s">
        <v>110</v>
      </c>
      <c r="AB157" s="148" t="s">
        <v>110</v>
      </c>
      <c r="AC157" s="148" t="s">
        <v>110</v>
      </c>
      <c r="AD157" s="148" t="s">
        <v>110</v>
      </c>
      <c r="AE157" s="148" t="s">
        <v>410</v>
      </c>
      <c r="AF157" s="191" t="s">
        <v>87</v>
      </c>
      <c r="AG157" s="27"/>
      <c r="AH157" s="27"/>
      <c r="AI157" s="27"/>
      <c r="AJ157" s="27"/>
      <c r="AK157" s="27"/>
      <c r="AL157" s="27"/>
      <c r="AM157" s="27"/>
      <c r="AN157" s="27"/>
      <c r="AO157" s="27"/>
      <c r="AP157" s="27"/>
      <c r="AQ157" s="27"/>
      <c r="AR157" s="27">
        <v>5200000</v>
      </c>
      <c r="AS157" s="968">
        <v>3630000</v>
      </c>
      <c r="AT157" s="968">
        <v>3630000</v>
      </c>
      <c r="AU157" s="968">
        <v>3630000</v>
      </c>
      <c r="AV157" s="968">
        <v>3630000</v>
      </c>
      <c r="AW157" s="968">
        <v>3630000</v>
      </c>
      <c r="AX157" s="968">
        <v>3630000</v>
      </c>
      <c r="AY157" s="968">
        <v>3630000</v>
      </c>
      <c r="AZ157" s="968">
        <v>3630000</v>
      </c>
    </row>
    <row r="158" spans="1:52" ht="20.399999999999999" x14ac:dyDescent="0.25">
      <c r="A158" s="186" t="s">
        <v>1325</v>
      </c>
      <c r="B158" s="186" t="s">
        <v>387</v>
      </c>
      <c r="C158" s="255">
        <v>100</v>
      </c>
      <c r="D158" s="157" t="s">
        <v>1119</v>
      </c>
      <c r="E158" s="186" t="s">
        <v>1324</v>
      </c>
      <c r="F158" s="186"/>
      <c r="G158" s="186"/>
      <c r="H158" s="960">
        <v>43831</v>
      </c>
      <c r="I158" s="26"/>
      <c r="J158" s="26" t="s">
        <v>1642</v>
      </c>
      <c r="K158" s="148"/>
      <c r="L158" s="148"/>
      <c r="M158" s="148"/>
      <c r="N158" s="148"/>
      <c r="O158" s="148"/>
      <c r="P158" s="148"/>
      <c r="Q158" s="148"/>
      <c r="R158" s="148"/>
      <c r="S158" s="148"/>
      <c r="T158" s="148" t="s">
        <v>396</v>
      </c>
      <c r="U158" s="148" t="s">
        <v>406</v>
      </c>
      <c r="V158" s="148" t="s">
        <v>406</v>
      </c>
      <c r="W158" s="148" t="s">
        <v>110</v>
      </c>
      <c r="X158" s="148" t="s">
        <v>110</v>
      </c>
      <c r="Y158" s="148" t="s">
        <v>110</v>
      </c>
      <c r="Z158" s="148" t="s">
        <v>110</v>
      </c>
      <c r="AA158" s="148" t="s">
        <v>110</v>
      </c>
      <c r="AB158" s="148" t="s">
        <v>110</v>
      </c>
      <c r="AC158" s="148" t="s">
        <v>110</v>
      </c>
      <c r="AD158" s="148" t="s">
        <v>110</v>
      </c>
      <c r="AE158" s="148" t="s">
        <v>410</v>
      </c>
      <c r="AF158" s="191" t="s">
        <v>87</v>
      </c>
      <c r="AG158" s="27"/>
      <c r="AH158" s="27"/>
      <c r="AI158" s="27"/>
      <c r="AJ158" s="27"/>
      <c r="AK158" s="27"/>
      <c r="AL158" s="27"/>
      <c r="AM158" s="27"/>
      <c r="AN158" s="27"/>
      <c r="AO158" s="27"/>
      <c r="AP158" s="27">
        <v>8300000</v>
      </c>
      <c r="AQ158" s="27">
        <v>8300000</v>
      </c>
      <c r="AR158" s="27">
        <v>8292000</v>
      </c>
      <c r="AS158" s="27">
        <v>8292000</v>
      </c>
      <c r="AT158" s="27">
        <v>8292000</v>
      </c>
      <c r="AU158" s="27">
        <v>8292000</v>
      </c>
      <c r="AV158" s="27">
        <v>8292000</v>
      </c>
      <c r="AW158" s="27">
        <v>8292000</v>
      </c>
      <c r="AX158" s="27">
        <v>8292000</v>
      </c>
      <c r="AY158" s="27">
        <v>8292000</v>
      </c>
      <c r="AZ158" s="27">
        <v>8292000</v>
      </c>
    </row>
    <row r="159" spans="1:52" ht="20.399999999999999" x14ac:dyDescent="0.25">
      <c r="A159" s="186" t="s">
        <v>1325</v>
      </c>
      <c r="B159" s="186" t="s">
        <v>387</v>
      </c>
      <c r="C159" s="255">
        <v>101</v>
      </c>
      <c r="D159" s="157" t="s">
        <v>1119</v>
      </c>
      <c r="E159" s="186" t="s">
        <v>1324</v>
      </c>
      <c r="F159" s="186"/>
      <c r="G159" s="186"/>
      <c r="H159" s="960">
        <v>43739</v>
      </c>
      <c r="I159" s="26"/>
      <c r="J159" s="26" t="s">
        <v>1643</v>
      </c>
      <c r="K159" s="148"/>
      <c r="L159" s="148"/>
      <c r="M159" s="148"/>
      <c r="N159" s="148"/>
      <c r="O159" s="148"/>
      <c r="P159" s="148"/>
      <c r="Q159" s="148"/>
      <c r="R159" s="148"/>
      <c r="S159" s="148"/>
      <c r="T159" s="148" t="s">
        <v>396</v>
      </c>
      <c r="U159" s="148" t="s">
        <v>406</v>
      </c>
      <c r="V159" s="148" t="s">
        <v>406</v>
      </c>
      <c r="W159" s="148" t="s">
        <v>110</v>
      </c>
      <c r="X159" s="148" t="s">
        <v>110</v>
      </c>
      <c r="Y159" s="148" t="s">
        <v>110</v>
      </c>
      <c r="Z159" s="148" t="s">
        <v>110</v>
      </c>
      <c r="AA159" s="148" t="s">
        <v>110</v>
      </c>
      <c r="AB159" s="148" t="s">
        <v>110</v>
      </c>
      <c r="AC159" s="148" t="s">
        <v>110</v>
      </c>
      <c r="AD159" s="148" t="s">
        <v>110</v>
      </c>
      <c r="AE159" s="148" t="s">
        <v>410</v>
      </c>
      <c r="AF159" s="191" t="s">
        <v>87</v>
      </c>
      <c r="AG159" s="27"/>
      <c r="AH159" s="27"/>
      <c r="AI159" s="27"/>
      <c r="AJ159" s="27"/>
      <c r="AK159" s="27"/>
      <c r="AL159" s="27"/>
      <c r="AM159" s="27"/>
      <c r="AN159" s="27"/>
      <c r="AO159" s="27"/>
      <c r="AP159" s="27">
        <v>6000000</v>
      </c>
      <c r="AQ159" s="27">
        <v>6168000</v>
      </c>
      <c r="AR159" s="27">
        <v>6168000</v>
      </c>
      <c r="AS159" s="27">
        <v>6168000</v>
      </c>
      <c r="AT159" s="27">
        <v>6168000</v>
      </c>
      <c r="AU159" s="27">
        <v>6168000</v>
      </c>
      <c r="AV159" s="27">
        <v>6168000</v>
      </c>
      <c r="AW159" s="27">
        <v>6168000</v>
      </c>
      <c r="AX159" s="27">
        <v>6168000</v>
      </c>
      <c r="AY159" s="27">
        <v>6168000</v>
      </c>
      <c r="AZ159" s="27">
        <v>6168000</v>
      </c>
    </row>
    <row r="160" spans="1:52" ht="20.399999999999999" x14ac:dyDescent="0.25">
      <c r="A160" s="186" t="s">
        <v>1325</v>
      </c>
      <c r="B160" s="186" t="s">
        <v>387</v>
      </c>
      <c r="C160" s="255">
        <v>102</v>
      </c>
      <c r="D160" s="157" t="s">
        <v>1119</v>
      </c>
      <c r="E160" s="186" t="s">
        <v>1324</v>
      </c>
      <c r="F160" s="186"/>
      <c r="G160" s="186"/>
      <c r="H160" s="960">
        <v>43800</v>
      </c>
      <c r="I160" s="26"/>
      <c r="J160" s="26" t="s">
        <v>1644</v>
      </c>
      <c r="K160" s="148"/>
      <c r="L160" s="148"/>
      <c r="M160" s="148"/>
      <c r="N160" s="148"/>
      <c r="O160" s="148"/>
      <c r="P160" s="148"/>
      <c r="Q160" s="148"/>
      <c r="R160" s="148"/>
      <c r="S160" s="148"/>
      <c r="T160" s="148" t="s">
        <v>396</v>
      </c>
      <c r="U160" s="148" t="s">
        <v>406</v>
      </c>
      <c r="V160" s="148" t="s">
        <v>406</v>
      </c>
      <c r="W160" s="148" t="s">
        <v>110</v>
      </c>
      <c r="X160" s="148" t="s">
        <v>110</v>
      </c>
      <c r="Y160" s="148" t="s">
        <v>110</v>
      </c>
      <c r="Z160" s="148" t="s">
        <v>110</v>
      </c>
      <c r="AA160" s="148" t="s">
        <v>110</v>
      </c>
      <c r="AB160" s="148" t="s">
        <v>110</v>
      </c>
      <c r="AC160" s="148" t="s">
        <v>110</v>
      </c>
      <c r="AD160" s="148" t="s">
        <v>110</v>
      </c>
      <c r="AE160" s="148" t="s">
        <v>410</v>
      </c>
      <c r="AF160" s="191" t="s">
        <v>87</v>
      </c>
      <c r="AG160" s="27"/>
      <c r="AH160" s="27"/>
      <c r="AI160" s="27"/>
      <c r="AJ160" s="27"/>
      <c r="AK160" s="27"/>
      <c r="AL160" s="27"/>
      <c r="AM160" s="27"/>
      <c r="AN160" s="27"/>
      <c r="AO160" s="27"/>
      <c r="AP160" s="27">
        <v>7700000</v>
      </c>
      <c r="AQ160" s="27">
        <v>7700000</v>
      </c>
      <c r="AR160" s="27">
        <v>9400000</v>
      </c>
      <c r="AS160" s="27">
        <v>9400000</v>
      </c>
      <c r="AT160" s="27">
        <v>9400000</v>
      </c>
      <c r="AU160" s="27">
        <v>9400000</v>
      </c>
      <c r="AV160" s="27">
        <v>9400000</v>
      </c>
      <c r="AW160" s="27">
        <v>9400000</v>
      </c>
      <c r="AX160" s="27">
        <v>9400000</v>
      </c>
      <c r="AY160" s="27">
        <v>9400000</v>
      </c>
      <c r="AZ160" s="27">
        <v>9400000</v>
      </c>
    </row>
    <row r="161" spans="1:52" ht="20.399999999999999" x14ac:dyDescent="0.25">
      <c r="A161" s="186" t="s">
        <v>1325</v>
      </c>
      <c r="B161" s="186" t="s">
        <v>387</v>
      </c>
      <c r="C161" s="255">
        <v>103</v>
      </c>
      <c r="D161" s="157" t="s">
        <v>1119</v>
      </c>
      <c r="E161" s="186" t="s">
        <v>1324</v>
      </c>
      <c r="F161" s="186"/>
      <c r="G161" s="186"/>
      <c r="H161" s="960">
        <v>43739</v>
      </c>
      <c r="I161" s="26"/>
      <c r="J161" s="26" t="s">
        <v>1645</v>
      </c>
      <c r="K161" s="148"/>
      <c r="L161" s="148"/>
      <c r="M161" s="148"/>
      <c r="N161" s="148"/>
      <c r="O161" s="148"/>
      <c r="P161" s="148"/>
      <c r="Q161" s="148"/>
      <c r="R161" s="148"/>
      <c r="S161" s="148"/>
      <c r="T161" s="148" t="s">
        <v>396</v>
      </c>
      <c r="U161" s="148" t="s">
        <v>406</v>
      </c>
      <c r="V161" s="148" t="s">
        <v>406</v>
      </c>
      <c r="W161" s="148" t="s">
        <v>110</v>
      </c>
      <c r="X161" s="148" t="s">
        <v>110</v>
      </c>
      <c r="Y161" s="148" t="s">
        <v>110</v>
      </c>
      <c r="Z161" s="148" t="s">
        <v>110</v>
      </c>
      <c r="AA161" s="148" t="s">
        <v>110</v>
      </c>
      <c r="AB161" s="148" t="s">
        <v>110</v>
      </c>
      <c r="AC161" s="148" t="s">
        <v>110</v>
      </c>
      <c r="AD161" s="148" t="s">
        <v>110</v>
      </c>
      <c r="AE161" s="148" t="s">
        <v>410</v>
      </c>
      <c r="AF161" s="191" t="s">
        <v>87</v>
      </c>
      <c r="AG161" s="27"/>
      <c r="AH161" s="27"/>
      <c r="AI161" s="27"/>
      <c r="AJ161" s="27"/>
      <c r="AK161" s="27"/>
      <c r="AL161" s="27"/>
      <c r="AM161" s="27"/>
      <c r="AN161" s="27"/>
      <c r="AO161" s="27"/>
      <c r="AP161" s="27">
        <v>8700000</v>
      </c>
      <c r="AQ161" s="27">
        <v>8665000</v>
      </c>
      <c r="AR161" s="27">
        <v>8665000</v>
      </c>
      <c r="AS161" s="27">
        <v>8665000</v>
      </c>
      <c r="AT161" s="27">
        <v>8665000</v>
      </c>
      <c r="AU161" s="27">
        <v>8665000</v>
      </c>
      <c r="AV161" s="27">
        <v>8665000</v>
      </c>
      <c r="AW161" s="27">
        <v>8665000</v>
      </c>
      <c r="AX161" s="27">
        <v>8665000</v>
      </c>
      <c r="AY161" s="27">
        <v>8665000</v>
      </c>
      <c r="AZ161" s="27">
        <v>8665000</v>
      </c>
    </row>
    <row r="162" spans="1:52" ht="20.399999999999999" x14ac:dyDescent="0.25">
      <c r="A162" s="186" t="s">
        <v>1325</v>
      </c>
      <c r="B162" s="186" t="s">
        <v>387</v>
      </c>
      <c r="C162" s="255">
        <v>190</v>
      </c>
      <c r="D162" s="157" t="s">
        <v>1119</v>
      </c>
      <c r="E162" s="186" t="s">
        <v>1324</v>
      </c>
      <c r="F162" s="186"/>
      <c r="G162" s="186"/>
      <c r="H162" s="960">
        <v>43831</v>
      </c>
      <c r="I162" s="26"/>
      <c r="J162" s="26" t="s">
        <v>1501</v>
      </c>
      <c r="K162" s="148"/>
      <c r="L162" s="148"/>
      <c r="M162" s="148"/>
      <c r="N162" s="148"/>
      <c r="O162" s="148"/>
      <c r="P162" s="148"/>
      <c r="Q162" s="148"/>
      <c r="R162" s="148"/>
      <c r="S162" s="148"/>
      <c r="T162" s="148"/>
      <c r="U162" s="148"/>
      <c r="V162" s="148" t="s">
        <v>406</v>
      </c>
      <c r="W162" s="148" t="s">
        <v>110</v>
      </c>
      <c r="X162" s="148" t="s">
        <v>110</v>
      </c>
      <c r="Y162" s="148" t="s">
        <v>110</v>
      </c>
      <c r="Z162" s="148" t="s">
        <v>110</v>
      </c>
      <c r="AA162" s="148" t="s">
        <v>110</v>
      </c>
      <c r="AB162" s="148" t="s">
        <v>110</v>
      </c>
      <c r="AC162" s="148" t="s">
        <v>110</v>
      </c>
      <c r="AD162" s="148" t="s">
        <v>110</v>
      </c>
      <c r="AE162" s="148" t="s">
        <v>410</v>
      </c>
      <c r="AF162" s="191" t="s">
        <v>87</v>
      </c>
      <c r="AG162" s="27"/>
      <c r="AH162" s="27"/>
      <c r="AI162" s="27"/>
      <c r="AJ162" s="27"/>
      <c r="AK162" s="27"/>
      <c r="AL162" s="27"/>
      <c r="AM162" s="27"/>
      <c r="AN162" s="27"/>
      <c r="AO162" s="27"/>
      <c r="AP162" s="27"/>
      <c r="AQ162" s="27"/>
      <c r="AR162" s="27">
        <v>8300000</v>
      </c>
      <c r="AS162" s="27">
        <v>6590000</v>
      </c>
      <c r="AT162" s="27">
        <v>6590000</v>
      </c>
      <c r="AU162" s="27">
        <v>6590000</v>
      </c>
      <c r="AV162" s="27">
        <v>6590000</v>
      </c>
      <c r="AW162" s="27">
        <v>6590000</v>
      </c>
      <c r="AX162" s="27">
        <v>6590000</v>
      </c>
      <c r="AY162" s="27">
        <v>6590000</v>
      </c>
      <c r="AZ162" s="27">
        <v>6590000</v>
      </c>
    </row>
    <row r="163" spans="1:52" ht="91.8" x14ac:dyDescent="0.25">
      <c r="A163" s="186" t="s">
        <v>1325</v>
      </c>
      <c r="B163" s="186" t="s">
        <v>387</v>
      </c>
      <c r="C163" s="255">
        <v>85</v>
      </c>
      <c r="D163" s="157" t="s">
        <v>1119</v>
      </c>
      <c r="E163" s="186" t="s">
        <v>1432</v>
      </c>
      <c r="F163" s="186"/>
      <c r="G163" s="186"/>
      <c r="H163" s="960">
        <v>43800</v>
      </c>
      <c r="I163" s="26" t="s">
        <v>1435</v>
      </c>
      <c r="J163" s="26" t="s">
        <v>1516</v>
      </c>
      <c r="K163" s="148"/>
      <c r="L163" s="148"/>
      <c r="M163" s="148"/>
      <c r="N163" s="148"/>
      <c r="O163" s="148"/>
      <c r="P163" s="148"/>
      <c r="Q163" s="148" t="s">
        <v>392</v>
      </c>
      <c r="R163" s="148" t="s">
        <v>392</v>
      </c>
      <c r="S163" s="148" t="s">
        <v>392</v>
      </c>
      <c r="T163" s="148" t="s">
        <v>392</v>
      </c>
      <c r="U163" s="148" t="s">
        <v>392</v>
      </c>
      <c r="V163" s="148" t="s">
        <v>392</v>
      </c>
      <c r="W163" s="148" t="s">
        <v>110</v>
      </c>
      <c r="X163" s="148" t="s">
        <v>110</v>
      </c>
      <c r="Y163" s="148" t="s">
        <v>110</v>
      </c>
      <c r="Z163" s="148" t="s">
        <v>110</v>
      </c>
      <c r="AA163" s="148" t="s">
        <v>110</v>
      </c>
      <c r="AB163" s="148" t="s">
        <v>110</v>
      </c>
      <c r="AC163" s="148" t="s">
        <v>110</v>
      </c>
      <c r="AD163" s="148" t="s">
        <v>110</v>
      </c>
      <c r="AE163" s="967" t="s">
        <v>410</v>
      </c>
      <c r="AF163" s="967">
        <v>43576</v>
      </c>
      <c r="AG163" s="27"/>
      <c r="AH163" s="27"/>
      <c r="AI163" s="27"/>
      <c r="AJ163" s="27"/>
      <c r="AK163" s="27"/>
      <c r="AL163" s="27"/>
      <c r="AM163" s="27">
        <v>77017000</v>
      </c>
      <c r="AN163" s="27">
        <v>77017000</v>
      </c>
      <c r="AO163" s="27">
        <v>87421778</v>
      </c>
      <c r="AP163" s="27">
        <v>87421778</v>
      </c>
      <c r="AQ163" s="27">
        <v>87421778</v>
      </c>
      <c r="AR163" s="27">
        <v>87421778</v>
      </c>
      <c r="AS163" s="27">
        <v>87421778</v>
      </c>
      <c r="AT163" s="27">
        <v>87421778</v>
      </c>
      <c r="AU163" s="27">
        <v>87421778</v>
      </c>
      <c r="AV163" s="27">
        <v>87421778</v>
      </c>
      <c r="AW163" s="27">
        <v>87421778</v>
      </c>
      <c r="AX163" s="27">
        <v>87421778</v>
      </c>
      <c r="AY163" s="27">
        <v>87421778</v>
      </c>
      <c r="AZ163" s="27">
        <v>87421778</v>
      </c>
    </row>
    <row r="164" spans="1:52" ht="30.6" x14ac:dyDescent="0.25">
      <c r="A164" s="186" t="s">
        <v>1325</v>
      </c>
      <c r="B164" s="186" t="s">
        <v>387</v>
      </c>
      <c r="C164" s="255">
        <v>52</v>
      </c>
      <c r="D164" s="157" t="s">
        <v>1119</v>
      </c>
      <c r="E164" s="186" t="s">
        <v>1324</v>
      </c>
      <c r="F164" s="186"/>
      <c r="G164" s="186"/>
      <c r="H164" s="960">
        <v>43405</v>
      </c>
      <c r="I164" s="26" t="s">
        <v>1413</v>
      </c>
      <c r="J164" s="26" t="s">
        <v>1416</v>
      </c>
      <c r="K164" s="148"/>
      <c r="L164" s="148"/>
      <c r="M164" s="148"/>
      <c r="N164" s="148"/>
      <c r="O164" s="148"/>
      <c r="P164" s="148" t="s">
        <v>396</v>
      </c>
      <c r="Q164" s="148" t="s">
        <v>396</v>
      </c>
      <c r="R164" s="148" t="s">
        <v>392</v>
      </c>
      <c r="S164" s="148" t="s">
        <v>406</v>
      </c>
      <c r="T164" s="148" t="s">
        <v>110</v>
      </c>
      <c r="U164" s="148" t="s">
        <v>110</v>
      </c>
      <c r="V164" s="148" t="s">
        <v>110</v>
      </c>
      <c r="W164" s="148" t="s">
        <v>110</v>
      </c>
      <c r="X164" s="148" t="s">
        <v>110</v>
      </c>
      <c r="Y164" s="148" t="s">
        <v>110</v>
      </c>
      <c r="Z164" s="148" t="s">
        <v>110</v>
      </c>
      <c r="AA164" s="148" t="s">
        <v>110</v>
      </c>
      <c r="AB164" s="148" t="s">
        <v>110</v>
      </c>
      <c r="AC164" s="148" t="s">
        <v>110</v>
      </c>
      <c r="AD164" s="148" t="s">
        <v>110</v>
      </c>
      <c r="AE164" s="967">
        <v>43129</v>
      </c>
      <c r="AF164" s="967" t="s">
        <v>410</v>
      </c>
      <c r="AG164" s="27"/>
      <c r="AH164" s="27"/>
      <c r="AI164" s="27"/>
      <c r="AJ164" s="27"/>
      <c r="AK164" s="27"/>
      <c r="AL164" s="27">
        <v>6200000</v>
      </c>
      <c r="AM164" s="27">
        <v>3891000</v>
      </c>
      <c r="AN164" s="27">
        <v>3891000</v>
      </c>
      <c r="AO164" s="27">
        <v>4331000</v>
      </c>
      <c r="AP164" s="27">
        <v>4331000</v>
      </c>
      <c r="AQ164" s="27">
        <v>4331000</v>
      </c>
      <c r="AR164" s="27">
        <v>4331000</v>
      </c>
      <c r="AS164" s="27">
        <v>4331000</v>
      </c>
      <c r="AT164" s="27">
        <v>4331000</v>
      </c>
      <c r="AU164" s="27">
        <v>4331000</v>
      </c>
      <c r="AV164" s="27">
        <v>4331000</v>
      </c>
      <c r="AW164" s="27">
        <v>4331000</v>
      </c>
      <c r="AX164" s="27">
        <v>4331000</v>
      </c>
      <c r="AY164" s="27">
        <v>4331000</v>
      </c>
      <c r="AZ164" s="27">
        <v>4331000</v>
      </c>
    </row>
    <row r="165" spans="1:52" x14ac:dyDescent="0.25">
      <c r="A165" s="186" t="s">
        <v>1325</v>
      </c>
      <c r="B165" s="186" t="s">
        <v>387</v>
      </c>
      <c r="C165" s="255">
        <v>55</v>
      </c>
      <c r="D165" s="157" t="s">
        <v>1119</v>
      </c>
      <c r="E165" s="186" t="s">
        <v>1324</v>
      </c>
      <c r="F165" s="186"/>
      <c r="G165" s="186"/>
      <c r="H165" s="960">
        <v>43282</v>
      </c>
      <c r="I165" s="26"/>
      <c r="J165" s="26" t="s">
        <v>1646</v>
      </c>
      <c r="K165" s="148"/>
      <c r="L165" s="148"/>
      <c r="M165" s="148"/>
      <c r="N165" s="148"/>
      <c r="O165" s="148"/>
      <c r="P165" s="148"/>
      <c r="Q165" s="148" t="s">
        <v>396</v>
      </c>
      <c r="R165" s="148" t="s">
        <v>396</v>
      </c>
      <c r="S165" s="148" t="s">
        <v>396</v>
      </c>
      <c r="T165" s="148" t="s">
        <v>110</v>
      </c>
      <c r="U165" s="148" t="s">
        <v>110</v>
      </c>
      <c r="V165" s="148" t="s">
        <v>110</v>
      </c>
      <c r="W165" s="148" t="s">
        <v>110</v>
      </c>
      <c r="X165" s="148" t="s">
        <v>110</v>
      </c>
      <c r="Y165" s="148" t="s">
        <v>110</v>
      </c>
      <c r="Z165" s="148" t="s">
        <v>110</v>
      </c>
      <c r="AA165" s="148" t="s">
        <v>110</v>
      </c>
      <c r="AB165" s="148" t="s">
        <v>110</v>
      </c>
      <c r="AC165" s="148" t="s">
        <v>110</v>
      </c>
      <c r="AD165" s="148" t="s">
        <v>110</v>
      </c>
      <c r="AE165" s="967" t="s">
        <v>410</v>
      </c>
      <c r="AF165" s="967">
        <v>43815</v>
      </c>
      <c r="AG165" s="27"/>
      <c r="AH165" s="27"/>
      <c r="AI165" s="27"/>
      <c r="AJ165" s="27"/>
      <c r="AK165" s="27"/>
      <c r="AL165" s="27"/>
      <c r="AM165" s="27">
        <v>12900000</v>
      </c>
      <c r="AN165" s="27">
        <v>12900000</v>
      </c>
      <c r="AO165" s="27">
        <v>12900000</v>
      </c>
      <c r="AP165" s="27">
        <v>12900000</v>
      </c>
      <c r="AQ165" s="27">
        <v>11154000</v>
      </c>
      <c r="AR165" s="27">
        <v>11154000</v>
      </c>
      <c r="AS165" s="27">
        <v>11154000</v>
      </c>
      <c r="AT165" s="27">
        <v>11154000</v>
      </c>
      <c r="AU165" s="27">
        <v>11154000</v>
      </c>
      <c r="AV165" s="27">
        <v>11154000</v>
      </c>
      <c r="AW165" s="27">
        <v>11154000</v>
      </c>
      <c r="AX165" s="27">
        <v>11154000</v>
      </c>
      <c r="AY165" s="27">
        <v>11154000</v>
      </c>
      <c r="AZ165" s="27">
        <v>11154000</v>
      </c>
    </row>
    <row r="166" spans="1:52" x14ac:dyDescent="0.25">
      <c r="A166" s="186" t="s">
        <v>1325</v>
      </c>
      <c r="B166" s="186" t="s">
        <v>387</v>
      </c>
      <c r="C166" s="255">
        <v>56</v>
      </c>
      <c r="D166" s="157" t="s">
        <v>1119</v>
      </c>
      <c r="E166" s="186" t="s">
        <v>1324</v>
      </c>
      <c r="F166" s="186"/>
      <c r="G166" s="186"/>
      <c r="H166" s="960">
        <v>43317</v>
      </c>
      <c r="I166" s="26"/>
      <c r="J166" s="26" t="s">
        <v>1647</v>
      </c>
      <c r="K166" s="148"/>
      <c r="L166" s="148"/>
      <c r="M166" s="148"/>
      <c r="N166" s="148"/>
      <c r="O166" s="148"/>
      <c r="P166" s="148"/>
      <c r="Q166" s="148" t="s">
        <v>396</v>
      </c>
      <c r="R166" s="148" t="s">
        <v>396</v>
      </c>
      <c r="S166" s="148" t="s">
        <v>396</v>
      </c>
      <c r="T166" s="148" t="s">
        <v>110</v>
      </c>
      <c r="U166" s="148" t="s">
        <v>110</v>
      </c>
      <c r="V166" s="148" t="s">
        <v>110</v>
      </c>
      <c r="W166" s="148" t="s">
        <v>110</v>
      </c>
      <c r="X166" s="148" t="s">
        <v>110</v>
      </c>
      <c r="Y166" s="148" t="s">
        <v>110</v>
      </c>
      <c r="Z166" s="148" t="s">
        <v>110</v>
      </c>
      <c r="AA166" s="148" t="s">
        <v>110</v>
      </c>
      <c r="AB166" s="148" t="s">
        <v>110</v>
      </c>
      <c r="AC166" s="148" t="s">
        <v>110</v>
      </c>
      <c r="AD166" s="148" t="s">
        <v>110</v>
      </c>
      <c r="AE166" s="967" t="s">
        <v>410</v>
      </c>
      <c r="AF166" s="967">
        <v>43815</v>
      </c>
      <c r="AG166" s="27"/>
      <c r="AH166" s="27"/>
      <c r="AI166" s="27"/>
      <c r="AJ166" s="27"/>
      <c r="AK166" s="27"/>
      <c r="AL166" s="27"/>
      <c r="AM166" s="27">
        <v>12300000</v>
      </c>
      <c r="AN166" s="27">
        <v>12300000</v>
      </c>
      <c r="AO166" s="27">
        <v>12300000</v>
      </c>
      <c r="AP166" s="27">
        <v>12300000</v>
      </c>
      <c r="AQ166" s="27">
        <v>11702000</v>
      </c>
      <c r="AR166" s="27">
        <v>11702000</v>
      </c>
      <c r="AS166" s="27">
        <v>11702000</v>
      </c>
      <c r="AT166" s="27">
        <v>11702000</v>
      </c>
      <c r="AU166" s="27">
        <v>11702000</v>
      </c>
      <c r="AV166" s="27">
        <v>11702000</v>
      </c>
      <c r="AW166" s="27">
        <v>11702000</v>
      </c>
      <c r="AX166" s="27">
        <v>11702000</v>
      </c>
      <c r="AY166" s="27">
        <v>11702000</v>
      </c>
      <c r="AZ166" s="27">
        <v>11702000</v>
      </c>
    </row>
    <row r="167" spans="1:52" x14ac:dyDescent="0.25">
      <c r="A167" s="186" t="s">
        <v>1325</v>
      </c>
      <c r="B167" s="186" t="s">
        <v>387</v>
      </c>
      <c r="C167" s="255">
        <v>57</v>
      </c>
      <c r="D167" s="157" t="s">
        <v>1119</v>
      </c>
      <c r="E167" s="186" t="s">
        <v>1324</v>
      </c>
      <c r="F167" s="186"/>
      <c r="G167" s="186"/>
      <c r="H167" s="960">
        <v>43405</v>
      </c>
      <c r="I167" s="26"/>
      <c r="J167" s="26" t="s">
        <v>1648</v>
      </c>
      <c r="K167" s="148"/>
      <c r="L167" s="148"/>
      <c r="M167" s="148"/>
      <c r="N167" s="148"/>
      <c r="O167" s="148"/>
      <c r="P167" s="148"/>
      <c r="Q167" s="148" t="s">
        <v>396</v>
      </c>
      <c r="R167" s="148" t="s">
        <v>396</v>
      </c>
      <c r="S167" s="148" t="s">
        <v>396</v>
      </c>
      <c r="T167" s="148" t="s">
        <v>110</v>
      </c>
      <c r="U167" s="148" t="s">
        <v>110</v>
      </c>
      <c r="V167" s="148" t="s">
        <v>110</v>
      </c>
      <c r="W167" s="148" t="s">
        <v>110</v>
      </c>
      <c r="X167" s="148" t="s">
        <v>110</v>
      </c>
      <c r="Y167" s="148" t="s">
        <v>110</v>
      </c>
      <c r="Z167" s="148" t="s">
        <v>110</v>
      </c>
      <c r="AA167" s="148" t="s">
        <v>110</v>
      </c>
      <c r="AB167" s="148" t="s">
        <v>110</v>
      </c>
      <c r="AC167" s="148" t="s">
        <v>110</v>
      </c>
      <c r="AD167" s="148" t="s">
        <v>110</v>
      </c>
      <c r="AE167" s="967" t="s">
        <v>410</v>
      </c>
      <c r="AF167" s="967">
        <v>43815</v>
      </c>
      <c r="AG167" s="27"/>
      <c r="AH167" s="27"/>
      <c r="AI167" s="27"/>
      <c r="AJ167" s="27"/>
      <c r="AK167" s="27"/>
      <c r="AL167" s="27"/>
      <c r="AM167" s="27">
        <v>15800000</v>
      </c>
      <c r="AN167" s="27">
        <v>15800000</v>
      </c>
      <c r="AO167" s="27">
        <v>15800000</v>
      </c>
      <c r="AP167" s="27">
        <v>15800000</v>
      </c>
      <c r="AQ167" s="27">
        <v>15235000</v>
      </c>
      <c r="AR167" s="27">
        <v>15235000</v>
      </c>
      <c r="AS167" s="27">
        <v>15235000</v>
      </c>
      <c r="AT167" s="27">
        <v>15235000</v>
      </c>
      <c r="AU167" s="27">
        <v>15235000</v>
      </c>
      <c r="AV167" s="27">
        <v>15235000</v>
      </c>
      <c r="AW167" s="27">
        <v>15235000</v>
      </c>
      <c r="AX167" s="27">
        <v>15235000</v>
      </c>
      <c r="AY167" s="27">
        <v>15235000</v>
      </c>
      <c r="AZ167" s="27">
        <v>15235000</v>
      </c>
    </row>
    <row r="168" spans="1:52" x14ac:dyDescent="0.25">
      <c r="A168" s="186" t="s">
        <v>1325</v>
      </c>
      <c r="B168" s="186" t="s">
        <v>387</v>
      </c>
      <c r="C168" s="255">
        <v>58</v>
      </c>
      <c r="D168" s="157" t="s">
        <v>1119</v>
      </c>
      <c r="E168" s="186" t="s">
        <v>1324</v>
      </c>
      <c r="F168" s="186"/>
      <c r="G168" s="186"/>
      <c r="H168" s="960">
        <v>43405</v>
      </c>
      <c r="I168" s="26"/>
      <c r="J168" s="26" t="s">
        <v>1649</v>
      </c>
      <c r="K168" s="148"/>
      <c r="L168" s="148"/>
      <c r="M168" s="148"/>
      <c r="N168" s="148"/>
      <c r="O168" s="148"/>
      <c r="P168" s="148"/>
      <c r="Q168" s="148" t="s">
        <v>396</v>
      </c>
      <c r="R168" s="148" t="s">
        <v>396</v>
      </c>
      <c r="S168" s="148" t="s">
        <v>396</v>
      </c>
      <c r="T168" s="148" t="s">
        <v>110</v>
      </c>
      <c r="U168" s="148" t="s">
        <v>110</v>
      </c>
      <c r="V168" s="148" t="s">
        <v>110</v>
      </c>
      <c r="W168" s="148" t="s">
        <v>110</v>
      </c>
      <c r="X168" s="148" t="s">
        <v>110</v>
      </c>
      <c r="Y168" s="148" t="s">
        <v>110</v>
      </c>
      <c r="Z168" s="148" t="s">
        <v>110</v>
      </c>
      <c r="AA168" s="148" t="s">
        <v>110</v>
      </c>
      <c r="AB168" s="148" t="s">
        <v>110</v>
      </c>
      <c r="AC168" s="148" t="s">
        <v>110</v>
      </c>
      <c r="AD168" s="148" t="s">
        <v>110</v>
      </c>
      <c r="AE168" s="967" t="s">
        <v>410</v>
      </c>
      <c r="AF168" s="967">
        <v>43815</v>
      </c>
      <c r="AG168" s="27"/>
      <c r="AH168" s="27"/>
      <c r="AI168" s="27"/>
      <c r="AJ168" s="27"/>
      <c r="AK168" s="27"/>
      <c r="AL168" s="27"/>
      <c r="AM168" s="27">
        <v>14800000</v>
      </c>
      <c r="AN168" s="27">
        <v>14800000</v>
      </c>
      <c r="AO168" s="27">
        <v>14800000</v>
      </c>
      <c r="AP168" s="27">
        <v>14800000</v>
      </c>
      <c r="AQ168" s="27">
        <v>14453000</v>
      </c>
      <c r="AR168" s="27">
        <v>14453000</v>
      </c>
      <c r="AS168" s="27">
        <v>14453000</v>
      </c>
      <c r="AT168" s="27">
        <v>14453000</v>
      </c>
      <c r="AU168" s="27">
        <v>14453000</v>
      </c>
      <c r="AV168" s="27">
        <v>14453000</v>
      </c>
      <c r="AW168" s="27">
        <v>14453000</v>
      </c>
      <c r="AX168" s="27">
        <v>14453000</v>
      </c>
      <c r="AY168" s="27">
        <v>14453000</v>
      </c>
      <c r="AZ168" s="27">
        <v>14453000</v>
      </c>
    </row>
    <row r="169" spans="1:52" x14ac:dyDescent="0.25">
      <c r="A169" s="186" t="s">
        <v>1325</v>
      </c>
      <c r="B169" s="186" t="s">
        <v>387</v>
      </c>
      <c r="C169" s="255">
        <v>59</v>
      </c>
      <c r="D169" s="157" t="s">
        <v>1119</v>
      </c>
      <c r="E169" s="186" t="s">
        <v>1324</v>
      </c>
      <c r="F169" s="186"/>
      <c r="G169" s="186"/>
      <c r="H169" s="960">
        <v>43435</v>
      </c>
      <c r="I169" s="26"/>
      <c r="J169" s="26" t="s">
        <v>1651</v>
      </c>
      <c r="K169" s="148"/>
      <c r="L169" s="148"/>
      <c r="M169" s="148"/>
      <c r="N169" s="148"/>
      <c r="O169" s="148"/>
      <c r="P169" s="148"/>
      <c r="Q169" s="148" t="s">
        <v>396</v>
      </c>
      <c r="R169" s="148" t="s">
        <v>396</v>
      </c>
      <c r="S169" s="148" t="s">
        <v>396</v>
      </c>
      <c r="T169" s="148" t="s">
        <v>110</v>
      </c>
      <c r="U169" s="148" t="s">
        <v>110</v>
      </c>
      <c r="V169" s="148" t="s">
        <v>110</v>
      </c>
      <c r="W169" s="148" t="s">
        <v>110</v>
      </c>
      <c r="X169" s="148" t="s">
        <v>110</v>
      </c>
      <c r="Y169" s="148" t="s">
        <v>110</v>
      </c>
      <c r="Z169" s="148" t="s">
        <v>110</v>
      </c>
      <c r="AA169" s="148" t="s">
        <v>110</v>
      </c>
      <c r="AB169" s="148" t="s">
        <v>110</v>
      </c>
      <c r="AC169" s="148" t="s">
        <v>110</v>
      </c>
      <c r="AD169" s="148" t="s">
        <v>110</v>
      </c>
      <c r="AE169" s="967" t="s">
        <v>410</v>
      </c>
      <c r="AF169" s="967">
        <v>43815</v>
      </c>
      <c r="AG169" s="27"/>
      <c r="AH169" s="27"/>
      <c r="AI169" s="27"/>
      <c r="AJ169" s="27"/>
      <c r="AK169" s="27"/>
      <c r="AL169" s="27"/>
      <c r="AM169" s="27">
        <v>13600000</v>
      </c>
      <c r="AN169" s="27">
        <v>13600000</v>
      </c>
      <c r="AO169" s="27">
        <v>13600000</v>
      </c>
      <c r="AP169" s="27">
        <v>13600000</v>
      </c>
      <c r="AQ169" s="27">
        <v>16255000</v>
      </c>
      <c r="AR169" s="27">
        <v>16255000</v>
      </c>
      <c r="AS169" s="27">
        <v>16255000</v>
      </c>
      <c r="AT169" s="27">
        <v>16255000</v>
      </c>
      <c r="AU169" s="27">
        <v>16255000</v>
      </c>
      <c r="AV169" s="27">
        <v>16255000</v>
      </c>
      <c r="AW169" s="27">
        <v>16255000</v>
      </c>
      <c r="AX169" s="27">
        <v>16255000</v>
      </c>
      <c r="AY169" s="27">
        <v>16255000</v>
      </c>
      <c r="AZ169" s="27">
        <v>16255000</v>
      </c>
    </row>
    <row r="170" spans="1:52" x14ac:dyDescent="0.25">
      <c r="A170" s="186" t="s">
        <v>1325</v>
      </c>
      <c r="B170" s="186" t="s">
        <v>387</v>
      </c>
      <c r="C170" s="255">
        <v>60</v>
      </c>
      <c r="D170" s="157" t="s">
        <v>1119</v>
      </c>
      <c r="E170" s="186" t="s">
        <v>1324</v>
      </c>
      <c r="F170" s="186"/>
      <c r="G170" s="186"/>
      <c r="H170" s="960">
        <v>43435</v>
      </c>
      <c r="I170" s="26"/>
      <c r="J170" s="26" t="s">
        <v>1650</v>
      </c>
      <c r="K170" s="148"/>
      <c r="L170" s="148"/>
      <c r="M170" s="148"/>
      <c r="N170" s="148"/>
      <c r="O170" s="148"/>
      <c r="P170" s="148"/>
      <c r="Q170" s="148" t="s">
        <v>396</v>
      </c>
      <c r="R170" s="148" t="s">
        <v>396</v>
      </c>
      <c r="S170" s="148" t="s">
        <v>396</v>
      </c>
      <c r="T170" s="148" t="s">
        <v>110</v>
      </c>
      <c r="U170" s="148" t="s">
        <v>110</v>
      </c>
      <c r="V170" s="148" t="s">
        <v>110</v>
      </c>
      <c r="W170" s="148" t="s">
        <v>110</v>
      </c>
      <c r="X170" s="148" t="s">
        <v>110</v>
      </c>
      <c r="Y170" s="148" t="s">
        <v>110</v>
      </c>
      <c r="Z170" s="148" t="s">
        <v>110</v>
      </c>
      <c r="AA170" s="148" t="s">
        <v>110</v>
      </c>
      <c r="AB170" s="148" t="s">
        <v>110</v>
      </c>
      <c r="AC170" s="148" t="s">
        <v>110</v>
      </c>
      <c r="AD170" s="148" t="s">
        <v>110</v>
      </c>
      <c r="AE170" s="967" t="s">
        <v>410</v>
      </c>
      <c r="AF170" s="967">
        <v>43815</v>
      </c>
      <c r="AG170" s="27"/>
      <c r="AH170" s="27"/>
      <c r="AI170" s="27"/>
      <c r="AJ170" s="27"/>
      <c r="AK170" s="27"/>
      <c r="AL170" s="27"/>
      <c r="AM170" s="27">
        <v>19600000</v>
      </c>
      <c r="AN170" s="27">
        <v>19600000</v>
      </c>
      <c r="AO170" s="27">
        <v>19600000</v>
      </c>
      <c r="AP170" s="27">
        <v>19600000</v>
      </c>
      <c r="AQ170" s="27">
        <v>17858000</v>
      </c>
      <c r="AR170" s="27">
        <v>17858000</v>
      </c>
      <c r="AS170" s="27">
        <v>17858000</v>
      </c>
      <c r="AT170" s="27">
        <v>17858000</v>
      </c>
      <c r="AU170" s="27">
        <v>17858000</v>
      </c>
      <c r="AV170" s="27">
        <v>17858000</v>
      </c>
      <c r="AW170" s="27">
        <v>17858000</v>
      </c>
      <c r="AX170" s="27">
        <v>17858000</v>
      </c>
      <c r="AY170" s="27">
        <v>17858000</v>
      </c>
      <c r="AZ170" s="27">
        <v>17858000</v>
      </c>
    </row>
    <row r="171" spans="1:52" ht="30.6" x14ac:dyDescent="0.25">
      <c r="A171" s="186" t="s">
        <v>1325</v>
      </c>
      <c r="B171" s="186" t="s">
        <v>387</v>
      </c>
      <c r="C171" s="255">
        <v>51</v>
      </c>
      <c r="D171" s="157" t="s">
        <v>1119</v>
      </c>
      <c r="E171" s="186" t="s">
        <v>1324</v>
      </c>
      <c r="F171" s="186"/>
      <c r="G171" s="186"/>
      <c r="H171" s="960">
        <v>43282</v>
      </c>
      <c r="I171" s="26" t="s">
        <v>1413</v>
      </c>
      <c r="J171" s="26" t="s">
        <v>1415</v>
      </c>
      <c r="K171" s="148"/>
      <c r="L171" s="148"/>
      <c r="M171" s="148"/>
      <c r="N171" s="148"/>
      <c r="O171" s="148"/>
      <c r="P171" s="148" t="s">
        <v>396</v>
      </c>
      <c r="Q171" s="148" t="s">
        <v>396</v>
      </c>
      <c r="R171" s="148" t="s">
        <v>392</v>
      </c>
      <c r="S171" s="148" t="s">
        <v>110</v>
      </c>
      <c r="T171" s="148" t="s">
        <v>110</v>
      </c>
      <c r="U171" s="148" t="s">
        <v>110</v>
      </c>
      <c r="V171" s="148" t="s">
        <v>110</v>
      </c>
      <c r="W171" s="148" t="s">
        <v>110</v>
      </c>
      <c r="X171" s="148" t="s">
        <v>110</v>
      </c>
      <c r="Y171" s="148" t="s">
        <v>110</v>
      </c>
      <c r="Z171" s="148" t="s">
        <v>110</v>
      </c>
      <c r="AA171" s="148" t="s">
        <v>110</v>
      </c>
      <c r="AB171" s="148" t="s">
        <v>110</v>
      </c>
      <c r="AC171" s="148" t="s">
        <v>110</v>
      </c>
      <c r="AD171" s="148" t="s">
        <v>110</v>
      </c>
      <c r="AE171" s="967">
        <v>43129</v>
      </c>
      <c r="AF171" s="967">
        <v>44112</v>
      </c>
      <c r="AG171" s="27"/>
      <c r="AH171" s="27"/>
      <c r="AI171" s="27"/>
      <c r="AJ171" s="27"/>
      <c r="AK171" s="27"/>
      <c r="AL171" s="27">
        <v>7700000</v>
      </c>
      <c r="AM171" s="27">
        <v>4779000</v>
      </c>
      <c r="AN171" s="27">
        <v>4779000</v>
      </c>
      <c r="AO171" s="27">
        <v>5300000</v>
      </c>
      <c r="AP171" s="27">
        <v>5466000</v>
      </c>
      <c r="AQ171" s="27">
        <v>5466000</v>
      </c>
      <c r="AR171" s="27">
        <v>5466000</v>
      </c>
      <c r="AS171" s="27">
        <v>5466000</v>
      </c>
      <c r="AT171" s="27">
        <v>5466000</v>
      </c>
      <c r="AU171" s="27">
        <v>5466000</v>
      </c>
      <c r="AV171" s="27">
        <v>5466000</v>
      </c>
      <c r="AW171" s="27">
        <v>5466000</v>
      </c>
      <c r="AX171" s="27">
        <v>5466000</v>
      </c>
      <c r="AY171" s="27">
        <v>5466000</v>
      </c>
      <c r="AZ171" s="27">
        <v>5466000</v>
      </c>
    </row>
    <row r="172" spans="1:52" ht="30.6" x14ac:dyDescent="0.25">
      <c r="A172" s="186" t="s">
        <v>1325</v>
      </c>
      <c r="B172" s="186" t="s">
        <v>387</v>
      </c>
      <c r="C172" s="255">
        <v>36</v>
      </c>
      <c r="D172" s="157" t="s">
        <v>1119</v>
      </c>
      <c r="E172" s="186" t="s">
        <v>1324</v>
      </c>
      <c r="F172" s="186"/>
      <c r="G172" s="186"/>
      <c r="H172" s="960">
        <v>43160</v>
      </c>
      <c r="I172" s="26"/>
      <c r="J172" s="26" t="s">
        <v>1403</v>
      </c>
      <c r="K172" s="148"/>
      <c r="L172" s="148"/>
      <c r="M172" s="148"/>
      <c r="N172" s="148"/>
      <c r="O172" s="148" t="s">
        <v>392</v>
      </c>
      <c r="P172" s="148" t="s">
        <v>406</v>
      </c>
      <c r="Q172" s="148" t="s">
        <v>406</v>
      </c>
      <c r="R172" s="148" t="s">
        <v>110</v>
      </c>
      <c r="S172" s="148" t="s">
        <v>110</v>
      </c>
      <c r="T172" s="148" t="s">
        <v>110</v>
      </c>
      <c r="U172" s="148" t="s">
        <v>110</v>
      </c>
      <c r="V172" s="148" t="s">
        <v>110</v>
      </c>
      <c r="W172" s="148" t="s">
        <v>110</v>
      </c>
      <c r="X172" s="148" t="s">
        <v>110</v>
      </c>
      <c r="Y172" s="148" t="s">
        <v>110</v>
      </c>
      <c r="Z172" s="148" t="s">
        <v>110</v>
      </c>
      <c r="AA172" s="148" t="s">
        <v>110</v>
      </c>
      <c r="AB172" s="148" t="s">
        <v>110</v>
      </c>
      <c r="AC172" s="148" t="s">
        <v>110</v>
      </c>
      <c r="AD172" s="148" t="s">
        <v>110</v>
      </c>
      <c r="AE172" s="972">
        <v>42879</v>
      </c>
      <c r="AF172" s="191">
        <v>43336</v>
      </c>
      <c r="AG172" s="27"/>
      <c r="AH172" s="27"/>
      <c r="AI172" s="27"/>
      <c r="AJ172" s="27"/>
      <c r="AK172" s="27">
        <v>5200000</v>
      </c>
      <c r="AL172" s="27">
        <v>4710000</v>
      </c>
      <c r="AM172" s="27">
        <v>4710000</v>
      </c>
      <c r="AN172" s="27">
        <v>4710000</v>
      </c>
      <c r="AO172" s="27">
        <v>4710000</v>
      </c>
      <c r="AP172" s="27">
        <v>4710000</v>
      </c>
      <c r="AQ172" s="27">
        <v>4710000</v>
      </c>
      <c r="AR172" s="27">
        <v>4710000</v>
      </c>
      <c r="AS172" s="27">
        <v>4710000</v>
      </c>
      <c r="AT172" s="27">
        <v>4710000</v>
      </c>
      <c r="AU172" s="27">
        <v>4710000</v>
      </c>
      <c r="AV172" s="27">
        <v>4710000</v>
      </c>
      <c r="AW172" s="27">
        <v>4710000</v>
      </c>
      <c r="AX172" s="27">
        <v>4710000</v>
      </c>
      <c r="AY172" s="27">
        <v>4710000</v>
      </c>
      <c r="AZ172" s="27">
        <v>4710000</v>
      </c>
    </row>
    <row r="173" spans="1:52" ht="30.6" x14ac:dyDescent="0.25">
      <c r="A173" s="186" t="s">
        <v>1325</v>
      </c>
      <c r="B173" s="186" t="s">
        <v>387</v>
      </c>
      <c r="C173" s="255">
        <v>5</v>
      </c>
      <c r="D173" s="157" t="s">
        <v>1119</v>
      </c>
      <c r="E173" s="186" t="s">
        <v>1337</v>
      </c>
      <c r="F173" s="186"/>
      <c r="G173" s="186"/>
      <c r="H173" s="1001">
        <v>43040</v>
      </c>
      <c r="I173" s="26" t="s">
        <v>1341</v>
      </c>
      <c r="J173" s="26" t="s">
        <v>1340</v>
      </c>
      <c r="K173" s="148" t="s">
        <v>396</v>
      </c>
      <c r="L173" s="148" t="s">
        <v>392</v>
      </c>
      <c r="M173" s="148" t="s">
        <v>392</v>
      </c>
      <c r="N173" s="148" t="s">
        <v>406</v>
      </c>
      <c r="O173" s="148" t="s">
        <v>406</v>
      </c>
      <c r="P173" s="148" t="s">
        <v>406</v>
      </c>
      <c r="Q173" s="148" t="s">
        <v>110</v>
      </c>
      <c r="R173" s="148" t="s">
        <v>110</v>
      </c>
      <c r="S173" s="148" t="s">
        <v>110</v>
      </c>
      <c r="T173" s="148" t="s">
        <v>110</v>
      </c>
      <c r="U173" s="148" t="s">
        <v>110</v>
      </c>
      <c r="V173" s="148" t="s">
        <v>110</v>
      </c>
      <c r="W173" s="148" t="s">
        <v>110</v>
      </c>
      <c r="X173" s="148" t="s">
        <v>110</v>
      </c>
      <c r="Y173" s="148" t="s">
        <v>110</v>
      </c>
      <c r="Z173" s="148" t="s">
        <v>110</v>
      </c>
      <c r="AA173" s="148" t="s">
        <v>110</v>
      </c>
      <c r="AB173" s="148" t="s">
        <v>110</v>
      </c>
      <c r="AC173" s="148" t="s">
        <v>110</v>
      </c>
      <c r="AD173" s="148" t="s">
        <v>110</v>
      </c>
      <c r="AE173" s="967">
        <v>42423</v>
      </c>
      <c r="AF173" s="191">
        <v>43354</v>
      </c>
      <c r="AG173" s="27">
        <v>4271787</v>
      </c>
      <c r="AH173" s="27">
        <v>4271787</v>
      </c>
      <c r="AI173" s="27">
        <v>4271787</v>
      </c>
      <c r="AJ173" s="27">
        <v>11991000</v>
      </c>
      <c r="AK173" s="27">
        <v>11991000</v>
      </c>
      <c r="AL173" s="27">
        <v>11991000</v>
      </c>
      <c r="AM173" s="27">
        <v>11991000</v>
      </c>
      <c r="AN173" s="27">
        <v>11200000</v>
      </c>
      <c r="AO173" s="27">
        <v>11200000</v>
      </c>
      <c r="AP173" s="27">
        <v>11200000</v>
      </c>
      <c r="AQ173" s="27">
        <v>11200000</v>
      </c>
      <c r="AR173" s="27">
        <v>11200000</v>
      </c>
      <c r="AS173" s="27">
        <v>11200000</v>
      </c>
      <c r="AT173" s="27">
        <v>11200000</v>
      </c>
      <c r="AU173" s="27">
        <v>11200000</v>
      </c>
      <c r="AV173" s="27">
        <v>11200000</v>
      </c>
      <c r="AW173" s="27">
        <v>11200000</v>
      </c>
      <c r="AX173" s="27">
        <v>11200000</v>
      </c>
      <c r="AY173" s="27">
        <v>11200000</v>
      </c>
      <c r="AZ173" s="27">
        <v>11200000</v>
      </c>
    </row>
    <row r="174" spans="1:52" ht="20.399999999999999" x14ac:dyDescent="0.25">
      <c r="A174" s="186" t="s">
        <v>1325</v>
      </c>
      <c r="B174" s="186" t="s">
        <v>387</v>
      </c>
      <c r="C174" s="255">
        <v>35</v>
      </c>
      <c r="D174" s="157" t="s">
        <v>1119</v>
      </c>
      <c r="E174" s="186" t="s">
        <v>1324</v>
      </c>
      <c r="F174" s="186"/>
      <c r="G174" s="186"/>
      <c r="H174" s="1001">
        <v>42887</v>
      </c>
      <c r="I174" s="26"/>
      <c r="J174" s="26" t="s">
        <v>1402</v>
      </c>
      <c r="K174" s="148"/>
      <c r="L174" s="148"/>
      <c r="M174" s="148"/>
      <c r="N174" s="148"/>
      <c r="O174" s="148" t="s">
        <v>406</v>
      </c>
      <c r="P174" s="148" t="s">
        <v>110</v>
      </c>
      <c r="Q174" s="148" t="s">
        <v>110</v>
      </c>
      <c r="R174" s="148" t="s">
        <v>110</v>
      </c>
      <c r="S174" s="148" t="s">
        <v>110</v>
      </c>
      <c r="T174" s="148" t="s">
        <v>110</v>
      </c>
      <c r="U174" s="148" t="s">
        <v>110</v>
      </c>
      <c r="V174" s="148" t="s">
        <v>110</v>
      </c>
      <c r="W174" s="148" t="s">
        <v>110</v>
      </c>
      <c r="X174" s="148" t="s">
        <v>110</v>
      </c>
      <c r="Y174" s="148" t="s">
        <v>110</v>
      </c>
      <c r="Z174" s="148" t="s">
        <v>110</v>
      </c>
      <c r="AA174" s="148" t="s">
        <v>110</v>
      </c>
      <c r="AB174" s="148" t="s">
        <v>110</v>
      </c>
      <c r="AC174" s="148" t="s">
        <v>110</v>
      </c>
      <c r="AD174" s="148" t="s">
        <v>110</v>
      </c>
      <c r="AE174" s="972">
        <v>42879</v>
      </c>
      <c r="AF174" s="191">
        <v>43336</v>
      </c>
      <c r="AG174" s="27"/>
      <c r="AH174" s="27"/>
      <c r="AI174" s="27"/>
      <c r="AJ174" s="27"/>
      <c r="AK174" s="27">
        <v>10300000</v>
      </c>
      <c r="AL174" s="27">
        <v>7835000</v>
      </c>
      <c r="AM174" s="27">
        <v>7835000</v>
      </c>
      <c r="AN174" s="27">
        <v>7835000</v>
      </c>
      <c r="AO174" s="27">
        <v>7835000</v>
      </c>
      <c r="AP174" s="27">
        <v>7835000</v>
      </c>
      <c r="AQ174" s="27">
        <v>7835000</v>
      </c>
      <c r="AR174" s="27">
        <v>7835000</v>
      </c>
      <c r="AS174" s="27">
        <v>7835000</v>
      </c>
      <c r="AT174" s="27">
        <v>7835000</v>
      </c>
      <c r="AU174" s="27">
        <v>7835000</v>
      </c>
      <c r="AV174" s="27">
        <v>7835000</v>
      </c>
      <c r="AW174" s="27">
        <v>7835000</v>
      </c>
      <c r="AX174" s="27">
        <v>7835000</v>
      </c>
      <c r="AY174" s="27">
        <v>7835000</v>
      </c>
      <c r="AZ174" s="27">
        <v>7835000</v>
      </c>
    </row>
    <row r="175" spans="1:52" ht="30.6" x14ac:dyDescent="0.25">
      <c r="A175" s="186" t="s">
        <v>1325</v>
      </c>
      <c r="B175" s="186" t="s">
        <v>387</v>
      </c>
      <c r="C175" s="255">
        <v>4</v>
      </c>
      <c r="D175" s="157" t="s">
        <v>1119</v>
      </c>
      <c r="E175" s="186" t="s">
        <v>1337</v>
      </c>
      <c r="F175" s="186"/>
      <c r="G175" s="186"/>
      <c r="H175" s="1001">
        <v>42675</v>
      </c>
      <c r="I175" s="26" t="s">
        <v>1341</v>
      </c>
      <c r="J175" s="26" t="s">
        <v>1339</v>
      </c>
      <c r="K175" s="148" t="s">
        <v>396</v>
      </c>
      <c r="L175" s="148" t="s">
        <v>392</v>
      </c>
      <c r="M175" s="148" t="s">
        <v>392</v>
      </c>
      <c r="N175" s="148" t="s">
        <v>110</v>
      </c>
      <c r="O175" s="148" t="s">
        <v>110</v>
      </c>
      <c r="P175" s="148" t="s">
        <v>110</v>
      </c>
      <c r="Q175" s="148" t="s">
        <v>110</v>
      </c>
      <c r="R175" s="148" t="s">
        <v>110</v>
      </c>
      <c r="S175" s="148" t="s">
        <v>110</v>
      </c>
      <c r="T175" s="148" t="s">
        <v>110</v>
      </c>
      <c r="U175" s="148" t="s">
        <v>110</v>
      </c>
      <c r="V175" s="148" t="s">
        <v>110</v>
      </c>
      <c r="W175" s="148" t="s">
        <v>110</v>
      </c>
      <c r="X175" s="148" t="s">
        <v>110</v>
      </c>
      <c r="Y175" s="148" t="s">
        <v>110</v>
      </c>
      <c r="Z175" s="148" t="s">
        <v>110</v>
      </c>
      <c r="AA175" s="148" t="s">
        <v>110</v>
      </c>
      <c r="AB175" s="148" t="s">
        <v>110</v>
      </c>
      <c r="AC175" s="148" t="s">
        <v>110</v>
      </c>
      <c r="AD175" s="148" t="s">
        <v>110</v>
      </c>
      <c r="AE175" s="967">
        <v>42423</v>
      </c>
      <c r="AF175" s="191">
        <v>43354</v>
      </c>
      <c r="AG175" s="27">
        <v>5140351</v>
      </c>
      <c r="AH175" s="27">
        <v>5140351</v>
      </c>
      <c r="AI175" s="27">
        <v>5140351</v>
      </c>
      <c r="AJ175" s="27" t="s">
        <v>1393</v>
      </c>
      <c r="AK175" s="27" t="s">
        <v>1393</v>
      </c>
      <c r="AL175" s="27" t="s">
        <v>1393</v>
      </c>
      <c r="AM175" s="27" t="s">
        <v>1393</v>
      </c>
      <c r="AN175" s="27" t="s">
        <v>1393</v>
      </c>
      <c r="AO175" s="27" t="s">
        <v>1393</v>
      </c>
      <c r="AP175" s="27" t="s">
        <v>1393</v>
      </c>
      <c r="AQ175" s="27" t="s">
        <v>1393</v>
      </c>
      <c r="AR175" s="27" t="s">
        <v>1393</v>
      </c>
      <c r="AS175" s="27" t="s">
        <v>1393</v>
      </c>
      <c r="AT175" s="27" t="s">
        <v>1393</v>
      </c>
      <c r="AU175" s="27" t="s">
        <v>1393</v>
      </c>
      <c r="AV175" s="27" t="s">
        <v>1393</v>
      </c>
      <c r="AW175" s="27" t="s">
        <v>1393</v>
      </c>
      <c r="AX175" s="27" t="s">
        <v>1393</v>
      </c>
      <c r="AY175" s="27" t="s">
        <v>1393</v>
      </c>
      <c r="AZ175" s="27" t="s">
        <v>1393</v>
      </c>
    </row>
    <row r="176" spans="1:52" s="975" customFormat="1" ht="26.25" customHeight="1" x14ac:dyDescent="0.4">
      <c r="A176" s="186" t="s">
        <v>1325</v>
      </c>
      <c r="B176" s="186" t="s">
        <v>387</v>
      </c>
      <c r="C176" s="255">
        <v>257</v>
      </c>
      <c r="D176" s="157" t="s">
        <v>1123</v>
      </c>
      <c r="E176" s="186" t="s">
        <v>1324</v>
      </c>
      <c r="F176" s="186"/>
      <c r="G176" s="186"/>
      <c r="H176" s="1020">
        <v>44531</v>
      </c>
      <c r="I176" s="26"/>
      <c r="J176" s="26" t="s">
        <v>1598</v>
      </c>
      <c r="K176" s="990"/>
      <c r="L176" s="990"/>
      <c r="M176" s="990"/>
      <c r="N176" s="990"/>
      <c r="O176" s="990"/>
      <c r="P176" s="990"/>
      <c r="Q176" s="990"/>
      <c r="R176" s="990"/>
      <c r="S176" s="990"/>
      <c r="T176" s="990"/>
      <c r="U176" s="990"/>
      <c r="V176" s="990"/>
      <c r="W176" s="990"/>
      <c r="X176" s="990"/>
      <c r="Y176" s="148"/>
      <c r="Z176" s="148" t="s">
        <v>396</v>
      </c>
      <c r="AA176" s="148" t="s">
        <v>396</v>
      </c>
      <c r="AB176" s="148" t="s">
        <v>406</v>
      </c>
      <c r="AC176" s="148" t="s">
        <v>96</v>
      </c>
      <c r="AD176" s="148" t="s">
        <v>96</v>
      </c>
      <c r="AE176" s="967">
        <v>44364</v>
      </c>
      <c r="AF176" s="148" t="s">
        <v>87</v>
      </c>
      <c r="AG176" s="990"/>
      <c r="AH176" s="990"/>
      <c r="AI176" s="990"/>
      <c r="AJ176" s="990"/>
      <c r="AK176" s="990"/>
      <c r="AL176" s="990"/>
      <c r="AM176" s="990"/>
      <c r="AN176" s="990"/>
      <c r="AO176" s="990"/>
      <c r="AP176" s="990"/>
      <c r="AQ176" s="990"/>
      <c r="AR176" s="990"/>
      <c r="AS176" s="990"/>
      <c r="AT176" s="990"/>
      <c r="AU176" s="27"/>
      <c r="AV176" s="27">
        <v>9600000</v>
      </c>
      <c r="AW176" s="27">
        <v>9600000</v>
      </c>
      <c r="AX176" s="27">
        <v>9611000</v>
      </c>
      <c r="AY176" s="27">
        <v>9611000</v>
      </c>
      <c r="AZ176" s="27">
        <v>9611000</v>
      </c>
    </row>
    <row r="177" spans="1:52" s="975" customFormat="1" ht="26.25" customHeight="1" x14ac:dyDescent="0.4">
      <c r="A177" s="186" t="s">
        <v>1325</v>
      </c>
      <c r="B177" s="186" t="s">
        <v>387</v>
      </c>
      <c r="C177" s="255">
        <v>264</v>
      </c>
      <c r="D177" s="157" t="s">
        <v>1123</v>
      </c>
      <c r="E177" s="186" t="s">
        <v>1324</v>
      </c>
      <c r="F177" s="186"/>
      <c r="G177" s="186"/>
      <c r="H177" s="960">
        <v>44562</v>
      </c>
      <c r="I177" s="26"/>
      <c r="J177" s="26" t="s">
        <v>1604</v>
      </c>
      <c r="K177" s="990"/>
      <c r="L177" s="990"/>
      <c r="M177" s="990"/>
      <c r="N177" s="990"/>
      <c r="O177" s="990"/>
      <c r="P177" s="990"/>
      <c r="Q177" s="990"/>
      <c r="R177" s="990"/>
      <c r="S177" s="990"/>
      <c r="T177" s="990"/>
      <c r="U177" s="990"/>
      <c r="V177" s="990"/>
      <c r="W177" s="990"/>
      <c r="X177" s="990"/>
      <c r="Y177" s="148"/>
      <c r="Z177" s="148" t="s">
        <v>396</v>
      </c>
      <c r="AA177" s="148" t="s">
        <v>396</v>
      </c>
      <c r="AB177" s="148" t="s">
        <v>406</v>
      </c>
      <c r="AC177" s="148" t="s">
        <v>96</v>
      </c>
      <c r="AD177" s="148" t="s">
        <v>96</v>
      </c>
      <c r="AE177" s="148" t="s">
        <v>410</v>
      </c>
      <c r="AF177" s="148" t="s">
        <v>87</v>
      </c>
      <c r="AG177" s="990"/>
      <c r="AH177" s="990"/>
      <c r="AI177" s="990"/>
      <c r="AJ177" s="990"/>
      <c r="AK177" s="990"/>
      <c r="AL177" s="990"/>
      <c r="AM177" s="990"/>
      <c r="AN177" s="990"/>
      <c r="AO177" s="990"/>
      <c r="AP177" s="990"/>
      <c r="AQ177" s="990"/>
      <c r="AR177" s="990"/>
      <c r="AS177" s="990"/>
      <c r="AT177" s="990"/>
      <c r="AU177" s="27"/>
      <c r="AV177" s="27">
        <v>8800000</v>
      </c>
      <c r="AW177" s="27">
        <v>8800000</v>
      </c>
      <c r="AX177" s="27">
        <v>9860000</v>
      </c>
      <c r="AY177" s="27">
        <v>9860000</v>
      </c>
      <c r="AZ177" s="27">
        <v>9860000</v>
      </c>
    </row>
    <row r="178" spans="1:52" ht="20.399999999999999" x14ac:dyDescent="0.25">
      <c r="A178" s="186" t="s">
        <v>1325</v>
      </c>
      <c r="B178" s="186" t="s">
        <v>387</v>
      </c>
      <c r="C178" s="255">
        <v>227</v>
      </c>
      <c r="D178" s="157" t="s">
        <v>1123</v>
      </c>
      <c r="E178" s="186" t="s">
        <v>1324</v>
      </c>
      <c r="F178" s="186"/>
      <c r="G178" s="186"/>
      <c r="H178" s="1039">
        <v>44501</v>
      </c>
      <c r="I178" s="26"/>
      <c r="J178" s="26" t="s">
        <v>1568</v>
      </c>
      <c r="K178" s="148"/>
      <c r="L178" s="148"/>
      <c r="M178" s="148"/>
      <c r="N178" s="148"/>
      <c r="O178" s="148"/>
      <c r="P178" s="148"/>
      <c r="Q178" s="148"/>
      <c r="R178" s="148"/>
      <c r="S178" s="148"/>
      <c r="T178" s="148"/>
      <c r="U178" s="148"/>
      <c r="V178" s="148"/>
      <c r="W178" s="148" t="s">
        <v>396</v>
      </c>
      <c r="X178" s="148" t="s">
        <v>396</v>
      </c>
      <c r="Y178" s="148" t="s">
        <v>396</v>
      </c>
      <c r="Z178" s="148" t="s">
        <v>396</v>
      </c>
      <c r="AA178" s="148" t="s">
        <v>396</v>
      </c>
      <c r="AB178" s="148" t="s">
        <v>406</v>
      </c>
      <c r="AC178" s="148" t="s">
        <v>96</v>
      </c>
      <c r="AD178" s="148" t="s">
        <v>96</v>
      </c>
      <c r="AE178" s="967" t="s">
        <v>410</v>
      </c>
      <c r="AF178" s="967" t="s">
        <v>87</v>
      </c>
      <c r="AG178" s="27"/>
      <c r="AH178" s="27"/>
      <c r="AI178" s="27"/>
      <c r="AJ178" s="27"/>
      <c r="AK178" s="27"/>
      <c r="AL178" s="27"/>
      <c r="AM178" s="27"/>
      <c r="AN178" s="27"/>
      <c r="AO178" s="27"/>
      <c r="AP178" s="27"/>
      <c r="AQ178" s="27"/>
      <c r="AR178" s="27"/>
      <c r="AS178" s="27">
        <v>15000000</v>
      </c>
      <c r="AT178" s="27">
        <v>15000000</v>
      </c>
      <c r="AU178" s="27">
        <v>15000000</v>
      </c>
      <c r="AV178" s="27">
        <v>15000000</v>
      </c>
      <c r="AW178" s="27">
        <v>15000000</v>
      </c>
      <c r="AX178" s="27">
        <v>24469000</v>
      </c>
      <c r="AY178" s="27">
        <v>24469000</v>
      </c>
      <c r="AZ178" s="27">
        <v>24469000</v>
      </c>
    </row>
    <row r="179" spans="1:52" ht="26.25" customHeight="1" x14ac:dyDescent="0.4">
      <c r="A179" s="186" t="s">
        <v>1325</v>
      </c>
      <c r="B179" s="186" t="s">
        <v>387</v>
      </c>
      <c r="C179" s="148">
        <v>292</v>
      </c>
      <c r="D179" s="157" t="s">
        <v>1123</v>
      </c>
      <c r="E179" s="186" t="s">
        <v>1324</v>
      </c>
      <c r="F179" s="142"/>
      <c r="G179" s="142"/>
      <c r="H179" s="1020">
        <v>44531</v>
      </c>
      <c r="I179" s="142"/>
      <c r="J179" s="26" t="s">
        <v>1703</v>
      </c>
      <c r="K179" s="990"/>
      <c r="L179" s="990"/>
      <c r="M179" s="990"/>
      <c r="N179" s="990"/>
      <c r="O179" s="990"/>
      <c r="P179" s="990"/>
      <c r="Q179" s="990"/>
      <c r="R179" s="990"/>
      <c r="S179" s="990"/>
      <c r="T179" s="990"/>
      <c r="U179" s="990"/>
      <c r="V179" s="990"/>
      <c r="W179" s="990"/>
      <c r="X179" s="990"/>
      <c r="Y179" s="990"/>
      <c r="Z179" s="990"/>
      <c r="AA179" s="148" t="s">
        <v>406</v>
      </c>
      <c r="AB179" s="148" t="s">
        <v>406</v>
      </c>
      <c r="AC179" s="148" t="s">
        <v>96</v>
      </c>
      <c r="AD179" s="148" t="s">
        <v>96</v>
      </c>
      <c r="AE179" s="148" t="s">
        <v>410</v>
      </c>
      <c r="AF179" s="191">
        <v>44430</v>
      </c>
      <c r="AG179" s="990"/>
      <c r="AH179" s="990"/>
      <c r="AI179" s="990"/>
      <c r="AJ179" s="990"/>
      <c r="AK179" s="990"/>
      <c r="AL179" s="990"/>
      <c r="AM179" s="990"/>
      <c r="AN179" s="990"/>
      <c r="AO179" s="990"/>
      <c r="AP179" s="990"/>
      <c r="AQ179" s="990"/>
      <c r="AR179" s="990"/>
      <c r="AS179" s="990"/>
      <c r="AT179" s="990"/>
      <c r="AU179" s="990"/>
      <c r="AV179" s="990"/>
      <c r="AW179" s="27">
        <v>10322000</v>
      </c>
      <c r="AX179" s="27">
        <v>10322000</v>
      </c>
      <c r="AY179" s="27">
        <v>10322000</v>
      </c>
      <c r="AZ179" s="27">
        <v>10322000</v>
      </c>
    </row>
    <row r="180" spans="1:52" ht="26.25" customHeight="1" x14ac:dyDescent="0.4">
      <c r="A180" s="186" t="s">
        <v>1325</v>
      </c>
      <c r="B180" s="186" t="s">
        <v>387</v>
      </c>
      <c r="C180" s="255">
        <v>244</v>
      </c>
      <c r="D180" s="157" t="s">
        <v>1123</v>
      </c>
      <c r="E180" s="186" t="s">
        <v>1324</v>
      </c>
      <c r="F180" s="186"/>
      <c r="G180" s="186"/>
      <c r="H180" s="960">
        <v>44440</v>
      </c>
      <c r="I180" s="26"/>
      <c r="J180" s="26" t="s">
        <v>1580</v>
      </c>
      <c r="K180" s="990"/>
      <c r="L180" s="990"/>
      <c r="M180" s="990"/>
      <c r="N180" s="990"/>
      <c r="O180" s="990"/>
      <c r="P180" s="990"/>
      <c r="Q180" s="990"/>
      <c r="R180" s="990"/>
      <c r="S180" s="990"/>
      <c r="T180" s="990"/>
      <c r="U180" s="990"/>
      <c r="V180" s="990"/>
      <c r="W180" s="990"/>
      <c r="X180" s="990"/>
      <c r="Y180" s="148" t="s">
        <v>396</v>
      </c>
      <c r="Z180" s="148" t="s">
        <v>396</v>
      </c>
      <c r="AA180" s="148" t="s">
        <v>406</v>
      </c>
      <c r="AB180" s="148" t="s">
        <v>406</v>
      </c>
      <c r="AC180" s="148" t="s">
        <v>96</v>
      </c>
      <c r="AD180" s="148" t="s">
        <v>96</v>
      </c>
      <c r="AE180" s="1004" t="s">
        <v>1585</v>
      </c>
      <c r="AF180" s="191">
        <v>44429</v>
      </c>
      <c r="AG180" s="990"/>
      <c r="AH180" s="990"/>
      <c r="AI180" s="990"/>
      <c r="AJ180" s="990"/>
      <c r="AK180" s="990"/>
      <c r="AL180" s="990"/>
      <c r="AM180" s="990"/>
      <c r="AN180" s="990"/>
      <c r="AO180" s="990"/>
      <c r="AP180" s="990"/>
      <c r="AQ180" s="990"/>
      <c r="AR180" s="990"/>
      <c r="AS180" s="990"/>
      <c r="AT180" s="990"/>
      <c r="AU180" s="27">
        <v>38050000</v>
      </c>
      <c r="AV180" s="27">
        <v>38050000</v>
      </c>
      <c r="AW180" s="27">
        <v>38054000</v>
      </c>
      <c r="AX180" s="27">
        <v>38054000</v>
      </c>
      <c r="AY180" s="27">
        <v>38054000</v>
      </c>
      <c r="AZ180" s="27">
        <v>38054000</v>
      </c>
    </row>
    <row r="181" spans="1:52" ht="26.25" customHeight="1" x14ac:dyDescent="0.4">
      <c r="A181" s="186" t="s">
        <v>1325</v>
      </c>
      <c r="B181" s="186" t="s">
        <v>387</v>
      </c>
      <c r="C181" s="255">
        <v>242</v>
      </c>
      <c r="D181" s="157" t="s">
        <v>1123</v>
      </c>
      <c r="E181" s="186" t="s">
        <v>1324</v>
      </c>
      <c r="F181" s="186"/>
      <c r="G181" s="186"/>
      <c r="H181" s="960">
        <v>44415</v>
      </c>
      <c r="I181" s="26"/>
      <c r="J181" s="26" t="s">
        <v>1534</v>
      </c>
      <c r="K181" s="990"/>
      <c r="L181" s="990"/>
      <c r="M181" s="990"/>
      <c r="N181" s="990"/>
      <c r="O181" s="990"/>
      <c r="P181" s="990"/>
      <c r="Q181" s="990"/>
      <c r="R181" s="990"/>
      <c r="S181" s="990"/>
      <c r="T181" s="990"/>
      <c r="U181" s="990"/>
      <c r="V181" s="990"/>
      <c r="W181" s="990"/>
      <c r="X181" s="990"/>
      <c r="Y181" s="148" t="s">
        <v>396</v>
      </c>
      <c r="Z181" s="148" t="s">
        <v>406</v>
      </c>
      <c r="AA181" s="148" t="s">
        <v>406</v>
      </c>
      <c r="AB181" s="148" t="s">
        <v>406</v>
      </c>
      <c r="AC181" s="148" t="s">
        <v>96</v>
      </c>
      <c r="AD181" s="148" t="s">
        <v>96</v>
      </c>
      <c r="AE181" s="1040">
        <v>44141</v>
      </c>
      <c r="AF181" s="148" t="s">
        <v>87</v>
      </c>
      <c r="AG181" s="990"/>
      <c r="AH181" s="990"/>
      <c r="AI181" s="990"/>
      <c r="AJ181" s="990"/>
      <c r="AK181" s="990"/>
      <c r="AL181" s="990"/>
      <c r="AM181" s="990"/>
      <c r="AN181" s="990"/>
      <c r="AO181" s="990"/>
      <c r="AP181" s="990"/>
      <c r="AQ181" s="990"/>
      <c r="AR181" s="990"/>
      <c r="AS181" s="990"/>
      <c r="AT181" s="990"/>
      <c r="AU181" s="27">
        <v>13400000</v>
      </c>
      <c r="AV181" s="27">
        <v>13949000</v>
      </c>
      <c r="AW181" s="27">
        <v>13949000</v>
      </c>
      <c r="AX181" s="27">
        <v>13949000</v>
      </c>
      <c r="AY181" s="27">
        <v>13949000</v>
      </c>
      <c r="AZ181" s="27">
        <v>13949000</v>
      </c>
    </row>
    <row r="182" spans="1:52" ht="20.399999999999999" x14ac:dyDescent="0.25">
      <c r="A182" s="186" t="s">
        <v>1325</v>
      </c>
      <c r="B182" s="186" t="s">
        <v>387</v>
      </c>
      <c r="C182" s="255">
        <v>130</v>
      </c>
      <c r="D182" s="157" t="s">
        <v>1123</v>
      </c>
      <c r="E182" s="186" t="s">
        <v>1324</v>
      </c>
      <c r="F182" s="186"/>
      <c r="G182" s="186"/>
      <c r="H182" s="1020">
        <v>44531</v>
      </c>
      <c r="I182" s="26"/>
      <c r="J182" s="26" t="s">
        <v>1633</v>
      </c>
      <c r="K182" s="148"/>
      <c r="L182" s="148"/>
      <c r="M182" s="148"/>
      <c r="N182" s="148"/>
      <c r="O182" s="148"/>
      <c r="P182" s="148"/>
      <c r="Q182" s="148"/>
      <c r="R182" s="148"/>
      <c r="S182" s="148"/>
      <c r="T182" s="148" t="s">
        <v>396</v>
      </c>
      <c r="U182" s="148" t="s">
        <v>396</v>
      </c>
      <c r="V182" s="148" t="s">
        <v>396</v>
      </c>
      <c r="W182" s="148" t="s">
        <v>396</v>
      </c>
      <c r="X182" s="148" t="s">
        <v>396</v>
      </c>
      <c r="Y182" s="148" t="s">
        <v>396</v>
      </c>
      <c r="Z182" s="148" t="s">
        <v>406</v>
      </c>
      <c r="AA182" s="148" t="s">
        <v>406</v>
      </c>
      <c r="AB182" s="148" t="s">
        <v>406</v>
      </c>
      <c r="AC182" s="148" t="s">
        <v>96</v>
      </c>
      <c r="AD182" s="148" t="s">
        <v>96</v>
      </c>
      <c r="AE182" s="148" t="s">
        <v>410</v>
      </c>
      <c r="AF182" s="191">
        <v>44246</v>
      </c>
      <c r="AG182" s="27"/>
      <c r="AH182" s="27"/>
      <c r="AI182" s="27"/>
      <c r="AJ182" s="27"/>
      <c r="AK182" s="27"/>
      <c r="AL182" s="27"/>
      <c r="AM182" s="27"/>
      <c r="AN182" s="27"/>
      <c r="AO182" s="27"/>
      <c r="AP182" s="27">
        <v>7000000</v>
      </c>
      <c r="AQ182" s="27">
        <v>7000000</v>
      </c>
      <c r="AR182" s="27">
        <v>7000000</v>
      </c>
      <c r="AS182" s="27">
        <v>7743000</v>
      </c>
      <c r="AT182" s="27">
        <v>7743000</v>
      </c>
      <c r="AU182" s="27">
        <v>7743000</v>
      </c>
      <c r="AV182" s="27">
        <v>7743000</v>
      </c>
      <c r="AW182" s="27">
        <v>7743000</v>
      </c>
      <c r="AX182" s="27">
        <v>7743000</v>
      </c>
      <c r="AY182" s="27">
        <v>7743000</v>
      </c>
      <c r="AZ182" s="27">
        <v>7743000</v>
      </c>
    </row>
    <row r="183" spans="1:52" ht="20.399999999999999" x14ac:dyDescent="0.25">
      <c r="A183" s="186" t="s">
        <v>1325</v>
      </c>
      <c r="B183" s="186" t="s">
        <v>387</v>
      </c>
      <c r="C183" s="255">
        <v>223</v>
      </c>
      <c r="D183" s="157" t="s">
        <v>1123</v>
      </c>
      <c r="E183" s="186" t="s">
        <v>1324</v>
      </c>
      <c r="F183" s="186"/>
      <c r="G183" s="186"/>
      <c r="H183" s="960">
        <v>44440</v>
      </c>
      <c r="I183" s="26"/>
      <c r="J183" s="26" t="s">
        <v>1557</v>
      </c>
      <c r="K183" s="148"/>
      <c r="L183" s="148"/>
      <c r="M183" s="148"/>
      <c r="N183" s="148"/>
      <c r="O183" s="148"/>
      <c r="P183" s="148"/>
      <c r="Q183" s="148"/>
      <c r="R183" s="148"/>
      <c r="S183" s="148"/>
      <c r="T183" s="148"/>
      <c r="U183" s="148"/>
      <c r="V183" s="148"/>
      <c r="W183" s="148" t="s">
        <v>396</v>
      </c>
      <c r="X183" s="148" t="s">
        <v>406</v>
      </c>
      <c r="Y183" s="148" t="s">
        <v>406</v>
      </c>
      <c r="Z183" s="148" t="s">
        <v>406</v>
      </c>
      <c r="AA183" s="148" t="s">
        <v>406</v>
      </c>
      <c r="AB183" s="148" t="s">
        <v>406</v>
      </c>
      <c r="AC183" s="148" t="s">
        <v>96</v>
      </c>
      <c r="AD183" s="148" t="s">
        <v>96</v>
      </c>
      <c r="AE183" s="967" t="s">
        <v>410</v>
      </c>
      <c r="AF183" s="967" t="s">
        <v>87</v>
      </c>
      <c r="AG183" s="27"/>
      <c r="AH183" s="27"/>
      <c r="AI183" s="27"/>
      <c r="AJ183" s="27"/>
      <c r="AK183" s="27"/>
      <c r="AL183" s="27"/>
      <c r="AM183" s="27"/>
      <c r="AN183" s="27"/>
      <c r="AO183" s="27"/>
      <c r="AP183" s="27"/>
      <c r="AQ183" s="27"/>
      <c r="AR183" s="27"/>
      <c r="AS183" s="971">
        <v>7626000</v>
      </c>
      <c r="AT183" s="971">
        <v>7626000</v>
      </c>
      <c r="AU183" s="971">
        <v>7626000</v>
      </c>
      <c r="AV183" s="971">
        <v>7626000</v>
      </c>
      <c r="AW183" s="971">
        <v>7626000</v>
      </c>
      <c r="AX183" s="971">
        <v>7626000</v>
      </c>
      <c r="AY183" s="971">
        <v>7626000</v>
      </c>
      <c r="AZ183" s="971">
        <v>7626000</v>
      </c>
    </row>
    <row r="184" spans="1:52" ht="20.399999999999999" x14ac:dyDescent="0.25">
      <c r="A184" s="186" t="s">
        <v>1325</v>
      </c>
      <c r="B184" s="186" t="s">
        <v>387</v>
      </c>
      <c r="C184" s="255">
        <v>166</v>
      </c>
      <c r="D184" s="157" t="s">
        <v>1123</v>
      </c>
      <c r="E184" s="186" t="s">
        <v>1324</v>
      </c>
      <c r="F184" s="186"/>
      <c r="G184" s="186"/>
      <c r="H184" s="1039">
        <v>44501</v>
      </c>
      <c r="I184" s="26"/>
      <c r="J184" s="26" t="s">
        <v>1484</v>
      </c>
      <c r="K184" s="148"/>
      <c r="L184" s="148"/>
      <c r="M184" s="148"/>
      <c r="N184" s="148"/>
      <c r="O184" s="148"/>
      <c r="P184" s="148"/>
      <c r="Q184" s="148"/>
      <c r="R184" s="148"/>
      <c r="S184" s="148"/>
      <c r="T184" s="148"/>
      <c r="U184" s="148"/>
      <c r="V184" s="148" t="s">
        <v>406</v>
      </c>
      <c r="W184" s="148" t="s">
        <v>406</v>
      </c>
      <c r="X184" s="148" t="s">
        <v>406</v>
      </c>
      <c r="Y184" s="148" t="s">
        <v>406</v>
      </c>
      <c r="Z184" s="148" t="s">
        <v>406</v>
      </c>
      <c r="AA184" s="148" t="s">
        <v>406</v>
      </c>
      <c r="AB184" s="148" t="s">
        <v>406</v>
      </c>
      <c r="AC184" s="148" t="s">
        <v>96</v>
      </c>
      <c r="AD184" s="148" t="s">
        <v>96</v>
      </c>
      <c r="AE184" s="148" t="s">
        <v>410</v>
      </c>
      <c r="AF184" s="191" t="s">
        <v>87</v>
      </c>
      <c r="AG184" s="27"/>
      <c r="AH184" s="27"/>
      <c r="AI184" s="27"/>
      <c r="AJ184" s="27"/>
      <c r="AK184" s="27"/>
      <c r="AL184" s="27"/>
      <c r="AM184" s="27"/>
      <c r="AN184" s="27"/>
      <c r="AO184" s="27"/>
      <c r="AP184" s="27"/>
      <c r="AQ184" s="27"/>
      <c r="AR184" s="27">
        <v>17126000</v>
      </c>
      <c r="AS184" s="27">
        <v>17126000</v>
      </c>
      <c r="AT184" s="27">
        <v>17126000</v>
      </c>
      <c r="AU184" s="27">
        <v>17126000</v>
      </c>
      <c r="AV184" s="27">
        <v>17126000</v>
      </c>
      <c r="AW184" s="27">
        <v>17126000</v>
      </c>
      <c r="AX184" s="27">
        <v>17126000</v>
      </c>
      <c r="AY184" s="27">
        <v>17126000</v>
      </c>
      <c r="AZ184" s="27">
        <v>17126000</v>
      </c>
    </row>
    <row r="185" spans="1:52" ht="20.399999999999999" x14ac:dyDescent="0.25">
      <c r="A185" s="186" t="s">
        <v>1325</v>
      </c>
      <c r="B185" s="186" t="s">
        <v>387</v>
      </c>
      <c r="C185" s="255">
        <v>167</v>
      </c>
      <c r="D185" s="157" t="s">
        <v>1123</v>
      </c>
      <c r="E185" s="186" t="s">
        <v>1324</v>
      </c>
      <c r="F185" s="186"/>
      <c r="G185" s="186"/>
      <c r="H185" s="1001">
        <v>44256</v>
      </c>
      <c r="I185" s="26"/>
      <c r="J185" s="26" t="s">
        <v>1485</v>
      </c>
      <c r="K185" s="148"/>
      <c r="L185" s="148"/>
      <c r="M185" s="148"/>
      <c r="N185" s="148"/>
      <c r="O185" s="148"/>
      <c r="P185" s="148"/>
      <c r="Q185" s="148"/>
      <c r="R185" s="148"/>
      <c r="S185" s="148"/>
      <c r="T185" s="148"/>
      <c r="U185" s="148"/>
      <c r="V185" s="148" t="s">
        <v>406</v>
      </c>
      <c r="W185" s="148" t="s">
        <v>406</v>
      </c>
      <c r="X185" s="148" t="s">
        <v>406</v>
      </c>
      <c r="Y185" s="148" t="s">
        <v>406</v>
      </c>
      <c r="Z185" s="148" t="s">
        <v>406</v>
      </c>
      <c r="AA185" s="148" t="s">
        <v>406</v>
      </c>
      <c r="AB185" s="148" t="s">
        <v>406</v>
      </c>
      <c r="AC185" s="148" t="s">
        <v>96</v>
      </c>
      <c r="AD185" s="148" t="s">
        <v>96</v>
      </c>
      <c r="AE185" s="148" t="s">
        <v>410</v>
      </c>
      <c r="AF185" s="191" t="s">
        <v>87</v>
      </c>
      <c r="AG185" s="27"/>
      <c r="AH185" s="27"/>
      <c r="AI185" s="27"/>
      <c r="AJ185" s="27"/>
      <c r="AK185" s="27"/>
      <c r="AL185" s="27"/>
      <c r="AM185" s="27"/>
      <c r="AN185" s="27"/>
      <c r="AO185" s="27"/>
      <c r="AP185" s="27"/>
      <c r="AQ185" s="27"/>
      <c r="AR185" s="27">
        <v>19400000</v>
      </c>
      <c r="AS185" s="27">
        <v>15110000</v>
      </c>
      <c r="AT185" s="27">
        <v>15110000</v>
      </c>
      <c r="AU185" s="27">
        <v>15110000</v>
      </c>
      <c r="AV185" s="27">
        <v>15110000</v>
      </c>
      <c r="AW185" s="27">
        <v>15110000</v>
      </c>
      <c r="AX185" s="27">
        <v>15110000</v>
      </c>
      <c r="AY185" s="27">
        <v>15110000</v>
      </c>
      <c r="AZ185" s="27">
        <v>15110000</v>
      </c>
    </row>
    <row r="186" spans="1:52" ht="20.399999999999999" x14ac:dyDescent="0.25">
      <c r="A186" s="186" t="s">
        <v>1325</v>
      </c>
      <c r="B186" s="186" t="s">
        <v>387</v>
      </c>
      <c r="C186" s="255">
        <v>173</v>
      </c>
      <c r="D186" s="157" t="s">
        <v>1123</v>
      </c>
      <c r="E186" s="186" t="s">
        <v>1324</v>
      </c>
      <c r="F186" s="186"/>
      <c r="G186" s="186"/>
      <c r="H186" s="1039">
        <v>44501</v>
      </c>
      <c r="I186" s="26"/>
      <c r="J186" s="26" t="s">
        <v>1490</v>
      </c>
      <c r="K186" s="148"/>
      <c r="L186" s="148"/>
      <c r="M186" s="148"/>
      <c r="N186" s="148"/>
      <c r="O186" s="148"/>
      <c r="P186" s="148"/>
      <c r="Q186" s="148"/>
      <c r="R186" s="148"/>
      <c r="S186" s="148"/>
      <c r="T186" s="148"/>
      <c r="U186" s="148"/>
      <c r="V186" s="148" t="s">
        <v>406</v>
      </c>
      <c r="W186" s="148" t="s">
        <v>406</v>
      </c>
      <c r="X186" s="148" t="s">
        <v>406</v>
      </c>
      <c r="Y186" s="148" t="s">
        <v>406</v>
      </c>
      <c r="Z186" s="148" t="s">
        <v>406</v>
      </c>
      <c r="AA186" s="148" t="s">
        <v>406</v>
      </c>
      <c r="AB186" s="148" t="s">
        <v>406</v>
      </c>
      <c r="AC186" s="148" t="s">
        <v>96</v>
      </c>
      <c r="AD186" s="148" t="s">
        <v>96</v>
      </c>
      <c r="AE186" s="148" t="s">
        <v>410</v>
      </c>
      <c r="AF186" s="191" t="s">
        <v>87</v>
      </c>
      <c r="AG186" s="27"/>
      <c r="AH186" s="27"/>
      <c r="AI186" s="27"/>
      <c r="AJ186" s="27"/>
      <c r="AK186" s="27"/>
      <c r="AL186" s="27"/>
      <c r="AM186" s="27"/>
      <c r="AN186" s="27"/>
      <c r="AO186" s="27"/>
      <c r="AP186" s="27"/>
      <c r="AQ186" s="27"/>
      <c r="AR186" s="27">
        <v>18200000</v>
      </c>
      <c r="AS186" s="27">
        <v>18090000</v>
      </c>
      <c r="AT186" s="27">
        <v>18090000</v>
      </c>
      <c r="AU186" s="27">
        <v>18090000</v>
      </c>
      <c r="AV186" s="27">
        <v>18090000</v>
      </c>
      <c r="AW186" s="27">
        <v>18090000</v>
      </c>
      <c r="AX186" s="27">
        <v>18090000</v>
      </c>
      <c r="AY186" s="27">
        <v>18090000</v>
      </c>
      <c r="AZ186" s="27">
        <v>18090000</v>
      </c>
    </row>
    <row r="187" spans="1:52" ht="20.399999999999999" x14ac:dyDescent="0.25">
      <c r="A187" s="186" t="s">
        <v>1325</v>
      </c>
      <c r="B187" s="186" t="s">
        <v>387</v>
      </c>
      <c r="C187" s="255">
        <v>176</v>
      </c>
      <c r="D187" s="157" t="s">
        <v>1123</v>
      </c>
      <c r="E187" s="186" t="s">
        <v>1324</v>
      </c>
      <c r="F187" s="186"/>
      <c r="G187" s="186"/>
      <c r="H187" s="1013">
        <v>44166</v>
      </c>
      <c r="I187" s="26"/>
      <c r="J187" s="26" t="s">
        <v>1493</v>
      </c>
      <c r="K187" s="148"/>
      <c r="L187" s="148"/>
      <c r="M187" s="148"/>
      <c r="N187" s="148"/>
      <c r="O187" s="148"/>
      <c r="P187" s="148"/>
      <c r="Q187" s="148"/>
      <c r="R187" s="148"/>
      <c r="S187" s="148"/>
      <c r="T187" s="148"/>
      <c r="U187" s="148"/>
      <c r="V187" s="148" t="s">
        <v>406</v>
      </c>
      <c r="W187" s="148" t="s">
        <v>406</v>
      </c>
      <c r="X187" s="148" t="s">
        <v>406</v>
      </c>
      <c r="Y187" s="148" t="s">
        <v>406</v>
      </c>
      <c r="Z187" s="148" t="s">
        <v>406</v>
      </c>
      <c r="AA187" s="148" t="s">
        <v>406</v>
      </c>
      <c r="AB187" s="148" t="s">
        <v>406</v>
      </c>
      <c r="AC187" s="148" t="s">
        <v>96</v>
      </c>
      <c r="AD187" s="148" t="s">
        <v>96</v>
      </c>
      <c r="AE187" s="148" t="s">
        <v>410</v>
      </c>
      <c r="AF187" s="191" t="s">
        <v>87</v>
      </c>
      <c r="AG187" s="27"/>
      <c r="AH187" s="27"/>
      <c r="AI187" s="27"/>
      <c r="AJ187" s="27"/>
      <c r="AK187" s="27"/>
      <c r="AL187" s="27"/>
      <c r="AM187" s="27"/>
      <c r="AN187" s="27"/>
      <c r="AO187" s="27"/>
      <c r="AP187" s="27"/>
      <c r="AQ187" s="27"/>
      <c r="AR187" s="27">
        <v>11900000</v>
      </c>
      <c r="AS187" s="27">
        <v>11131000</v>
      </c>
      <c r="AT187" s="27">
        <v>11131000</v>
      </c>
      <c r="AU187" s="27">
        <v>11131000</v>
      </c>
      <c r="AV187" s="27">
        <v>11131000</v>
      </c>
      <c r="AW187" s="27">
        <v>11131000</v>
      </c>
      <c r="AX187" s="27">
        <v>11131000</v>
      </c>
      <c r="AY187" s="27">
        <v>11131000</v>
      </c>
      <c r="AZ187" s="27">
        <v>11131000</v>
      </c>
    </row>
    <row r="188" spans="1:52" ht="20.399999999999999" x14ac:dyDescent="0.25">
      <c r="A188" s="186" t="s">
        <v>1325</v>
      </c>
      <c r="B188" s="186" t="s">
        <v>387</v>
      </c>
      <c r="C188" s="255">
        <v>124</v>
      </c>
      <c r="D188" s="157" t="s">
        <v>1123</v>
      </c>
      <c r="E188" s="186" t="s">
        <v>1324</v>
      </c>
      <c r="F188" s="186"/>
      <c r="G188" s="186"/>
      <c r="H188" s="960">
        <v>44440</v>
      </c>
      <c r="I188" s="26"/>
      <c r="J188" s="26" t="s">
        <v>1636</v>
      </c>
      <c r="K188" s="148"/>
      <c r="L188" s="148"/>
      <c r="M188" s="148"/>
      <c r="N188" s="148"/>
      <c r="O188" s="148"/>
      <c r="P188" s="148"/>
      <c r="Q188" s="148"/>
      <c r="R188" s="148"/>
      <c r="S188" s="148"/>
      <c r="T188" s="148" t="s">
        <v>396</v>
      </c>
      <c r="U188" s="148" t="s">
        <v>406</v>
      </c>
      <c r="V188" s="148" t="s">
        <v>406</v>
      </c>
      <c r="W188" s="148" t="s">
        <v>406</v>
      </c>
      <c r="X188" s="148" t="s">
        <v>406</v>
      </c>
      <c r="Y188" s="148" t="s">
        <v>406</v>
      </c>
      <c r="Z188" s="148" t="s">
        <v>406</v>
      </c>
      <c r="AA188" s="148" t="s">
        <v>406</v>
      </c>
      <c r="AB188" s="148" t="s">
        <v>406</v>
      </c>
      <c r="AC188" s="148" t="s">
        <v>96</v>
      </c>
      <c r="AD188" s="148" t="s">
        <v>96</v>
      </c>
      <c r="AE188" s="148" t="s">
        <v>410</v>
      </c>
      <c r="AF188" s="191">
        <v>44246</v>
      </c>
      <c r="AG188" s="27"/>
      <c r="AH188" s="27"/>
      <c r="AI188" s="27"/>
      <c r="AJ188" s="27"/>
      <c r="AK188" s="27"/>
      <c r="AL188" s="27"/>
      <c r="AM188" s="27"/>
      <c r="AN188" s="27"/>
      <c r="AO188" s="27"/>
      <c r="AP188" s="27">
        <v>6900000</v>
      </c>
      <c r="AQ188" s="27">
        <v>6926000</v>
      </c>
      <c r="AR188" s="27">
        <v>6928000</v>
      </c>
      <c r="AS188" s="27">
        <v>6928000</v>
      </c>
      <c r="AT188" s="27">
        <v>6928000</v>
      </c>
      <c r="AU188" s="27">
        <v>6928000</v>
      </c>
      <c r="AV188" s="27">
        <v>6928000</v>
      </c>
      <c r="AW188" s="27">
        <v>6928000</v>
      </c>
      <c r="AX188" s="27">
        <v>6928000</v>
      </c>
      <c r="AY188" s="27">
        <v>6928000</v>
      </c>
      <c r="AZ188" s="27">
        <v>6928000</v>
      </c>
    </row>
    <row r="189" spans="1:52" ht="20.399999999999999" x14ac:dyDescent="0.25">
      <c r="A189" s="186" t="s">
        <v>1325</v>
      </c>
      <c r="B189" s="186" t="s">
        <v>387</v>
      </c>
      <c r="C189" s="255">
        <v>144</v>
      </c>
      <c r="D189" s="157" t="s">
        <v>1123</v>
      </c>
      <c r="E189" s="186" t="s">
        <v>1324</v>
      </c>
      <c r="F189" s="186"/>
      <c r="G189" s="186"/>
      <c r="H189" s="960">
        <v>44470</v>
      </c>
      <c r="I189" s="26"/>
      <c r="J189" s="26" t="s">
        <v>1454</v>
      </c>
      <c r="K189" s="148"/>
      <c r="L189" s="148"/>
      <c r="M189" s="148"/>
      <c r="N189" s="148"/>
      <c r="O189" s="148"/>
      <c r="P189" s="148"/>
      <c r="Q189" s="148"/>
      <c r="R189" s="148"/>
      <c r="S189" s="148"/>
      <c r="T189" s="148" t="s">
        <v>396</v>
      </c>
      <c r="U189" s="148" t="s">
        <v>406</v>
      </c>
      <c r="V189" s="148" t="s">
        <v>406</v>
      </c>
      <c r="W189" s="148" t="s">
        <v>406</v>
      </c>
      <c r="X189" s="148" t="s">
        <v>406</v>
      </c>
      <c r="Y189" s="148" t="s">
        <v>406</v>
      </c>
      <c r="Z189" s="148" t="s">
        <v>406</v>
      </c>
      <c r="AA189" s="148" t="s">
        <v>406</v>
      </c>
      <c r="AB189" s="148" t="s">
        <v>406</v>
      </c>
      <c r="AC189" s="148" t="s">
        <v>96</v>
      </c>
      <c r="AD189" s="148" t="s">
        <v>96</v>
      </c>
      <c r="AE189" s="148" t="s">
        <v>410</v>
      </c>
      <c r="AF189" s="191">
        <v>44112</v>
      </c>
      <c r="AG189" s="27"/>
      <c r="AH189" s="27"/>
      <c r="AI189" s="27"/>
      <c r="AJ189" s="27"/>
      <c r="AK189" s="27"/>
      <c r="AL189" s="27"/>
      <c r="AM189" s="27"/>
      <c r="AN189" s="27"/>
      <c r="AO189" s="27"/>
      <c r="AP189" s="27">
        <v>11500000</v>
      </c>
      <c r="AQ189" s="27">
        <v>11500000</v>
      </c>
      <c r="AR189" s="27">
        <v>11500000</v>
      </c>
      <c r="AS189" s="27">
        <v>11500000</v>
      </c>
      <c r="AT189" s="27">
        <v>16597000</v>
      </c>
      <c r="AU189" s="27">
        <v>16597000</v>
      </c>
      <c r="AV189" s="27">
        <v>16597000</v>
      </c>
      <c r="AW189" s="27">
        <v>16597000</v>
      </c>
      <c r="AX189" s="27">
        <v>16597000</v>
      </c>
      <c r="AY189" s="27">
        <v>16597000</v>
      </c>
      <c r="AZ189" s="27">
        <v>16597000</v>
      </c>
    </row>
    <row r="190" spans="1:52" ht="20.399999999999999" x14ac:dyDescent="0.25">
      <c r="A190" s="186" t="s">
        <v>1325</v>
      </c>
      <c r="B190" s="186" t="s">
        <v>387</v>
      </c>
      <c r="C190" s="255">
        <v>139</v>
      </c>
      <c r="D190" s="157" t="s">
        <v>1123</v>
      </c>
      <c r="E190" s="186" t="s">
        <v>1324</v>
      </c>
      <c r="F190" s="186"/>
      <c r="G190" s="186"/>
      <c r="H190" s="960">
        <v>44415</v>
      </c>
      <c r="I190" s="26"/>
      <c r="J190" s="26" t="s">
        <v>1639</v>
      </c>
      <c r="K190" s="148"/>
      <c r="L190" s="148"/>
      <c r="M190" s="148"/>
      <c r="N190" s="148"/>
      <c r="O190" s="148"/>
      <c r="P190" s="148"/>
      <c r="Q190" s="148"/>
      <c r="R190" s="148"/>
      <c r="S190" s="148"/>
      <c r="T190" s="148" t="s">
        <v>110</v>
      </c>
      <c r="U190" s="148" t="s">
        <v>110</v>
      </c>
      <c r="V190" s="148" t="s">
        <v>406</v>
      </c>
      <c r="W190" s="148" t="s">
        <v>406</v>
      </c>
      <c r="X190" s="148" t="s">
        <v>406</v>
      </c>
      <c r="Y190" s="148" t="s">
        <v>406</v>
      </c>
      <c r="Z190" s="148" t="s">
        <v>406</v>
      </c>
      <c r="AA190" s="148" t="s">
        <v>406</v>
      </c>
      <c r="AB190" s="148" t="s">
        <v>406</v>
      </c>
      <c r="AC190" s="148" t="s">
        <v>96</v>
      </c>
      <c r="AD190" s="148" t="s">
        <v>96</v>
      </c>
      <c r="AE190" s="967" t="s">
        <v>410</v>
      </c>
      <c r="AF190" s="967">
        <v>44246</v>
      </c>
      <c r="AG190" s="27"/>
      <c r="AH190" s="27"/>
      <c r="AI190" s="27"/>
      <c r="AJ190" s="27"/>
      <c r="AK190" s="27"/>
      <c r="AL190" s="27"/>
      <c r="AM190" s="27"/>
      <c r="AN190" s="27"/>
      <c r="AO190" s="27"/>
      <c r="AP190" s="27">
        <v>10000000</v>
      </c>
      <c r="AQ190" s="27">
        <v>10000000</v>
      </c>
      <c r="AR190" s="27">
        <v>10328000</v>
      </c>
      <c r="AS190" s="27">
        <v>10328000</v>
      </c>
      <c r="AT190" s="27">
        <v>10328000</v>
      </c>
      <c r="AU190" s="27">
        <v>10328000</v>
      </c>
      <c r="AV190" s="27">
        <v>10328000</v>
      </c>
      <c r="AW190" s="27">
        <v>10328000</v>
      </c>
      <c r="AX190" s="27">
        <v>10328000</v>
      </c>
      <c r="AY190" s="27">
        <v>10328000</v>
      </c>
      <c r="AZ190" s="27">
        <v>10328000</v>
      </c>
    </row>
    <row r="191" spans="1:52" x14ac:dyDescent="0.25">
      <c r="A191" s="186" t="s">
        <v>1325</v>
      </c>
      <c r="B191" s="186" t="s">
        <v>509</v>
      </c>
      <c r="C191" s="255">
        <v>218</v>
      </c>
      <c r="D191" s="157" t="s">
        <v>1123</v>
      </c>
      <c r="E191" s="186" t="s">
        <v>1324</v>
      </c>
      <c r="F191" s="186"/>
      <c r="G191" s="186"/>
      <c r="H191" s="960">
        <v>44470</v>
      </c>
      <c r="I191" s="26"/>
      <c r="J191" s="26" t="s">
        <v>1564</v>
      </c>
      <c r="K191" s="148"/>
      <c r="L191" s="148"/>
      <c r="M191" s="148"/>
      <c r="N191" s="148"/>
      <c r="O191" s="148"/>
      <c r="P191" s="148"/>
      <c r="Q191" s="148"/>
      <c r="R191" s="148"/>
      <c r="S191" s="148"/>
      <c r="T191" s="148"/>
      <c r="U191" s="148"/>
      <c r="V191" s="148"/>
      <c r="W191" s="148" t="s">
        <v>396</v>
      </c>
      <c r="X191" s="148" t="s">
        <v>396</v>
      </c>
      <c r="Y191" s="148" t="s">
        <v>396</v>
      </c>
      <c r="Z191" s="148" t="s">
        <v>396</v>
      </c>
      <c r="AA191" s="148" t="s">
        <v>396</v>
      </c>
      <c r="AB191" s="148" t="s">
        <v>396</v>
      </c>
      <c r="AC191" s="148" t="s">
        <v>96</v>
      </c>
      <c r="AD191" s="148" t="s">
        <v>96</v>
      </c>
      <c r="AE191" s="967" t="s">
        <v>410</v>
      </c>
      <c r="AF191" s="967" t="s">
        <v>410</v>
      </c>
      <c r="AG191" s="27"/>
      <c r="AH191" s="27"/>
      <c r="AI191" s="27"/>
      <c r="AJ191" s="27"/>
      <c r="AK191" s="27"/>
      <c r="AL191" s="27"/>
      <c r="AM191" s="27"/>
      <c r="AN191" s="27"/>
      <c r="AO191" s="27"/>
      <c r="AP191" s="27"/>
      <c r="AQ191" s="27"/>
      <c r="AR191" s="27"/>
      <c r="AS191" s="27">
        <v>6700000</v>
      </c>
      <c r="AT191" s="27">
        <v>6700000</v>
      </c>
      <c r="AU191" s="27">
        <v>6700000</v>
      </c>
      <c r="AV191" s="27">
        <v>6700000</v>
      </c>
      <c r="AW191" s="27">
        <v>6700000</v>
      </c>
      <c r="AX191" s="27">
        <v>6700000</v>
      </c>
      <c r="AY191" s="27">
        <v>2422000</v>
      </c>
      <c r="AZ191" s="27">
        <v>2422000</v>
      </c>
    </row>
    <row r="192" spans="1:52" ht="26.25" customHeight="1" x14ac:dyDescent="0.4">
      <c r="A192" s="186" t="s">
        <v>1325</v>
      </c>
      <c r="B192" s="186" t="s">
        <v>387</v>
      </c>
      <c r="C192" s="255">
        <v>241</v>
      </c>
      <c r="D192" s="157" t="s">
        <v>1123</v>
      </c>
      <c r="E192" s="186" t="s">
        <v>1324</v>
      </c>
      <c r="F192" s="186"/>
      <c r="G192" s="186"/>
      <c r="H192" s="960">
        <v>44317</v>
      </c>
      <c r="I192" s="26"/>
      <c r="J192" s="26" t="s">
        <v>1541</v>
      </c>
      <c r="K192" s="990"/>
      <c r="L192" s="990"/>
      <c r="M192" s="990"/>
      <c r="N192" s="990"/>
      <c r="O192" s="990"/>
      <c r="P192" s="990"/>
      <c r="Q192" s="990"/>
      <c r="R192" s="990"/>
      <c r="S192" s="990"/>
      <c r="T192" s="990"/>
      <c r="U192" s="990"/>
      <c r="V192" s="990"/>
      <c r="W192" s="990"/>
      <c r="X192" s="990"/>
      <c r="Y192" s="148" t="s">
        <v>396</v>
      </c>
      <c r="Z192" s="148" t="s">
        <v>406</v>
      </c>
      <c r="AA192" s="148" t="s">
        <v>406</v>
      </c>
      <c r="AB192" s="148" t="s">
        <v>96</v>
      </c>
      <c r="AC192" s="148" t="s">
        <v>96</v>
      </c>
      <c r="AD192" s="148" t="s">
        <v>96</v>
      </c>
      <c r="AE192" s="967">
        <v>44300</v>
      </c>
      <c r="AF192" s="191">
        <v>44429</v>
      </c>
      <c r="AG192" s="990"/>
      <c r="AH192" s="990"/>
      <c r="AI192" s="990"/>
      <c r="AJ192" s="990"/>
      <c r="AK192" s="990"/>
      <c r="AL192" s="990"/>
      <c r="AM192" s="990"/>
      <c r="AN192" s="990"/>
      <c r="AO192" s="990"/>
      <c r="AP192" s="990"/>
      <c r="AQ192" s="990"/>
      <c r="AR192" s="990"/>
      <c r="AS192" s="990"/>
      <c r="AT192" s="990"/>
      <c r="AU192" s="27">
        <v>21600000</v>
      </c>
      <c r="AV192" s="27">
        <v>21624000</v>
      </c>
      <c r="AW192" s="1050">
        <v>18699000</v>
      </c>
      <c r="AX192" s="1050">
        <v>18699000</v>
      </c>
      <c r="AY192" s="1050">
        <v>18699000</v>
      </c>
      <c r="AZ192" s="1050">
        <v>18699000</v>
      </c>
    </row>
    <row r="193" spans="1:52" ht="26.25" customHeight="1" x14ac:dyDescent="0.4">
      <c r="A193" s="186" t="s">
        <v>1325</v>
      </c>
      <c r="B193" s="186" t="s">
        <v>387</v>
      </c>
      <c r="C193" s="255">
        <v>243</v>
      </c>
      <c r="D193" s="157" t="s">
        <v>1123</v>
      </c>
      <c r="E193" s="186" t="s">
        <v>1324</v>
      </c>
      <c r="F193" s="186"/>
      <c r="G193" s="186"/>
      <c r="H193" s="983">
        <v>44348</v>
      </c>
      <c r="I193" s="26"/>
      <c r="J193" s="26" t="s">
        <v>1581</v>
      </c>
      <c r="K193" s="990"/>
      <c r="L193" s="990"/>
      <c r="M193" s="990"/>
      <c r="N193" s="990"/>
      <c r="O193" s="990"/>
      <c r="P193" s="990"/>
      <c r="Q193" s="990"/>
      <c r="R193" s="990"/>
      <c r="S193" s="990"/>
      <c r="T193" s="990"/>
      <c r="U193" s="990"/>
      <c r="V193" s="990"/>
      <c r="W193" s="990"/>
      <c r="X193" s="990"/>
      <c r="Y193" s="148" t="s">
        <v>396</v>
      </c>
      <c r="Z193" s="148" t="s">
        <v>406</v>
      </c>
      <c r="AA193" s="148" t="s">
        <v>406</v>
      </c>
      <c r="AB193" s="148" t="s">
        <v>96</v>
      </c>
      <c r="AC193" s="148" t="s">
        <v>96</v>
      </c>
      <c r="AD193" s="148" t="s">
        <v>96</v>
      </c>
      <c r="AE193" s="967">
        <v>44141</v>
      </c>
      <c r="AF193" s="191">
        <v>44429</v>
      </c>
      <c r="AG193" s="990"/>
      <c r="AH193" s="990"/>
      <c r="AI193" s="990"/>
      <c r="AJ193" s="990"/>
      <c r="AK193" s="990"/>
      <c r="AL193" s="990"/>
      <c r="AM193" s="990"/>
      <c r="AN193" s="990"/>
      <c r="AO193" s="990"/>
      <c r="AP193" s="990"/>
      <c r="AQ193" s="990"/>
      <c r="AR193" s="990"/>
      <c r="AS193" s="990"/>
      <c r="AT193" s="990"/>
      <c r="AU193" s="27">
        <v>22600000</v>
      </c>
      <c r="AV193" s="27">
        <v>22929000</v>
      </c>
      <c r="AW193" s="27">
        <v>22929000</v>
      </c>
      <c r="AX193" s="27">
        <v>22929000</v>
      </c>
      <c r="AY193" s="27">
        <v>22929000</v>
      </c>
      <c r="AZ193" s="27">
        <v>22929000</v>
      </c>
    </row>
    <row r="194" spans="1:52" ht="20.399999999999999" x14ac:dyDescent="0.25">
      <c r="A194" s="186" t="s">
        <v>1325</v>
      </c>
      <c r="B194" s="186" t="s">
        <v>387</v>
      </c>
      <c r="C194" s="255">
        <v>217</v>
      </c>
      <c r="D194" s="157" t="s">
        <v>1123</v>
      </c>
      <c r="E194" s="186" t="s">
        <v>1324</v>
      </c>
      <c r="F194" s="186"/>
      <c r="G194" s="186"/>
      <c r="H194" s="960">
        <v>44415</v>
      </c>
      <c r="I194" s="26"/>
      <c r="J194" s="26" t="s">
        <v>1551</v>
      </c>
      <c r="K194" s="148"/>
      <c r="L194" s="148"/>
      <c r="M194" s="148"/>
      <c r="N194" s="148"/>
      <c r="O194" s="148"/>
      <c r="P194" s="148"/>
      <c r="Q194" s="148"/>
      <c r="R194" s="148"/>
      <c r="S194" s="148"/>
      <c r="T194" s="148"/>
      <c r="U194" s="148"/>
      <c r="V194" s="148"/>
      <c r="W194" s="148" t="s">
        <v>396</v>
      </c>
      <c r="X194" s="148" t="s">
        <v>396</v>
      </c>
      <c r="Y194" s="148" t="s">
        <v>406</v>
      </c>
      <c r="Z194" s="148" t="s">
        <v>406</v>
      </c>
      <c r="AA194" s="148" t="s">
        <v>406</v>
      </c>
      <c r="AB194" s="148" t="s">
        <v>96</v>
      </c>
      <c r="AC194" s="148" t="s">
        <v>96</v>
      </c>
      <c r="AD194" s="148" t="s">
        <v>96</v>
      </c>
      <c r="AE194" s="967" t="s">
        <v>410</v>
      </c>
      <c r="AF194" s="967" t="s">
        <v>87</v>
      </c>
      <c r="AG194" s="27"/>
      <c r="AH194" s="27"/>
      <c r="AI194" s="27"/>
      <c r="AJ194" s="27"/>
      <c r="AK194" s="27"/>
      <c r="AL194" s="27"/>
      <c r="AM194" s="27"/>
      <c r="AN194" s="27"/>
      <c r="AO194" s="27"/>
      <c r="AP194" s="27"/>
      <c r="AQ194" s="27"/>
      <c r="AR194" s="27"/>
      <c r="AS194" s="27">
        <v>8960000</v>
      </c>
      <c r="AT194" s="27">
        <v>8960000</v>
      </c>
      <c r="AU194" s="27">
        <v>9577000</v>
      </c>
      <c r="AV194" s="27">
        <v>9577000</v>
      </c>
      <c r="AW194" s="27">
        <v>9577000</v>
      </c>
      <c r="AX194" s="27">
        <v>9577000</v>
      </c>
      <c r="AY194" s="27">
        <v>9577000</v>
      </c>
      <c r="AZ194" s="27">
        <v>9577000</v>
      </c>
    </row>
    <row r="195" spans="1:52" ht="20.399999999999999" x14ac:dyDescent="0.25">
      <c r="A195" s="186" t="s">
        <v>1325</v>
      </c>
      <c r="B195" s="186" t="s">
        <v>387</v>
      </c>
      <c r="C195" s="255">
        <v>229</v>
      </c>
      <c r="D195" s="157" t="s">
        <v>1123</v>
      </c>
      <c r="E195" s="186" t="s">
        <v>1324</v>
      </c>
      <c r="F195" s="186"/>
      <c r="G195" s="186"/>
      <c r="H195" s="960">
        <v>44228</v>
      </c>
      <c r="I195" s="26"/>
      <c r="J195" s="26" t="s">
        <v>1556</v>
      </c>
      <c r="K195" s="148"/>
      <c r="L195" s="148"/>
      <c r="M195" s="148"/>
      <c r="N195" s="148"/>
      <c r="O195" s="148"/>
      <c r="P195" s="148"/>
      <c r="Q195" s="148"/>
      <c r="R195" s="148"/>
      <c r="S195" s="148"/>
      <c r="T195" s="148"/>
      <c r="U195" s="148"/>
      <c r="V195" s="148"/>
      <c r="W195" s="148" t="s">
        <v>396</v>
      </c>
      <c r="X195" s="148" t="s">
        <v>396</v>
      </c>
      <c r="Y195" s="148" t="s">
        <v>406</v>
      </c>
      <c r="Z195" s="148" t="s">
        <v>406</v>
      </c>
      <c r="AA195" s="148" t="s">
        <v>406</v>
      </c>
      <c r="AB195" s="148" t="s">
        <v>96</v>
      </c>
      <c r="AC195" s="148" t="s">
        <v>96</v>
      </c>
      <c r="AD195" s="148" t="s">
        <v>96</v>
      </c>
      <c r="AE195" s="967" t="s">
        <v>410</v>
      </c>
      <c r="AF195" s="967" t="s">
        <v>87</v>
      </c>
      <c r="AG195" s="27"/>
      <c r="AH195" s="27"/>
      <c r="AI195" s="27"/>
      <c r="AJ195" s="27"/>
      <c r="AK195" s="27"/>
      <c r="AL195" s="27"/>
      <c r="AM195" s="27"/>
      <c r="AN195" s="27"/>
      <c r="AO195" s="27"/>
      <c r="AP195" s="27"/>
      <c r="AQ195" s="27"/>
      <c r="AR195" s="27"/>
      <c r="AS195" s="27">
        <v>16600000</v>
      </c>
      <c r="AT195" s="27">
        <v>16600000</v>
      </c>
      <c r="AU195" s="27">
        <v>16556000</v>
      </c>
      <c r="AV195" s="27">
        <v>16556000</v>
      </c>
      <c r="AW195" s="27">
        <v>16556000</v>
      </c>
      <c r="AX195" s="27">
        <v>16556000</v>
      </c>
      <c r="AY195" s="27">
        <v>16556000</v>
      </c>
      <c r="AZ195" s="27">
        <v>16556000</v>
      </c>
    </row>
    <row r="196" spans="1:52" ht="20.399999999999999" x14ac:dyDescent="0.25">
      <c r="A196" s="186" t="s">
        <v>1325</v>
      </c>
      <c r="B196" s="186" t="s">
        <v>387</v>
      </c>
      <c r="C196" s="255">
        <v>214</v>
      </c>
      <c r="D196" s="157" t="s">
        <v>1123</v>
      </c>
      <c r="E196" s="186" t="s">
        <v>1324</v>
      </c>
      <c r="F196" s="186"/>
      <c r="G196" s="186"/>
      <c r="H196" s="1001">
        <v>44256</v>
      </c>
      <c r="I196" s="26"/>
      <c r="J196" s="26" t="s">
        <v>1549</v>
      </c>
      <c r="K196" s="148"/>
      <c r="L196" s="148"/>
      <c r="M196" s="148"/>
      <c r="N196" s="148"/>
      <c r="O196" s="148"/>
      <c r="P196" s="148"/>
      <c r="Q196" s="148"/>
      <c r="R196" s="148"/>
      <c r="S196" s="148"/>
      <c r="T196" s="148"/>
      <c r="U196" s="148"/>
      <c r="V196" s="148"/>
      <c r="W196" s="148" t="s">
        <v>396</v>
      </c>
      <c r="X196" s="148" t="s">
        <v>396</v>
      </c>
      <c r="Y196" s="148" t="s">
        <v>406</v>
      </c>
      <c r="Z196" s="148" t="s">
        <v>406</v>
      </c>
      <c r="AA196" s="148" t="s">
        <v>96</v>
      </c>
      <c r="AB196" s="148" t="s">
        <v>96</v>
      </c>
      <c r="AC196" s="148" t="s">
        <v>96</v>
      </c>
      <c r="AD196" s="148" t="s">
        <v>96</v>
      </c>
      <c r="AE196" s="967" t="s">
        <v>410</v>
      </c>
      <c r="AF196" s="967" t="s">
        <v>87</v>
      </c>
      <c r="AG196" s="27"/>
      <c r="AH196" s="27"/>
      <c r="AI196" s="27"/>
      <c r="AJ196" s="27"/>
      <c r="AK196" s="27"/>
      <c r="AL196" s="27"/>
      <c r="AM196" s="27"/>
      <c r="AN196" s="27"/>
      <c r="AO196" s="27"/>
      <c r="AP196" s="27"/>
      <c r="AQ196" s="27"/>
      <c r="AR196" s="27"/>
      <c r="AS196" s="27">
        <v>6080000</v>
      </c>
      <c r="AT196" s="27">
        <v>6080000</v>
      </c>
      <c r="AU196" s="27">
        <v>8273000</v>
      </c>
      <c r="AV196" s="27">
        <v>8273000</v>
      </c>
      <c r="AW196" s="27">
        <v>8273000</v>
      </c>
      <c r="AX196" s="27">
        <v>8273000</v>
      </c>
      <c r="AY196" s="27">
        <v>8273000</v>
      </c>
      <c r="AZ196" s="27">
        <v>8273000</v>
      </c>
    </row>
    <row r="197" spans="1:52" ht="20.399999999999999" x14ac:dyDescent="0.25">
      <c r="A197" s="186" t="s">
        <v>1325</v>
      </c>
      <c r="B197" s="186" t="s">
        <v>387</v>
      </c>
      <c r="C197" s="255">
        <v>228</v>
      </c>
      <c r="D197" s="157" t="s">
        <v>1123</v>
      </c>
      <c r="E197" s="186" t="s">
        <v>1324</v>
      </c>
      <c r="F197" s="186"/>
      <c r="G197" s="186"/>
      <c r="H197" s="1020">
        <v>44287</v>
      </c>
      <c r="I197" s="26"/>
      <c r="J197" s="26" t="s">
        <v>1555</v>
      </c>
      <c r="K197" s="148"/>
      <c r="L197" s="148"/>
      <c r="M197" s="148"/>
      <c r="N197" s="148"/>
      <c r="O197" s="148"/>
      <c r="P197" s="148"/>
      <c r="Q197" s="148"/>
      <c r="R197" s="148"/>
      <c r="S197" s="148"/>
      <c r="T197" s="148"/>
      <c r="U197" s="148"/>
      <c r="V197" s="148"/>
      <c r="W197" s="148" t="s">
        <v>396</v>
      </c>
      <c r="X197" s="148" t="s">
        <v>396</v>
      </c>
      <c r="Y197" s="148" t="s">
        <v>406</v>
      </c>
      <c r="Z197" s="148" t="s">
        <v>406</v>
      </c>
      <c r="AA197" s="871" t="s">
        <v>96</v>
      </c>
      <c r="AB197" s="871" t="s">
        <v>96</v>
      </c>
      <c r="AC197" s="871" t="s">
        <v>96</v>
      </c>
      <c r="AD197" s="871" t="s">
        <v>96</v>
      </c>
      <c r="AE197" s="967" t="s">
        <v>410</v>
      </c>
      <c r="AF197" s="967" t="s">
        <v>410</v>
      </c>
      <c r="AG197" s="27"/>
      <c r="AH197" s="27"/>
      <c r="AI197" s="27"/>
      <c r="AJ197" s="27"/>
      <c r="AK197" s="27"/>
      <c r="AL197" s="27"/>
      <c r="AM197" s="27"/>
      <c r="AN197" s="27"/>
      <c r="AO197" s="27"/>
      <c r="AP197" s="27"/>
      <c r="AQ197" s="27"/>
      <c r="AR197" s="27"/>
      <c r="AS197" s="27">
        <v>14700000</v>
      </c>
      <c r="AT197" s="27">
        <v>14700000</v>
      </c>
      <c r="AU197" s="27">
        <v>8801000</v>
      </c>
      <c r="AV197" s="27">
        <v>8801000</v>
      </c>
      <c r="AW197" s="27">
        <v>3800000</v>
      </c>
      <c r="AX197" s="27">
        <v>3800000</v>
      </c>
      <c r="AY197" s="27">
        <v>3800000</v>
      </c>
      <c r="AZ197" s="27">
        <v>3800000</v>
      </c>
    </row>
    <row r="198" spans="1:52" ht="20.399999999999999" x14ac:dyDescent="0.25">
      <c r="A198" s="186" t="s">
        <v>1325</v>
      </c>
      <c r="B198" s="186" t="s">
        <v>387</v>
      </c>
      <c r="C198" s="255">
        <v>79</v>
      </c>
      <c r="D198" s="157" t="s">
        <v>1123</v>
      </c>
      <c r="E198" s="186" t="s">
        <v>1324</v>
      </c>
      <c r="F198" s="186"/>
      <c r="G198" s="186"/>
      <c r="H198" s="960">
        <v>43221</v>
      </c>
      <c r="I198" s="26"/>
      <c r="J198" s="26" t="s">
        <v>1634</v>
      </c>
      <c r="K198" s="148"/>
      <c r="L198" s="148"/>
      <c r="M198" s="148"/>
      <c r="N198" s="148"/>
      <c r="O198" s="148"/>
      <c r="P198" s="148"/>
      <c r="Q198" s="148" t="s">
        <v>396</v>
      </c>
      <c r="R198" s="148" t="s">
        <v>396</v>
      </c>
      <c r="S198" s="148" t="s">
        <v>396</v>
      </c>
      <c r="T198" s="148" t="s">
        <v>406</v>
      </c>
      <c r="U198" s="148" t="s">
        <v>406</v>
      </c>
      <c r="V198" s="148" t="s">
        <v>406</v>
      </c>
      <c r="W198" s="148" t="s">
        <v>406</v>
      </c>
      <c r="X198" s="148" t="s">
        <v>406</v>
      </c>
      <c r="Y198" s="148" t="s">
        <v>406</v>
      </c>
      <c r="Z198" s="148" t="s">
        <v>406</v>
      </c>
      <c r="AA198" s="148" t="s">
        <v>96</v>
      </c>
      <c r="AB198" s="148" t="s">
        <v>96</v>
      </c>
      <c r="AC198" s="148" t="s">
        <v>96</v>
      </c>
      <c r="AD198" s="148" t="s">
        <v>96</v>
      </c>
      <c r="AE198" s="972" t="s">
        <v>410</v>
      </c>
      <c r="AF198" s="967">
        <v>43815</v>
      </c>
      <c r="AG198" s="27"/>
      <c r="AH198" s="27"/>
      <c r="AI198" s="27"/>
      <c r="AJ198" s="27"/>
      <c r="AK198" s="27"/>
      <c r="AL198" s="27"/>
      <c r="AM198" s="27">
        <v>7800000</v>
      </c>
      <c r="AN198" s="27">
        <v>7800000</v>
      </c>
      <c r="AO198" s="27">
        <v>7800000</v>
      </c>
      <c r="AP198" s="27">
        <v>9594000</v>
      </c>
      <c r="AQ198" s="27">
        <v>9594000</v>
      </c>
      <c r="AR198" s="27">
        <v>9594000</v>
      </c>
      <c r="AS198" s="27">
        <v>9594000</v>
      </c>
      <c r="AT198" s="27">
        <v>9594000</v>
      </c>
      <c r="AU198" s="27">
        <v>9594000</v>
      </c>
      <c r="AV198" s="27">
        <v>9594000</v>
      </c>
      <c r="AW198" s="27">
        <v>9594000</v>
      </c>
      <c r="AX198" s="27">
        <v>9594000</v>
      </c>
      <c r="AY198" s="27">
        <v>9594000</v>
      </c>
      <c r="AZ198" s="27">
        <v>9594000</v>
      </c>
    </row>
    <row r="199" spans="1:52" ht="20.399999999999999" x14ac:dyDescent="0.25">
      <c r="A199" s="186" t="s">
        <v>1325</v>
      </c>
      <c r="B199" s="186" t="s">
        <v>387</v>
      </c>
      <c r="C199" s="255">
        <v>82</v>
      </c>
      <c r="D199" s="157" t="s">
        <v>1123</v>
      </c>
      <c r="E199" s="186" t="s">
        <v>1324</v>
      </c>
      <c r="F199" s="186"/>
      <c r="G199" s="186"/>
      <c r="H199" s="960">
        <v>43952</v>
      </c>
      <c r="I199" s="26"/>
      <c r="J199" s="26" t="s">
        <v>1635</v>
      </c>
      <c r="K199" s="148"/>
      <c r="L199" s="148"/>
      <c r="M199" s="148"/>
      <c r="N199" s="148"/>
      <c r="O199" s="148"/>
      <c r="P199" s="148"/>
      <c r="Q199" s="148" t="s">
        <v>396</v>
      </c>
      <c r="R199" s="148" t="s">
        <v>396</v>
      </c>
      <c r="S199" s="148" t="s">
        <v>396</v>
      </c>
      <c r="T199" s="148" t="s">
        <v>396</v>
      </c>
      <c r="U199" s="148" t="s">
        <v>406</v>
      </c>
      <c r="V199" s="148" t="s">
        <v>406</v>
      </c>
      <c r="W199" s="148" t="s">
        <v>406</v>
      </c>
      <c r="X199" s="148" t="s">
        <v>406</v>
      </c>
      <c r="Y199" s="148" t="s">
        <v>406</v>
      </c>
      <c r="Z199" s="148" t="s">
        <v>406</v>
      </c>
      <c r="AA199" s="148" t="s">
        <v>96</v>
      </c>
      <c r="AB199" s="148" t="s">
        <v>96</v>
      </c>
      <c r="AC199" s="148" t="s">
        <v>96</v>
      </c>
      <c r="AD199" s="148" t="s">
        <v>96</v>
      </c>
      <c r="AE199" s="967" t="s">
        <v>410</v>
      </c>
      <c r="AF199" s="967" t="s">
        <v>87</v>
      </c>
      <c r="AG199" s="27"/>
      <c r="AH199" s="27"/>
      <c r="AI199" s="27"/>
      <c r="AJ199" s="27"/>
      <c r="AK199" s="27"/>
      <c r="AL199" s="27"/>
      <c r="AM199" s="27">
        <v>52500000</v>
      </c>
      <c r="AN199" s="27">
        <v>52500000</v>
      </c>
      <c r="AO199" s="27">
        <v>52500000</v>
      </c>
      <c r="AP199" s="27">
        <v>52500000</v>
      </c>
      <c r="AQ199" s="27">
        <v>52500000</v>
      </c>
      <c r="AR199" s="27">
        <v>52500000</v>
      </c>
      <c r="AS199" s="27">
        <v>52500000</v>
      </c>
      <c r="AT199" s="27">
        <v>52500000</v>
      </c>
      <c r="AU199" s="27">
        <v>52500000</v>
      </c>
      <c r="AV199" s="27">
        <v>52500000</v>
      </c>
      <c r="AW199" s="27">
        <v>52500000</v>
      </c>
      <c r="AX199" s="27">
        <v>52500000</v>
      </c>
      <c r="AY199" s="27">
        <v>52500000</v>
      </c>
      <c r="AZ199" s="27">
        <v>52500000</v>
      </c>
    </row>
    <row r="200" spans="1:52" ht="20.399999999999999" x14ac:dyDescent="0.25">
      <c r="A200" s="186" t="s">
        <v>1325</v>
      </c>
      <c r="B200" s="186" t="s">
        <v>387</v>
      </c>
      <c r="C200" s="255">
        <v>127</v>
      </c>
      <c r="D200" s="157" t="s">
        <v>1123</v>
      </c>
      <c r="E200" s="186" t="s">
        <v>1324</v>
      </c>
      <c r="F200" s="186"/>
      <c r="G200" s="186"/>
      <c r="H200" s="960">
        <v>44228</v>
      </c>
      <c r="I200" s="26"/>
      <c r="J200" s="26" t="s">
        <v>1637</v>
      </c>
      <c r="K200" s="148"/>
      <c r="L200" s="148"/>
      <c r="M200" s="148"/>
      <c r="N200" s="148"/>
      <c r="O200" s="148"/>
      <c r="P200" s="148"/>
      <c r="Q200" s="148"/>
      <c r="R200" s="148"/>
      <c r="S200" s="148"/>
      <c r="T200" s="148" t="s">
        <v>396</v>
      </c>
      <c r="U200" s="148" t="s">
        <v>406</v>
      </c>
      <c r="V200" s="148" t="s">
        <v>406</v>
      </c>
      <c r="W200" s="148" t="s">
        <v>406</v>
      </c>
      <c r="X200" s="148" t="s">
        <v>406</v>
      </c>
      <c r="Y200" s="148" t="s">
        <v>406</v>
      </c>
      <c r="Z200" s="148" t="s">
        <v>406</v>
      </c>
      <c r="AA200" s="148" t="s">
        <v>96</v>
      </c>
      <c r="AB200" s="148" t="s">
        <v>96</v>
      </c>
      <c r="AC200" s="148" t="s">
        <v>96</v>
      </c>
      <c r="AD200" s="148" t="s">
        <v>96</v>
      </c>
      <c r="AE200" s="148" t="s">
        <v>410</v>
      </c>
      <c r="AF200" s="191">
        <v>44246</v>
      </c>
      <c r="AG200" s="27"/>
      <c r="AH200" s="27"/>
      <c r="AI200" s="27"/>
      <c r="AJ200" s="27"/>
      <c r="AK200" s="27"/>
      <c r="AL200" s="27"/>
      <c r="AM200" s="27"/>
      <c r="AN200" s="27"/>
      <c r="AO200" s="27"/>
      <c r="AP200" s="27">
        <v>5700000</v>
      </c>
      <c r="AQ200" s="27">
        <v>5764000</v>
      </c>
      <c r="AR200" s="27">
        <v>5608000</v>
      </c>
      <c r="AS200" s="27">
        <v>5608000</v>
      </c>
      <c r="AT200" s="27">
        <v>5608000</v>
      </c>
      <c r="AU200" s="27">
        <v>5608000</v>
      </c>
      <c r="AV200" s="27">
        <v>5608000</v>
      </c>
      <c r="AW200" s="27">
        <v>5608000</v>
      </c>
      <c r="AX200" s="27">
        <v>5608000</v>
      </c>
      <c r="AY200" s="27">
        <v>5608000</v>
      </c>
      <c r="AZ200" s="27">
        <v>5608000</v>
      </c>
    </row>
    <row r="201" spans="1:52" ht="20.399999999999999" x14ac:dyDescent="0.25">
      <c r="A201" s="186" t="s">
        <v>1325</v>
      </c>
      <c r="B201" s="186" t="s">
        <v>387</v>
      </c>
      <c r="C201" s="255">
        <v>134</v>
      </c>
      <c r="D201" s="157" t="s">
        <v>1123</v>
      </c>
      <c r="E201" s="186" t="s">
        <v>1324</v>
      </c>
      <c r="F201" s="186"/>
      <c r="G201" s="186"/>
      <c r="H201" s="960">
        <v>44136</v>
      </c>
      <c r="I201" s="26"/>
      <c r="J201" s="26" t="s">
        <v>1638</v>
      </c>
      <c r="K201" s="148"/>
      <c r="L201" s="148"/>
      <c r="M201" s="148"/>
      <c r="N201" s="148"/>
      <c r="O201" s="148"/>
      <c r="P201" s="148"/>
      <c r="Q201" s="148"/>
      <c r="R201" s="148"/>
      <c r="S201" s="148"/>
      <c r="T201" s="148" t="s">
        <v>396</v>
      </c>
      <c r="U201" s="148" t="s">
        <v>406</v>
      </c>
      <c r="V201" s="148" t="s">
        <v>406</v>
      </c>
      <c r="W201" s="148" t="s">
        <v>406</v>
      </c>
      <c r="X201" s="148" t="s">
        <v>406</v>
      </c>
      <c r="Y201" s="148" t="s">
        <v>406</v>
      </c>
      <c r="Z201" s="148" t="s">
        <v>406</v>
      </c>
      <c r="AA201" s="148" t="s">
        <v>96</v>
      </c>
      <c r="AB201" s="148" t="s">
        <v>96</v>
      </c>
      <c r="AC201" s="148" t="s">
        <v>96</v>
      </c>
      <c r="AD201" s="148" t="s">
        <v>96</v>
      </c>
      <c r="AE201" s="148" t="s">
        <v>410</v>
      </c>
      <c r="AF201" s="191">
        <v>44246</v>
      </c>
      <c r="AG201" s="27"/>
      <c r="AH201" s="27"/>
      <c r="AI201" s="27"/>
      <c r="AJ201" s="27"/>
      <c r="AK201" s="27"/>
      <c r="AL201" s="27"/>
      <c r="AM201" s="27"/>
      <c r="AN201" s="27"/>
      <c r="AO201" s="27"/>
      <c r="AP201" s="27">
        <v>12300000</v>
      </c>
      <c r="AQ201" s="27">
        <v>12300000</v>
      </c>
      <c r="AR201" s="27">
        <v>12300000</v>
      </c>
      <c r="AS201" s="27">
        <v>13122000</v>
      </c>
      <c r="AT201" s="27">
        <v>13122000</v>
      </c>
      <c r="AU201" s="27">
        <v>13122000</v>
      </c>
      <c r="AV201" s="27">
        <v>13122000</v>
      </c>
      <c r="AW201" s="27">
        <v>13122000</v>
      </c>
      <c r="AX201" s="27">
        <v>13122000</v>
      </c>
      <c r="AY201" s="27">
        <v>13122000</v>
      </c>
      <c r="AZ201" s="27">
        <v>13122000</v>
      </c>
    </row>
    <row r="202" spans="1:52" ht="20.399999999999999" x14ac:dyDescent="0.25">
      <c r="A202" s="186" t="s">
        <v>1325</v>
      </c>
      <c r="B202" s="186" t="s">
        <v>387</v>
      </c>
      <c r="C202" s="255">
        <v>122</v>
      </c>
      <c r="D202" s="157" t="s">
        <v>1123</v>
      </c>
      <c r="E202" s="186" t="s">
        <v>1324</v>
      </c>
      <c r="F202" s="186"/>
      <c r="G202" s="186"/>
      <c r="H202" s="1001">
        <v>44256</v>
      </c>
      <c r="I202" s="26"/>
      <c r="J202" s="26" t="s">
        <v>1640</v>
      </c>
      <c r="K202" s="148"/>
      <c r="L202" s="148"/>
      <c r="M202" s="148"/>
      <c r="N202" s="148"/>
      <c r="O202" s="148"/>
      <c r="P202" s="148"/>
      <c r="Q202" s="148"/>
      <c r="R202" s="148"/>
      <c r="S202" s="148"/>
      <c r="T202" s="148" t="s">
        <v>396</v>
      </c>
      <c r="U202" s="148" t="s">
        <v>396</v>
      </c>
      <c r="V202" s="148" t="s">
        <v>406</v>
      </c>
      <c r="W202" s="148" t="s">
        <v>406</v>
      </c>
      <c r="X202" s="148" t="s">
        <v>406</v>
      </c>
      <c r="Y202" s="148" t="s">
        <v>406</v>
      </c>
      <c r="Z202" s="148" t="s">
        <v>406</v>
      </c>
      <c r="AA202" s="148" t="s">
        <v>96</v>
      </c>
      <c r="AB202" s="148" t="s">
        <v>96</v>
      </c>
      <c r="AC202" s="148" t="s">
        <v>96</v>
      </c>
      <c r="AD202" s="148" t="s">
        <v>96</v>
      </c>
      <c r="AE202" s="967" t="s">
        <v>410</v>
      </c>
      <c r="AF202" s="967">
        <v>44246</v>
      </c>
      <c r="AG202" s="27"/>
      <c r="AH202" s="27"/>
      <c r="AI202" s="27"/>
      <c r="AJ202" s="27"/>
      <c r="AK202" s="27"/>
      <c r="AL202" s="27"/>
      <c r="AM202" s="27"/>
      <c r="AN202" s="27"/>
      <c r="AO202" s="27"/>
      <c r="AP202" s="27">
        <v>8300000</v>
      </c>
      <c r="AQ202" s="27">
        <v>8299000</v>
      </c>
      <c r="AR202" s="27">
        <v>8299000</v>
      </c>
      <c r="AS202" s="27">
        <v>8299000</v>
      </c>
      <c r="AT202" s="27">
        <v>8299000</v>
      </c>
      <c r="AU202" s="27">
        <v>8299000</v>
      </c>
      <c r="AV202" s="27">
        <v>8299000</v>
      </c>
      <c r="AW202" s="27">
        <v>8299000</v>
      </c>
      <c r="AX202" s="27">
        <v>8299000</v>
      </c>
      <c r="AY202" s="27">
        <v>8299000</v>
      </c>
      <c r="AZ202" s="27">
        <v>8299000</v>
      </c>
    </row>
    <row r="203" spans="1:52" ht="22.8" x14ac:dyDescent="0.4">
      <c r="A203" s="186" t="s">
        <v>1325</v>
      </c>
      <c r="B203" s="186" t="s">
        <v>387</v>
      </c>
      <c r="C203" s="255">
        <v>246</v>
      </c>
      <c r="D203" s="157" t="s">
        <v>1123</v>
      </c>
      <c r="E203" s="186" t="s">
        <v>1324</v>
      </c>
      <c r="F203" s="990"/>
      <c r="G203" s="990"/>
      <c r="H203" s="960">
        <v>43435</v>
      </c>
      <c r="I203" s="990"/>
      <c r="J203" s="26" t="s">
        <v>1588</v>
      </c>
      <c r="K203" s="990"/>
      <c r="L203" s="990"/>
      <c r="M203" s="990"/>
      <c r="N203" s="990"/>
      <c r="O203" s="990"/>
      <c r="P203" s="990"/>
      <c r="Q203" s="990"/>
      <c r="R203" s="990"/>
      <c r="S203" s="990"/>
      <c r="T203" s="990"/>
      <c r="U203" s="990"/>
      <c r="V203" s="990"/>
      <c r="W203" s="990"/>
      <c r="X203" s="990"/>
      <c r="Y203" s="990"/>
      <c r="Z203" s="148" t="s">
        <v>110</v>
      </c>
      <c r="AA203" s="148" t="s">
        <v>110</v>
      </c>
      <c r="AB203" s="148" t="s">
        <v>110</v>
      </c>
      <c r="AC203" s="148" t="s">
        <v>110</v>
      </c>
      <c r="AD203" s="148" t="s">
        <v>110</v>
      </c>
      <c r="AE203" s="967" t="s">
        <v>410</v>
      </c>
      <c r="AF203" s="967" t="s">
        <v>87</v>
      </c>
      <c r="AG203" s="990"/>
      <c r="AH203" s="990"/>
      <c r="AI203" s="990"/>
      <c r="AJ203" s="990"/>
      <c r="AK203" s="990"/>
      <c r="AL203" s="990"/>
      <c r="AM203" s="990"/>
      <c r="AN203" s="990"/>
      <c r="AO203" s="990"/>
      <c r="AP203" s="990"/>
      <c r="AQ203" s="990"/>
      <c r="AR203" s="990"/>
      <c r="AS203" s="990"/>
      <c r="AT203" s="990"/>
      <c r="AU203" s="990"/>
      <c r="AV203" s="27">
        <v>5925000</v>
      </c>
      <c r="AW203" s="27">
        <v>5925000</v>
      </c>
      <c r="AX203" s="27">
        <v>5925000</v>
      </c>
      <c r="AY203" s="27">
        <v>5925000</v>
      </c>
      <c r="AZ203" s="27">
        <v>5925000</v>
      </c>
    </row>
    <row r="204" spans="1:52" ht="22.8" x14ac:dyDescent="0.4">
      <c r="A204" s="186" t="s">
        <v>1325</v>
      </c>
      <c r="B204" s="186" t="s">
        <v>387</v>
      </c>
      <c r="C204" s="255">
        <v>247</v>
      </c>
      <c r="D204" s="157" t="s">
        <v>1123</v>
      </c>
      <c r="E204" s="186" t="s">
        <v>1324</v>
      </c>
      <c r="F204" s="990"/>
      <c r="G204" s="990"/>
      <c r="H204" s="960">
        <v>43435</v>
      </c>
      <c r="I204" s="975"/>
      <c r="J204" s="26" t="s">
        <v>1587</v>
      </c>
      <c r="K204" s="990"/>
      <c r="L204" s="990"/>
      <c r="M204" s="990"/>
      <c r="N204" s="990"/>
      <c r="O204" s="990"/>
      <c r="P204" s="990"/>
      <c r="Q204" s="990"/>
      <c r="R204" s="990"/>
      <c r="S204" s="990"/>
      <c r="T204" s="990"/>
      <c r="U204" s="990"/>
      <c r="V204" s="990"/>
      <c r="W204" s="990"/>
      <c r="X204" s="990"/>
      <c r="Y204" s="990"/>
      <c r="Z204" s="148" t="s">
        <v>110</v>
      </c>
      <c r="AA204" s="148" t="s">
        <v>110</v>
      </c>
      <c r="AB204" s="148" t="s">
        <v>110</v>
      </c>
      <c r="AC204" s="148" t="s">
        <v>110</v>
      </c>
      <c r="AD204" s="148" t="s">
        <v>110</v>
      </c>
      <c r="AE204" s="967" t="s">
        <v>410</v>
      </c>
      <c r="AF204" s="967" t="s">
        <v>87</v>
      </c>
      <c r="AG204" s="990"/>
      <c r="AH204" s="990"/>
      <c r="AI204" s="990"/>
      <c r="AJ204" s="990"/>
      <c r="AK204" s="990"/>
      <c r="AL204" s="990"/>
      <c r="AM204" s="990"/>
      <c r="AN204" s="990"/>
      <c r="AO204" s="990"/>
      <c r="AP204" s="990"/>
      <c r="AQ204" s="990"/>
      <c r="AR204" s="990"/>
      <c r="AS204" s="990"/>
      <c r="AT204" s="990"/>
      <c r="AU204" s="990"/>
      <c r="AV204" s="27">
        <v>5998000</v>
      </c>
      <c r="AW204" s="27">
        <v>5998000</v>
      </c>
      <c r="AX204" s="27">
        <v>5998000</v>
      </c>
      <c r="AY204" s="27">
        <v>5998000</v>
      </c>
      <c r="AZ204" s="27">
        <v>5998000</v>
      </c>
    </row>
    <row r="205" spans="1:52" ht="20.399999999999999" x14ac:dyDescent="0.25">
      <c r="A205" s="186" t="s">
        <v>1325</v>
      </c>
      <c r="B205" s="186" t="s">
        <v>387</v>
      </c>
      <c r="C205" s="255">
        <v>215</v>
      </c>
      <c r="D205" s="157" t="s">
        <v>1123</v>
      </c>
      <c r="E205" s="186" t="s">
        <v>1324</v>
      </c>
      <c r="F205" s="186"/>
      <c r="G205" s="186"/>
      <c r="H205" s="1013">
        <v>44166</v>
      </c>
      <c r="I205" s="26"/>
      <c r="J205" s="26" t="s">
        <v>1550</v>
      </c>
      <c r="K205" s="148"/>
      <c r="L205" s="148"/>
      <c r="M205" s="148"/>
      <c r="N205" s="148"/>
      <c r="O205" s="148"/>
      <c r="P205" s="148"/>
      <c r="Q205" s="148"/>
      <c r="R205" s="148"/>
      <c r="S205" s="148"/>
      <c r="T205" s="148"/>
      <c r="U205" s="148"/>
      <c r="V205" s="148"/>
      <c r="W205" s="148" t="s">
        <v>396</v>
      </c>
      <c r="X205" s="148" t="s">
        <v>396</v>
      </c>
      <c r="Y205" s="148" t="s">
        <v>406</v>
      </c>
      <c r="Z205" s="148" t="s">
        <v>96</v>
      </c>
      <c r="AA205" s="148" t="s">
        <v>96</v>
      </c>
      <c r="AB205" s="148" t="s">
        <v>96</v>
      </c>
      <c r="AC205" s="148" t="s">
        <v>96</v>
      </c>
      <c r="AD205" s="148" t="s">
        <v>96</v>
      </c>
      <c r="AE205" s="967" t="s">
        <v>410</v>
      </c>
      <c r="AF205" s="967" t="s">
        <v>87</v>
      </c>
      <c r="AG205" s="27"/>
      <c r="AH205" s="27"/>
      <c r="AI205" s="27"/>
      <c r="AJ205" s="27"/>
      <c r="AK205" s="27"/>
      <c r="AL205" s="27"/>
      <c r="AM205" s="27"/>
      <c r="AN205" s="27"/>
      <c r="AO205" s="27"/>
      <c r="AP205" s="27"/>
      <c r="AQ205" s="27"/>
      <c r="AR205" s="27"/>
      <c r="AS205" s="971">
        <v>5394000</v>
      </c>
      <c r="AT205" s="971">
        <v>5394000</v>
      </c>
      <c r="AU205" s="971">
        <v>5394000</v>
      </c>
      <c r="AV205" s="971">
        <v>5394000</v>
      </c>
      <c r="AW205" s="971">
        <v>5394000</v>
      </c>
      <c r="AX205" s="971">
        <v>5394000</v>
      </c>
      <c r="AY205" s="971">
        <v>5394000</v>
      </c>
      <c r="AZ205" s="971">
        <v>5394000</v>
      </c>
    </row>
    <row r="206" spans="1:52" ht="20.399999999999999" x14ac:dyDescent="0.25">
      <c r="A206" s="186" t="s">
        <v>1325</v>
      </c>
      <c r="B206" s="186" t="s">
        <v>387</v>
      </c>
      <c r="C206" s="255">
        <v>163</v>
      </c>
      <c r="D206" s="157" t="s">
        <v>1123</v>
      </c>
      <c r="E206" s="186" t="s">
        <v>1324</v>
      </c>
      <c r="F206" s="186"/>
      <c r="G206" s="186"/>
      <c r="H206" s="1013">
        <v>44166</v>
      </c>
      <c r="I206" s="26"/>
      <c r="J206" s="26" t="s">
        <v>1477</v>
      </c>
      <c r="K206" s="148"/>
      <c r="L206" s="148"/>
      <c r="M206" s="148"/>
      <c r="N206" s="148"/>
      <c r="O206" s="148"/>
      <c r="P206" s="148"/>
      <c r="Q206" s="148"/>
      <c r="R206" s="148"/>
      <c r="S206" s="148"/>
      <c r="T206" s="148"/>
      <c r="U206" s="148" t="s">
        <v>406</v>
      </c>
      <c r="V206" s="148" t="s">
        <v>406</v>
      </c>
      <c r="W206" s="148" t="s">
        <v>406</v>
      </c>
      <c r="X206" s="148" t="s">
        <v>406</v>
      </c>
      <c r="Y206" s="148" t="s">
        <v>406</v>
      </c>
      <c r="Z206" s="148" t="s">
        <v>96</v>
      </c>
      <c r="AA206" s="148" t="s">
        <v>96</v>
      </c>
      <c r="AB206" s="148" t="s">
        <v>96</v>
      </c>
      <c r="AC206" s="148" t="s">
        <v>96</v>
      </c>
      <c r="AD206" s="148" t="s">
        <v>96</v>
      </c>
      <c r="AE206" s="967" t="s">
        <v>1584</v>
      </c>
      <c r="AF206" s="982">
        <v>43949</v>
      </c>
      <c r="AG206" s="27"/>
      <c r="AH206" s="27"/>
      <c r="AI206" s="27"/>
      <c r="AJ206" s="27"/>
      <c r="AK206" s="27"/>
      <c r="AL206" s="27"/>
      <c r="AM206" s="27"/>
      <c r="AN206" s="27"/>
      <c r="AO206" s="27"/>
      <c r="AP206" s="27"/>
      <c r="AQ206" s="27">
        <v>24080000</v>
      </c>
      <c r="AR206" s="27">
        <v>24079000</v>
      </c>
      <c r="AS206" s="27">
        <v>24079000</v>
      </c>
      <c r="AT206" s="27">
        <v>24079000</v>
      </c>
      <c r="AU206" s="27">
        <v>24079000</v>
      </c>
      <c r="AV206" s="27">
        <v>24079000</v>
      </c>
      <c r="AW206" s="27">
        <v>24079000</v>
      </c>
      <c r="AX206" s="27">
        <v>24079000</v>
      </c>
      <c r="AY206" s="27">
        <v>24079000</v>
      </c>
      <c r="AZ206" s="27">
        <v>24079000</v>
      </c>
    </row>
    <row r="207" spans="1:52" ht="20.399999999999999" x14ac:dyDescent="0.25">
      <c r="A207" s="186" t="s">
        <v>1325</v>
      </c>
      <c r="B207" s="186" t="s">
        <v>387</v>
      </c>
      <c r="C207" s="255">
        <v>120</v>
      </c>
      <c r="D207" s="157" t="s">
        <v>1123</v>
      </c>
      <c r="E207" s="186" t="s">
        <v>1324</v>
      </c>
      <c r="F207" s="186"/>
      <c r="G207" s="186"/>
      <c r="H207" s="1021">
        <v>44105</v>
      </c>
      <c r="I207" s="26"/>
      <c r="J207" s="26" t="s">
        <v>1652</v>
      </c>
      <c r="K207" s="148"/>
      <c r="L207" s="148"/>
      <c r="M207" s="148"/>
      <c r="N207" s="148"/>
      <c r="O207" s="148"/>
      <c r="P207" s="148"/>
      <c r="Q207" s="148"/>
      <c r="R207" s="148"/>
      <c r="S207" s="148"/>
      <c r="T207" s="148" t="s">
        <v>396</v>
      </c>
      <c r="U207" s="148" t="s">
        <v>406</v>
      </c>
      <c r="V207" s="148" t="s">
        <v>406</v>
      </c>
      <c r="W207" s="148" t="s">
        <v>406</v>
      </c>
      <c r="X207" s="148" t="s">
        <v>406</v>
      </c>
      <c r="Y207" s="148" t="s">
        <v>406</v>
      </c>
      <c r="Z207" s="148" t="s">
        <v>96</v>
      </c>
      <c r="AA207" s="148" t="s">
        <v>96</v>
      </c>
      <c r="AB207" s="148" t="s">
        <v>96</v>
      </c>
      <c r="AC207" s="148" t="s">
        <v>96</v>
      </c>
      <c r="AD207" s="148" t="s">
        <v>96</v>
      </c>
      <c r="AE207" s="148" t="s">
        <v>410</v>
      </c>
      <c r="AF207" s="191">
        <v>44246</v>
      </c>
      <c r="AG207" s="27"/>
      <c r="AH207" s="27"/>
      <c r="AI207" s="27"/>
      <c r="AJ207" s="27"/>
      <c r="AK207" s="27"/>
      <c r="AL207" s="27"/>
      <c r="AM207" s="27"/>
      <c r="AN207" s="27"/>
      <c r="AO207" s="27"/>
      <c r="AP207" s="27">
        <v>18300000</v>
      </c>
      <c r="AQ207" s="27">
        <v>18300000</v>
      </c>
      <c r="AR207" s="27">
        <v>18300000</v>
      </c>
      <c r="AS207" s="27">
        <v>20352000</v>
      </c>
      <c r="AT207" s="27">
        <v>20352000</v>
      </c>
      <c r="AU207" s="27">
        <v>20352000</v>
      </c>
      <c r="AV207" s="27">
        <v>20352000</v>
      </c>
      <c r="AW207" s="27">
        <v>20352000</v>
      </c>
      <c r="AX207" s="27">
        <v>20352000</v>
      </c>
      <c r="AY207" s="27">
        <v>23854000</v>
      </c>
      <c r="AZ207" s="27">
        <v>23854000</v>
      </c>
    </row>
    <row r="208" spans="1:52" ht="20.399999999999999" x14ac:dyDescent="0.25">
      <c r="A208" s="186" t="s">
        <v>1325</v>
      </c>
      <c r="B208" s="186" t="s">
        <v>387</v>
      </c>
      <c r="C208" s="255">
        <v>129</v>
      </c>
      <c r="D208" s="157" t="s">
        <v>1123</v>
      </c>
      <c r="E208" s="186" t="s">
        <v>1324</v>
      </c>
      <c r="F208" s="186"/>
      <c r="G208" s="186"/>
      <c r="H208" s="1021">
        <v>44044</v>
      </c>
      <c r="I208" s="26"/>
      <c r="J208" s="26" t="s">
        <v>1653</v>
      </c>
      <c r="K208" s="148"/>
      <c r="L208" s="148"/>
      <c r="M208" s="148"/>
      <c r="N208" s="148"/>
      <c r="O208" s="148"/>
      <c r="P208" s="148"/>
      <c r="Q208" s="148"/>
      <c r="R208" s="148"/>
      <c r="S208" s="148"/>
      <c r="T208" s="148" t="s">
        <v>396</v>
      </c>
      <c r="U208" s="148" t="s">
        <v>406</v>
      </c>
      <c r="V208" s="148" t="s">
        <v>406</v>
      </c>
      <c r="W208" s="148" t="s">
        <v>406</v>
      </c>
      <c r="X208" s="148" t="s">
        <v>406</v>
      </c>
      <c r="Y208" s="148" t="s">
        <v>406</v>
      </c>
      <c r="Z208" s="148" t="s">
        <v>96</v>
      </c>
      <c r="AA208" s="148" t="s">
        <v>96</v>
      </c>
      <c r="AB208" s="148" t="s">
        <v>96</v>
      </c>
      <c r="AC208" s="148" t="s">
        <v>96</v>
      </c>
      <c r="AD208" s="148" t="s">
        <v>96</v>
      </c>
      <c r="AE208" s="148" t="s">
        <v>410</v>
      </c>
      <c r="AF208" s="191">
        <v>44246</v>
      </c>
      <c r="AG208" s="27"/>
      <c r="AH208" s="27"/>
      <c r="AI208" s="27"/>
      <c r="AJ208" s="27"/>
      <c r="AK208" s="27"/>
      <c r="AL208" s="27"/>
      <c r="AM208" s="27"/>
      <c r="AN208" s="27"/>
      <c r="AO208" s="27"/>
      <c r="AP208" s="27">
        <v>16300000</v>
      </c>
      <c r="AQ208" s="27">
        <v>16272000</v>
      </c>
      <c r="AR208" s="27">
        <v>16272000</v>
      </c>
      <c r="AS208" s="27">
        <v>16272000</v>
      </c>
      <c r="AT208" s="27">
        <v>16272000</v>
      </c>
      <c r="AU208" s="27">
        <v>16272000</v>
      </c>
      <c r="AV208" s="27">
        <v>16272000</v>
      </c>
      <c r="AW208" s="27">
        <v>16272000</v>
      </c>
      <c r="AX208" s="27">
        <v>16272000</v>
      </c>
      <c r="AY208" s="27">
        <v>16272000</v>
      </c>
      <c r="AZ208" s="27">
        <v>16272000</v>
      </c>
    </row>
    <row r="209" spans="1:52" ht="20.399999999999999" x14ac:dyDescent="0.25">
      <c r="A209" s="186" t="s">
        <v>1325</v>
      </c>
      <c r="B209" s="186" t="s">
        <v>387</v>
      </c>
      <c r="C209" s="255">
        <v>65</v>
      </c>
      <c r="D209" s="157" t="s">
        <v>1121</v>
      </c>
      <c r="E209" s="186" t="s">
        <v>1324</v>
      </c>
      <c r="F209" s="186"/>
      <c r="G209" s="186"/>
      <c r="H209" s="983">
        <v>43983</v>
      </c>
      <c r="I209" s="26"/>
      <c r="J209" s="26" t="s">
        <v>1654</v>
      </c>
      <c r="K209" s="148"/>
      <c r="L209" s="148"/>
      <c r="M209" s="148"/>
      <c r="N209" s="148"/>
      <c r="O209" s="148"/>
      <c r="P209" s="148"/>
      <c r="Q209" s="148" t="s">
        <v>396</v>
      </c>
      <c r="R209" s="148" t="s">
        <v>396</v>
      </c>
      <c r="S209" s="148" t="s">
        <v>396</v>
      </c>
      <c r="T209" s="148" t="s">
        <v>396</v>
      </c>
      <c r="U209" s="148" t="s">
        <v>406</v>
      </c>
      <c r="V209" s="148" t="s">
        <v>406</v>
      </c>
      <c r="W209" s="148" t="s">
        <v>406</v>
      </c>
      <c r="X209" s="148" t="s">
        <v>406</v>
      </c>
      <c r="Y209" s="148" t="s">
        <v>110</v>
      </c>
      <c r="Z209" s="148" t="s">
        <v>110</v>
      </c>
      <c r="AA209" s="148" t="s">
        <v>110</v>
      </c>
      <c r="AB209" s="148" t="s">
        <v>110</v>
      </c>
      <c r="AC209" s="148" t="s">
        <v>110</v>
      </c>
      <c r="AD209" s="148" t="s">
        <v>110</v>
      </c>
      <c r="AE209" s="967" t="s">
        <v>410</v>
      </c>
      <c r="AF209" s="967" t="s">
        <v>87</v>
      </c>
      <c r="AG209" s="27"/>
      <c r="AH209" s="27"/>
      <c r="AI209" s="27"/>
      <c r="AJ209" s="27"/>
      <c r="AK209" s="27"/>
      <c r="AL209" s="27"/>
      <c r="AM209" s="27">
        <v>14500000</v>
      </c>
      <c r="AN209" s="27">
        <v>14500000</v>
      </c>
      <c r="AO209" s="27">
        <v>14500000</v>
      </c>
      <c r="AP209" s="27">
        <v>14500000</v>
      </c>
      <c r="AQ209" s="27">
        <v>14500000</v>
      </c>
      <c r="AR209" s="27">
        <v>14500000</v>
      </c>
      <c r="AS209" s="27">
        <v>15100000</v>
      </c>
      <c r="AT209" s="27">
        <v>15100000</v>
      </c>
      <c r="AU209" s="27">
        <v>15100000</v>
      </c>
      <c r="AV209" s="27">
        <v>15100000</v>
      </c>
      <c r="AW209" s="27">
        <v>15100000</v>
      </c>
      <c r="AX209" s="27">
        <v>15100000</v>
      </c>
      <c r="AY209" s="27">
        <v>15100000</v>
      </c>
      <c r="AZ209" s="27">
        <v>15100000</v>
      </c>
    </row>
    <row r="210" spans="1:52" ht="20.399999999999999" x14ac:dyDescent="0.25">
      <c r="A210" s="186" t="s">
        <v>1325</v>
      </c>
      <c r="B210" s="186" t="s">
        <v>387</v>
      </c>
      <c r="C210" s="255">
        <v>76</v>
      </c>
      <c r="D210" s="157" t="s">
        <v>1123</v>
      </c>
      <c r="E210" s="186" t="s">
        <v>1324</v>
      </c>
      <c r="F210" s="186"/>
      <c r="G210" s="186"/>
      <c r="H210" s="960">
        <v>43952</v>
      </c>
      <c r="I210" s="26"/>
      <c r="J210" s="26" t="s">
        <v>1655</v>
      </c>
      <c r="K210" s="148"/>
      <c r="L210" s="148"/>
      <c r="M210" s="148"/>
      <c r="N210" s="148"/>
      <c r="O210" s="148"/>
      <c r="P210" s="148"/>
      <c r="Q210" s="148" t="s">
        <v>396</v>
      </c>
      <c r="R210" s="148" t="s">
        <v>396</v>
      </c>
      <c r="S210" s="148" t="s">
        <v>396</v>
      </c>
      <c r="T210" s="148" t="s">
        <v>110</v>
      </c>
      <c r="U210" s="148" t="s">
        <v>110</v>
      </c>
      <c r="V210" s="148" t="s">
        <v>110</v>
      </c>
      <c r="W210" s="148" t="s">
        <v>110</v>
      </c>
      <c r="X210" s="148" t="s">
        <v>406</v>
      </c>
      <c r="Y210" s="148" t="s">
        <v>110</v>
      </c>
      <c r="Z210" s="148" t="s">
        <v>110</v>
      </c>
      <c r="AA210" s="148" t="s">
        <v>110</v>
      </c>
      <c r="AB210" s="148" t="s">
        <v>110</v>
      </c>
      <c r="AC210" s="148" t="s">
        <v>110</v>
      </c>
      <c r="AD210" s="148" t="s">
        <v>110</v>
      </c>
      <c r="AE210" s="967" t="s">
        <v>410</v>
      </c>
      <c r="AF210" s="967" t="s">
        <v>1630</v>
      </c>
      <c r="AG210" s="27"/>
      <c r="AH210" s="27"/>
      <c r="AI210" s="27"/>
      <c r="AJ210" s="27"/>
      <c r="AK210" s="27"/>
      <c r="AL210" s="27"/>
      <c r="AM210" s="27">
        <v>10600000</v>
      </c>
      <c r="AN210" s="27">
        <v>10600000</v>
      </c>
      <c r="AO210" s="27">
        <v>10600000</v>
      </c>
      <c r="AP210" s="27">
        <v>11546000</v>
      </c>
      <c r="AQ210" s="27">
        <v>11546000</v>
      </c>
      <c r="AR210" s="27">
        <v>11546000</v>
      </c>
      <c r="AS210" s="27">
        <v>11546000</v>
      </c>
      <c r="AT210" s="27">
        <v>12807000</v>
      </c>
      <c r="AU210" s="27">
        <v>12807000</v>
      </c>
      <c r="AV210" s="27">
        <v>12807000</v>
      </c>
      <c r="AW210" s="27">
        <v>12807000</v>
      </c>
      <c r="AX210" s="27">
        <v>12807000</v>
      </c>
      <c r="AY210" s="27">
        <v>12807000</v>
      </c>
      <c r="AZ210" s="27">
        <v>12807000</v>
      </c>
    </row>
    <row r="211" spans="1:52" ht="20.399999999999999" x14ac:dyDescent="0.25">
      <c r="A211" s="186" t="s">
        <v>1325</v>
      </c>
      <c r="B211" s="186" t="s">
        <v>387</v>
      </c>
      <c r="C211" s="255">
        <v>83</v>
      </c>
      <c r="D211" s="157" t="s">
        <v>1123</v>
      </c>
      <c r="E211" s="186" t="s">
        <v>1324</v>
      </c>
      <c r="F211" s="186"/>
      <c r="G211" s="186"/>
      <c r="H211" s="960">
        <v>43952</v>
      </c>
      <c r="I211" s="26"/>
      <c r="J211" s="26" t="s">
        <v>1656</v>
      </c>
      <c r="K211" s="148"/>
      <c r="L211" s="148"/>
      <c r="M211" s="148"/>
      <c r="N211" s="148"/>
      <c r="O211" s="148"/>
      <c r="P211" s="148"/>
      <c r="Q211" s="148" t="s">
        <v>396</v>
      </c>
      <c r="R211" s="148" t="s">
        <v>396</v>
      </c>
      <c r="S211" s="148" t="s">
        <v>396</v>
      </c>
      <c r="T211" s="148" t="s">
        <v>396</v>
      </c>
      <c r="U211" s="148" t="s">
        <v>406</v>
      </c>
      <c r="V211" s="148" t="s">
        <v>406</v>
      </c>
      <c r="W211" s="148" t="s">
        <v>406</v>
      </c>
      <c r="X211" s="148" t="s">
        <v>406</v>
      </c>
      <c r="Y211" s="148" t="s">
        <v>110</v>
      </c>
      <c r="Z211" s="148" t="s">
        <v>110</v>
      </c>
      <c r="AA211" s="148" t="s">
        <v>110</v>
      </c>
      <c r="AB211" s="148" t="s">
        <v>110</v>
      </c>
      <c r="AC211" s="148" t="s">
        <v>110</v>
      </c>
      <c r="AD211" s="148" t="s">
        <v>110</v>
      </c>
      <c r="AE211" s="967" t="s">
        <v>410</v>
      </c>
      <c r="AF211" s="967" t="s">
        <v>87</v>
      </c>
      <c r="AG211" s="27"/>
      <c r="AH211" s="27"/>
      <c r="AI211" s="27"/>
      <c r="AJ211" s="27"/>
      <c r="AK211" s="27"/>
      <c r="AL211" s="27"/>
      <c r="AM211" s="27">
        <v>17800000</v>
      </c>
      <c r="AN211" s="27">
        <v>17800000</v>
      </c>
      <c r="AO211" s="27">
        <v>17800000</v>
      </c>
      <c r="AP211" s="27">
        <v>17800000</v>
      </c>
      <c r="AQ211" s="27">
        <v>17800000</v>
      </c>
      <c r="AR211" s="27">
        <v>17800000</v>
      </c>
      <c r="AS211" s="27">
        <v>18132000</v>
      </c>
      <c r="AT211" s="27">
        <v>18132000</v>
      </c>
      <c r="AU211" s="27">
        <v>18132000</v>
      </c>
      <c r="AV211" s="27">
        <v>18132000</v>
      </c>
      <c r="AW211" s="27">
        <v>18132000</v>
      </c>
      <c r="AX211" s="27">
        <v>18132000</v>
      </c>
      <c r="AY211" s="27">
        <v>18132000</v>
      </c>
      <c r="AZ211" s="27">
        <v>18132000</v>
      </c>
    </row>
    <row r="212" spans="1:52" ht="20.399999999999999" x14ac:dyDescent="0.25">
      <c r="A212" s="186" t="s">
        <v>1325</v>
      </c>
      <c r="B212" s="186" t="s">
        <v>387</v>
      </c>
      <c r="C212" s="255">
        <v>89</v>
      </c>
      <c r="D212" s="157" t="s">
        <v>1123</v>
      </c>
      <c r="E212" s="186" t="s">
        <v>1324</v>
      </c>
      <c r="F212" s="186"/>
      <c r="G212" s="186"/>
      <c r="H212" s="983">
        <v>43983</v>
      </c>
      <c r="I212" s="26"/>
      <c r="J212" s="26" t="s">
        <v>1577</v>
      </c>
      <c r="K212" s="148"/>
      <c r="L212" s="148"/>
      <c r="M212" s="148"/>
      <c r="N212" s="148"/>
      <c r="O212" s="148"/>
      <c r="P212" s="148"/>
      <c r="Q212" s="148"/>
      <c r="R212" s="148" t="s">
        <v>392</v>
      </c>
      <c r="S212" s="148" t="s">
        <v>392</v>
      </c>
      <c r="T212" s="148" t="s">
        <v>392</v>
      </c>
      <c r="U212" s="148" t="s">
        <v>392</v>
      </c>
      <c r="V212" s="148" t="s">
        <v>406</v>
      </c>
      <c r="W212" s="148" t="s">
        <v>406</v>
      </c>
      <c r="X212" s="148" t="s">
        <v>406</v>
      </c>
      <c r="Y212" s="148" t="s">
        <v>110</v>
      </c>
      <c r="Z212" s="148" t="s">
        <v>110</v>
      </c>
      <c r="AA212" s="148" t="s">
        <v>110</v>
      </c>
      <c r="AB212" s="148" t="s">
        <v>110</v>
      </c>
      <c r="AC212" s="148" t="s">
        <v>110</v>
      </c>
      <c r="AD212" s="148" t="s">
        <v>110</v>
      </c>
      <c r="AE212" s="972">
        <v>43236</v>
      </c>
      <c r="AF212" s="191" t="s">
        <v>410</v>
      </c>
      <c r="AG212" s="27"/>
      <c r="AH212" s="27"/>
      <c r="AI212" s="27"/>
      <c r="AJ212" s="27"/>
      <c r="AK212" s="27"/>
      <c r="AL212" s="27"/>
      <c r="AM212" s="27"/>
      <c r="AN212" s="27">
        <v>6300000</v>
      </c>
      <c r="AO212" s="27">
        <v>6300000</v>
      </c>
      <c r="AP212" s="27">
        <v>6300000</v>
      </c>
      <c r="AQ212" s="27">
        <v>4342676</v>
      </c>
      <c r="AR212" s="27">
        <v>4342676</v>
      </c>
      <c r="AS212" s="27">
        <v>4342676</v>
      </c>
      <c r="AT212" s="27">
        <v>4342676</v>
      </c>
      <c r="AU212" s="27">
        <v>4342676</v>
      </c>
      <c r="AV212" s="27">
        <v>4342676</v>
      </c>
      <c r="AW212" s="27">
        <v>4342676</v>
      </c>
      <c r="AX212" s="27">
        <v>4342676</v>
      </c>
      <c r="AY212" s="27">
        <v>4342676</v>
      </c>
      <c r="AZ212" s="27">
        <v>4342676</v>
      </c>
    </row>
    <row r="213" spans="1:52" ht="20.399999999999999" x14ac:dyDescent="0.25">
      <c r="A213" s="186" t="s">
        <v>1325</v>
      </c>
      <c r="B213" s="186" t="s">
        <v>387</v>
      </c>
      <c r="C213" s="255">
        <v>119</v>
      </c>
      <c r="D213" s="157" t="s">
        <v>1123</v>
      </c>
      <c r="E213" s="186" t="s">
        <v>1324</v>
      </c>
      <c r="F213" s="186"/>
      <c r="G213" s="186"/>
      <c r="H213" s="983">
        <v>43617</v>
      </c>
      <c r="I213" s="26"/>
      <c r="J213" s="26" t="s">
        <v>1657</v>
      </c>
      <c r="K213" s="148"/>
      <c r="L213" s="148"/>
      <c r="M213" s="148"/>
      <c r="N213" s="148"/>
      <c r="O213" s="148"/>
      <c r="P213" s="148"/>
      <c r="Q213" s="148"/>
      <c r="R213" s="148"/>
      <c r="S213" s="148"/>
      <c r="T213" s="148" t="s">
        <v>396</v>
      </c>
      <c r="U213" s="148" t="s">
        <v>396</v>
      </c>
      <c r="V213" s="148" t="s">
        <v>406</v>
      </c>
      <c r="W213" s="148" t="s">
        <v>406</v>
      </c>
      <c r="X213" s="148" t="s">
        <v>406</v>
      </c>
      <c r="Y213" s="148" t="s">
        <v>110</v>
      </c>
      <c r="Z213" s="148" t="s">
        <v>110</v>
      </c>
      <c r="AA213" s="148" t="s">
        <v>110</v>
      </c>
      <c r="AB213" s="148" t="s">
        <v>110</v>
      </c>
      <c r="AC213" s="148" t="s">
        <v>110</v>
      </c>
      <c r="AD213" s="148" t="s">
        <v>110</v>
      </c>
      <c r="AE213" s="967" t="s">
        <v>410</v>
      </c>
      <c r="AF213" s="191">
        <v>44246</v>
      </c>
      <c r="AG213" s="27"/>
      <c r="AH213" s="27"/>
      <c r="AI213" s="27"/>
      <c r="AJ213" s="27"/>
      <c r="AK213" s="27"/>
      <c r="AL213" s="27"/>
      <c r="AM213" s="27"/>
      <c r="AN213" s="27"/>
      <c r="AO213" s="27"/>
      <c r="AP213" s="27">
        <v>12200000</v>
      </c>
      <c r="AQ213" s="27">
        <v>12200000</v>
      </c>
      <c r="AR213" s="27">
        <v>9959000</v>
      </c>
      <c r="AS213" s="27">
        <v>9959000</v>
      </c>
      <c r="AT213" s="27">
        <v>9959000</v>
      </c>
      <c r="AU213" s="27">
        <v>9959000</v>
      </c>
      <c r="AV213" s="27">
        <v>9959000</v>
      </c>
      <c r="AW213" s="27">
        <v>9959000</v>
      </c>
      <c r="AX213" s="27">
        <v>9959000</v>
      </c>
      <c r="AY213" s="27">
        <v>9959000</v>
      </c>
      <c r="AZ213" s="27">
        <v>9959000</v>
      </c>
    </row>
    <row r="214" spans="1:52" ht="20.399999999999999" x14ac:dyDescent="0.25">
      <c r="A214" s="186" t="s">
        <v>1325</v>
      </c>
      <c r="B214" s="186" t="s">
        <v>387</v>
      </c>
      <c r="C214" s="255">
        <v>126</v>
      </c>
      <c r="D214" s="157" t="s">
        <v>1123</v>
      </c>
      <c r="E214" s="186" t="s">
        <v>1324</v>
      </c>
      <c r="F214" s="186"/>
      <c r="G214" s="186"/>
      <c r="H214" s="960">
        <v>43556</v>
      </c>
      <c r="I214" s="26"/>
      <c r="J214" s="26" t="s">
        <v>1658</v>
      </c>
      <c r="K214" s="148"/>
      <c r="L214" s="148"/>
      <c r="M214" s="148"/>
      <c r="N214" s="148"/>
      <c r="O214" s="148"/>
      <c r="P214" s="148"/>
      <c r="Q214" s="148"/>
      <c r="R214" s="148"/>
      <c r="S214" s="148"/>
      <c r="T214" s="148" t="s">
        <v>396</v>
      </c>
      <c r="U214" s="148" t="s">
        <v>406</v>
      </c>
      <c r="V214" s="148" t="s">
        <v>406</v>
      </c>
      <c r="W214" s="148" t="s">
        <v>406</v>
      </c>
      <c r="X214" s="148" t="s">
        <v>406</v>
      </c>
      <c r="Y214" s="148" t="s">
        <v>110</v>
      </c>
      <c r="Z214" s="148" t="s">
        <v>110</v>
      </c>
      <c r="AA214" s="148" t="s">
        <v>110</v>
      </c>
      <c r="AB214" s="148" t="s">
        <v>110</v>
      </c>
      <c r="AC214" s="148" t="s">
        <v>110</v>
      </c>
      <c r="AD214" s="148" t="s">
        <v>110</v>
      </c>
      <c r="AE214" s="148" t="s">
        <v>410</v>
      </c>
      <c r="AF214" s="191">
        <v>44246</v>
      </c>
      <c r="AG214" s="27"/>
      <c r="AH214" s="27"/>
      <c r="AI214" s="27"/>
      <c r="AJ214" s="27"/>
      <c r="AK214" s="27"/>
      <c r="AL214" s="27"/>
      <c r="AM214" s="27"/>
      <c r="AN214" s="27"/>
      <c r="AO214" s="27"/>
      <c r="AP214" s="27">
        <v>10000000</v>
      </c>
      <c r="AQ214" s="27">
        <v>9993000</v>
      </c>
      <c r="AR214" s="27">
        <v>9993000</v>
      </c>
      <c r="AS214" s="27">
        <v>9993000</v>
      </c>
      <c r="AT214" s="27">
        <v>9993000</v>
      </c>
      <c r="AU214" s="27">
        <v>9993000</v>
      </c>
      <c r="AV214" s="27">
        <v>9993000</v>
      </c>
      <c r="AW214" s="27">
        <v>9993000</v>
      </c>
      <c r="AX214" s="27">
        <v>9993000</v>
      </c>
      <c r="AY214" s="27">
        <v>9993000</v>
      </c>
      <c r="AZ214" s="27">
        <v>9993000</v>
      </c>
    </row>
    <row r="215" spans="1:52" ht="20.399999999999999" x14ac:dyDescent="0.25">
      <c r="A215" s="186" t="s">
        <v>1325</v>
      </c>
      <c r="B215" s="186" t="s">
        <v>387</v>
      </c>
      <c r="C215" s="255">
        <v>168</v>
      </c>
      <c r="D215" s="157" t="s">
        <v>1123</v>
      </c>
      <c r="E215" s="186" t="s">
        <v>1324</v>
      </c>
      <c r="F215" s="186"/>
      <c r="G215" s="186"/>
      <c r="H215" s="983">
        <v>43983</v>
      </c>
      <c r="I215" s="26"/>
      <c r="J215" s="26" t="s">
        <v>1504</v>
      </c>
      <c r="K215" s="148"/>
      <c r="L215" s="148"/>
      <c r="M215" s="148"/>
      <c r="N215" s="148"/>
      <c r="O215" s="148"/>
      <c r="P215" s="148"/>
      <c r="Q215" s="148"/>
      <c r="R215" s="148"/>
      <c r="S215" s="148"/>
      <c r="T215" s="148"/>
      <c r="U215" s="148"/>
      <c r="V215" s="148" t="s">
        <v>396</v>
      </c>
      <c r="W215" s="148" t="s">
        <v>406</v>
      </c>
      <c r="X215" s="148" t="s">
        <v>406</v>
      </c>
      <c r="Y215" s="148" t="s">
        <v>110</v>
      </c>
      <c r="Z215" s="148" t="s">
        <v>110</v>
      </c>
      <c r="AA215" s="148" t="s">
        <v>110</v>
      </c>
      <c r="AB215" s="148" t="s">
        <v>110</v>
      </c>
      <c r="AC215" s="148" t="s">
        <v>110</v>
      </c>
      <c r="AD215" s="148" t="s">
        <v>110</v>
      </c>
      <c r="AE215" s="148" t="s">
        <v>410</v>
      </c>
      <c r="AF215" s="191" t="s">
        <v>87</v>
      </c>
      <c r="AG215" s="27"/>
      <c r="AH215" s="27"/>
      <c r="AI215" s="27"/>
      <c r="AJ215" s="27"/>
      <c r="AK215" s="27"/>
      <c r="AL215" s="27"/>
      <c r="AM215" s="27"/>
      <c r="AN215" s="27"/>
      <c r="AO215" s="27"/>
      <c r="AP215" s="27"/>
      <c r="AQ215" s="27"/>
      <c r="AR215" s="27">
        <v>12500000</v>
      </c>
      <c r="AS215" s="27">
        <v>12842000</v>
      </c>
      <c r="AT215" s="27">
        <v>12842000</v>
      </c>
      <c r="AU215" s="27">
        <v>12842000</v>
      </c>
      <c r="AV215" s="27">
        <v>12842000</v>
      </c>
      <c r="AW215" s="27">
        <v>12842000</v>
      </c>
      <c r="AX215" s="27">
        <v>12842000</v>
      </c>
      <c r="AY215" s="27">
        <v>12842000</v>
      </c>
      <c r="AZ215" s="27">
        <v>12842000</v>
      </c>
    </row>
    <row r="216" spans="1:52" ht="20.399999999999999" x14ac:dyDescent="0.25">
      <c r="A216" s="186" t="s">
        <v>1325</v>
      </c>
      <c r="B216" s="186" t="s">
        <v>387</v>
      </c>
      <c r="C216" s="255">
        <v>222</v>
      </c>
      <c r="D216" s="157" t="s">
        <v>1123</v>
      </c>
      <c r="E216" s="186" t="s">
        <v>1324</v>
      </c>
      <c r="F216" s="186"/>
      <c r="G216" s="186"/>
      <c r="H216" s="983">
        <v>43983</v>
      </c>
      <c r="I216" s="26"/>
      <c r="J216" s="26" t="s">
        <v>1578</v>
      </c>
      <c r="K216" s="148"/>
      <c r="L216" s="148"/>
      <c r="M216" s="148"/>
      <c r="N216" s="148"/>
      <c r="O216" s="148"/>
      <c r="P216" s="148"/>
      <c r="Q216" s="148"/>
      <c r="R216" s="148"/>
      <c r="S216" s="148"/>
      <c r="T216" s="148"/>
      <c r="U216" s="148"/>
      <c r="V216" s="148"/>
      <c r="W216" s="148" t="s">
        <v>396</v>
      </c>
      <c r="X216" s="148" t="s">
        <v>406</v>
      </c>
      <c r="Y216" s="148" t="s">
        <v>110</v>
      </c>
      <c r="Z216" s="148" t="s">
        <v>110</v>
      </c>
      <c r="AA216" s="148" t="s">
        <v>110</v>
      </c>
      <c r="AB216" s="148" t="s">
        <v>110</v>
      </c>
      <c r="AC216" s="148" t="s">
        <v>110</v>
      </c>
      <c r="AD216" s="148" t="s">
        <v>110</v>
      </c>
      <c r="AE216" s="967" t="s">
        <v>410</v>
      </c>
      <c r="AF216" s="967" t="s">
        <v>87</v>
      </c>
      <c r="AG216" s="27"/>
      <c r="AH216" s="27"/>
      <c r="AI216" s="27"/>
      <c r="AJ216" s="27"/>
      <c r="AK216" s="27"/>
      <c r="AL216" s="27"/>
      <c r="AM216" s="27"/>
      <c r="AN216" s="27"/>
      <c r="AO216" s="27"/>
      <c r="AP216" s="27"/>
      <c r="AQ216" s="27"/>
      <c r="AR216" s="27"/>
      <c r="AS216" s="27">
        <v>7100000</v>
      </c>
      <c r="AT216" s="27">
        <v>7100000</v>
      </c>
      <c r="AU216" s="27">
        <v>7100000</v>
      </c>
      <c r="AV216" s="27">
        <v>7100000</v>
      </c>
      <c r="AW216" s="27">
        <v>7100000</v>
      </c>
      <c r="AX216" s="27">
        <v>7100000</v>
      </c>
      <c r="AY216" s="27">
        <v>7100000</v>
      </c>
      <c r="AZ216" s="27">
        <v>7100000</v>
      </c>
    </row>
    <row r="217" spans="1:52" ht="20.399999999999999" x14ac:dyDescent="0.25">
      <c r="A217" s="186" t="s">
        <v>1325</v>
      </c>
      <c r="B217" s="186" t="s">
        <v>387</v>
      </c>
      <c r="C217" s="255">
        <v>231</v>
      </c>
      <c r="D217" s="157" t="s">
        <v>1123</v>
      </c>
      <c r="E217" s="186" t="s">
        <v>1324</v>
      </c>
      <c r="F217" s="186"/>
      <c r="G217" s="186"/>
      <c r="H217" s="960">
        <v>43922</v>
      </c>
      <c r="I217" s="26"/>
      <c r="J217" s="26" t="s">
        <v>1570</v>
      </c>
      <c r="K217" s="148"/>
      <c r="L217" s="148"/>
      <c r="M217" s="148"/>
      <c r="N217" s="148"/>
      <c r="O217" s="148"/>
      <c r="P217" s="148"/>
      <c r="Q217" s="148"/>
      <c r="R217" s="148"/>
      <c r="S217" s="148"/>
      <c r="T217" s="148"/>
      <c r="U217" s="148"/>
      <c r="V217" s="148"/>
      <c r="W217" s="148" t="s">
        <v>396</v>
      </c>
      <c r="X217" s="148" t="s">
        <v>406</v>
      </c>
      <c r="Y217" s="148" t="s">
        <v>110</v>
      </c>
      <c r="Z217" s="148" t="s">
        <v>110</v>
      </c>
      <c r="AA217" s="148" t="s">
        <v>110</v>
      </c>
      <c r="AB217" s="148" t="s">
        <v>110</v>
      </c>
      <c r="AC217" s="148" t="s">
        <v>110</v>
      </c>
      <c r="AD217" s="148" t="s">
        <v>110</v>
      </c>
      <c r="AE217" s="967" t="s">
        <v>410</v>
      </c>
      <c r="AF217" s="191">
        <v>44246</v>
      </c>
      <c r="AG217" s="27"/>
      <c r="AH217" s="27"/>
      <c r="AI217" s="27"/>
      <c r="AJ217" s="27"/>
      <c r="AK217" s="27"/>
      <c r="AL217" s="27"/>
      <c r="AM217" s="27"/>
      <c r="AN217" s="27"/>
      <c r="AO217" s="27"/>
      <c r="AP217" s="27"/>
      <c r="AQ217" s="27"/>
      <c r="AR217" s="27"/>
      <c r="AS217" s="27">
        <v>7450000</v>
      </c>
      <c r="AT217" s="27">
        <v>7450000</v>
      </c>
      <c r="AU217" s="27">
        <v>7450000</v>
      </c>
      <c r="AV217" s="27">
        <v>7450000</v>
      </c>
      <c r="AW217" s="27">
        <v>7450000</v>
      </c>
      <c r="AX217" s="27">
        <v>7450000</v>
      </c>
      <c r="AY217" s="27">
        <v>7450000</v>
      </c>
      <c r="AZ217" s="27">
        <v>7450000</v>
      </c>
    </row>
    <row r="218" spans="1:52" ht="20.399999999999999" x14ac:dyDescent="0.25">
      <c r="A218" s="186" t="s">
        <v>1325</v>
      </c>
      <c r="B218" s="186" t="s">
        <v>387</v>
      </c>
      <c r="C218" s="255">
        <v>17</v>
      </c>
      <c r="D218" s="157" t="s">
        <v>1123</v>
      </c>
      <c r="E218" s="186" t="s">
        <v>1373</v>
      </c>
      <c r="F218" s="186"/>
      <c r="G218" s="186"/>
      <c r="H218" s="983">
        <v>43983</v>
      </c>
      <c r="I218" s="26"/>
      <c r="J218" s="26" t="s">
        <v>1374</v>
      </c>
      <c r="K218" s="148"/>
      <c r="L218" s="148"/>
      <c r="M218" s="148" t="s">
        <v>392</v>
      </c>
      <c r="N218" s="148" t="s">
        <v>392</v>
      </c>
      <c r="O218" s="148" t="s">
        <v>392</v>
      </c>
      <c r="P218" s="148" t="s">
        <v>392</v>
      </c>
      <c r="Q218" s="148" t="s">
        <v>392</v>
      </c>
      <c r="R218" s="148" t="s">
        <v>392</v>
      </c>
      <c r="S218" s="148" t="s">
        <v>392</v>
      </c>
      <c r="T218" s="148" t="s">
        <v>392</v>
      </c>
      <c r="U218" s="148" t="s">
        <v>392</v>
      </c>
      <c r="V218" s="148" t="s">
        <v>406</v>
      </c>
      <c r="W218" s="148" t="s">
        <v>406</v>
      </c>
      <c r="X218" s="148" t="s">
        <v>1521</v>
      </c>
      <c r="Y218" s="148" t="s">
        <v>1521</v>
      </c>
      <c r="Z218" s="148" t="s">
        <v>1521</v>
      </c>
      <c r="AA218" s="148" t="s">
        <v>1521</v>
      </c>
      <c r="AB218" s="148" t="s">
        <v>1521</v>
      </c>
      <c r="AC218" s="148" t="s">
        <v>110</v>
      </c>
      <c r="AD218" s="148" t="s">
        <v>110</v>
      </c>
      <c r="AE218" s="967">
        <v>42570</v>
      </c>
      <c r="AF218" s="967">
        <v>43768</v>
      </c>
      <c r="AG218" s="27"/>
      <c r="AH218" s="27"/>
      <c r="AI218" s="27">
        <v>10931000</v>
      </c>
      <c r="AJ218" s="27">
        <v>10931000</v>
      </c>
      <c r="AK218" s="27">
        <v>10931000</v>
      </c>
      <c r="AL218" s="27">
        <v>10931000</v>
      </c>
      <c r="AM218" s="27">
        <v>9234000</v>
      </c>
      <c r="AN218" s="27">
        <v>9234000</v>
      </c>
      <c r="AO218" s="27">
        <v>9234000</v>
      </c>
      <c r="AP218" s="27">
        <v>9234000</v>
      </c>
      <c r="AQ218" s="27">
        <v>9234000</v>
      </c>
      <c r="AR218" s="27">
        <v>11240000</v>
      </c>
      <c r="AS218" s="27">
        <v>11240000</v>
      </c>
      <c r="AT218" s="27">
        <v>11240000</v>
      </c>
      <c r="AU218" s="27">
        <v>11240000</v>
      </c>
      <c r="AV218" s="27">
        <v>11240000</v>
      </c>
      <c r="AW218" s="27">
        <v>11240000</v>
      </c>
      <c r="AX218" s="27">
        <v>11240000</v>
      </c>
      <c r="AY218" s="27">
        <v>11240000</v>
      </c>
      <c r="AZ218" s="27">
        <v>11240000</v>
      </c>
    </row>
    <row r="219" spans="1:52" ht="30.6" x14ac:dyDescent="0.25">
      <c r="A219" s="186" t="s">
        <v>1325</v>
      </c>
      <c r="B219" s="186" t="s">
        <v>387</v>
      </c>
      <c r="C219" s="255">
        <v>18</v>
      </c>
      <c r="D219" s="157" t="s">
        <v>1123</v>
      </c>
      <c r="E219" s="186" t="s">
        <v>1373</v>
      </c>
      <c r="F219" s="186"/>
      <c r="G219" s="186"/>
      <c r="H219" s="983">
        <v>43983</v>
      </c>
      <c r="I219" s="26" t="s">
        <v>1379</v>
      </c>
      <c r="J219" s="26" t="s">
        <v>1380</v>
      </c>
      <c r="K219" s="148"/>
      <c r="L219" s="148"/>
      <c r="M219" s="148"/>
      <c r="N219" s="148" t="s">
        <v>392</v>
      </c>
      <c r="O219" s="148" t="s">
        <v>392</v>
      </c>
      <c r="P219" s="148" t="s">
        <v>392</v>
      </c>
      <c r="Q219" s="148" t="s">
        <v>392</v>
      </c>
      <c r="R219" s="148" t="s">
        <v>392</v>
      </c>
      <c r="S219" s="148" t="s">
        <v>392</v>
      </c>
      <c r="T219" s="148" t="s">
        <v>392</v>
      </c>
      <c r="U219" s="148" t="s">
        <v>392</v>
      </c>
      <c r="V219" s="148" t="s">
        <v>406</v>
      </c>
      <c r="W219" s="148" t="s">
        <v>406</v>
      </c>
      <c r="X219" s="148" t="s">
        <v>1521</v>
      </c>
      <c r="Y219" s="148" t="s">
        <v>1521</v>
      </c>
      <c r="Z219" s="148" t="s">
        <v>1521</v>
      </c>
      <c r="AA219" s="148" t="s">
        <v>1521</v>
      </c>
      <c r="AB219" s="148" t="s">
        <v>1521</v>
      </c>
      <c r="AC219" s="148" t="s">
        <v>110</v>
      </c>
      <c r="AD219" s="148" t="s">
        <v>110</v>
      </c>
      <c r="AE219" s="148" t="s">
        <v>410</v>
      </c>
      <c r="AF219" s="967">
        <v>43768</v>
      </c>
      <c r="AG219" s="27"/>
      <c r="AH219" s="27"/>
      <c r="AI219" s="27"/>
      <c r="AJ219" s="27">
        <v>330000</v>
      </c>
      <c r="AK219" s="27">
        <v>330000</v>
      </c>
      <c r="AL219" s="27">
        <v>330000</v>
      </c>
      <c r="AM219" s="27">
        <v>330000</v>
      </c>
      <c r="AN219" s="27">
        <v>330000</v>
      </c>
      <c r="AO219" s="27">
        <v>330000</v>
      </c>
      <c r="AP219" s="27">
        <v>330000</v>
      </c>
      <c r="AQ219" s="27">
        <v>330000</v>
      </c>
      <c r="AR219" s="27">
        <v>330000</v>
      </c>
      <c r="AS219" s="27">
        <v>330000</v>
      </c>
      <c r="AT219" s="27">
        <v>330000</v>
      </c>
      <c r="AU219" s="27">
        <v>330000</v>
      </c>
      <c r="AV219" s="27">
        <v>330000</v>
      </c>
      <c r="AW219" s="27">
        <v>330000</v>
      </c>
      <c r="AX219" s="27">
        <v>330000</v>
      </c>
      <c r="AY219" s="27">
        <v>330000</v>
      </c>
      <c r="AZ219" s="27">
        <v>330000</v>
      </c>
    </row>
    <row r="220" spans="1:52" s="975" customFormat="1" ht="20.399999999999999" x14ac:dyDescent="0.25">
      <c r="A220" s="186" t="s">
        <v>1325</v>
      </c>
      <c r="B220" s="186" t="s">
        <v>387</v>
      </c>
      <c r="C220" s="255">
        <v>70</v>
      </c>
      <c r="D220" s="157" t="s">
        <v>1123</v>
      </c>
      <c r="E220" s="186" t="s">
        <v>1324</v>
      </c>
      <c r="F220" s="186"/>
      <c r="G220" s="186"/>
      <c r="H220" s="960">
        <v>43922</v>
      </c>
      <c r="I220" s="26"/>
      <c r="J220" s="26" t="s">
        <v>1431</v>
      </c>
      <c r="K220" s="148"/>
      <c r="L220" s="148"/>
      <c r="M220" s="148"/>
      <c r="N220" s="148"/>
      <c r="O220" s="148"/>
      <c r="P220" s="148"/>
      <c r="Q220" s="148" t="s">
        <v>396</v>
      </c>
      <c r="R220" s="148" t="s">
        <v>396</v>
      </c>
      <c r="S220" s="148" t="s">
        <v>396</v>
      </c>
      <c r="T220" s="148" t="s">
        <v>396</v>
      </c>
      <c r="U220" s="148" t="s">
        <v>406</v>
      </c>
      <c r="V220" s="148" t="s">
        <v>406</v>
      </c>
      <c r="W220" s="148" t="s">
        <v>406</v>
      </c>
      <c r="X220" s="148" t="s">
        <v>110</v>
      </c>
      <c r="Y220" s="148" t="s">
        <v>110</v>
      </c>
      <c r="Z220" s="148" t="s">
        <v>110</v>
      </c>
      <c r="AA220" s="148" t="s">
        <v>110</v>
      </c>
      <c r="AB220" s="148" t="s">
        <v>110</v>
      </c>
      <c r="AC220" s="148" t="s">
        <v>110</v>
      </c>
      <c r="AD220" s="148" t="s">
        <v>110</v>
      </c>
      <c r="AE220" s="972" t="s">
        <v>410</v>
      </c>
      <c r="AF220" s="191" t="s">
        <v>87</v>
      </c>
      <c r="AG220" s="27"/>
      <c r="AH220" s="27"/>
      <c r="AI220" s="27"/>
      <c r="AJ220" s="27"/>
      <c r="AK220" s="27"/>
      <c r="AL220" s="27"/>
      <c r="AM220" s="27">
        <v>6900000</v>
      </c>
      <c r="AN220" s="27">
        <v>6900000</v>
      </c>
      <c r="AO220" s="27">
        <v>6900000</v>
      </c>
      <c r="AP220" s="27">
        <v>6900000</v>
      </c>
      <c r="AQ220" s="27">
        <v>6900000</v>
      </c>
      <c r="AR220" s="27">
        <v>5868000</v>
      </c>
      <c r="AS220" s="27">
        <v>5868000</v>
      </c>
      <c r="AT220" s="27">
        <v>5868000</v>
      </c>
      <c r="AU220" s="27">
        <v>5868000</v>
      </c>
      <c r="AV220" s="27">
        <v>5868000</v>
      </c>
      <c r="AW220" s="27">
        <v>5868000</v>
      </c>
      <c r="AX220" s="27">
        <v>5868000</v>
      </c>
      <c r="AY220" s="27">
        <v>5868000</v>
      </c>
      <c r="AZ220" s="27">
        <v>5868000</v>
      </c>
    </row>
    <row r="221" spans="1:52" ht="20.399999999999999" x14ac:dyDescent="0.25">
      <c r="A221" s="186" t="s">
        <v>1325</v>
      </c>
      <c r="B221" s="186" t="s">
        <v>387</v>
      </c>
      <c r="C221" s="255">
        <v>197</v>
      </c>
      <c r="D221" s="157" t="s">
        <v>1123</v>
      </c>
      <c r="E221" s="186" t="s">
        <v>1373</v>
      </c>
      <c r="F221" s="186"/>
      <c r="G221" s="186"/>
      <c r="H221" s="960">
        <v>43739</v>
      </c>
      <c r="I221" s="26"/>
      <c r="J221" s="26" t="s">
        <v>1517</v>
      </c>
      <c r="K221" s="148"/>
      <c r="L221" s="148"/>
      <c r="M221" s="148"/>
      <c r="N221" s="148"/>
      <c r="O221" s="148"/>
      <c r="P221" s="148"/>
      <c r="Q221" s="148"/>
      <c r="R221" s="148"/>
      <c r="S221" s="148"/>
      <c r="T221" s="148"/>
      <c r="U221" s="148"/>
      <c r="V221" s="148" t="s">
        <v>406</v>
      </c>
      <c r="W221" s="148" t="s">
        <v>110</v>
      </c>
      <c r="X221" s="148" t="s">
        <v>110</v>
      </c>
      <c r="Y221" s="148" t="s">
        <v>110</v>
      </c>
      <c r="Z221" s="148" t="s">
        <v>110</v>
      </c>
      <c r="AA221" s="148" t="s">
        <v>110</v>
      </c>
      <c r="AB221" s="148" t="s">
        <v>110</v>
      </c>
      <c r="AC221" s="148" t="s">
        <v>110</v>
      </c>
      <c r="AD221" s="148" t="s">
        <v>110</v>
      </c>
      <c r="AE221" s="148" t="s">
        <v>410</v>
      </c>
      <c r="AF221" s="967">
        <v>43768</v>
      </c>
      <c r="AG221" s="27"/>
      <c r="AH221" s="27"/>
      <c r="AI221" s="27"/>
      <c r="AJ221" s="27"/>
      <c r="AK221" s="27"/>
      <c r="AL221" s="27"/>
      <c r="AM221" s="27"/>
      <c r="AN221" s="27"/>
      <c r="AO221" s="27"/>
      <c r="AP221" s="27"/>
      <c r="AQ221" s="27"/>
      <c r="AR221" s="27">
        <v>8170000</v>
      </c>
      <c r="AS221" s="27">
        <v>8170000</v>
      </c>
      <c r="AT221" s="27">
        <v>8170000</v>
      </c>
      <c r="AU221" s="27">
        <v>8170000</v>
      </c>
      <c r="AV221" s="27">
        <v>8170000</v>
      </c>
      <c r="AW221" s="27">
        <v>8170000</v>
      </c>
      <c r="AX221" s="27">
        <v>8170000</v>
      </c>
      <c r="AY221" s="27">
        <v>8170000</v>
      </c>
      <c r="AZ221" s="27">
        <v>8170000</v>
      </c>
    </row>
    <row r="222" spans="1:52" ht="20.399999999999999" x14ac:dyDescent="0.25">
      <c r="A222" s="186" t="s">
        <v>1325</v>
      </c>
      <c r="B222" s="186" t="s">
        <v>387</v>
      </c>
      <c r="C222" s="255">
        <v>171</v>
      </c>
      <c r="D222" s="157" t="s">
        <v>1123</v>
      </c>
      <c r="E222" s="186" t="s">
        <v>1324</v>
      </c>
      <c r="F222" s="186"/>
      <c r="G222" s="186"/>
      <c r="H222" s="960">
        <v>43800</v>
      </c>
      <c r="I222" s="26"/>
      <c r="J222" s="26" t="s">
        <v>1488</v>
      </c>
      <c r="K222" s="148"/>
      <c r="L222" s="148"/>
      <c r="M222" s="148"/>
      <c r="N222" s="148"/>
      <c r="O222" s="148"/>
      <c r="P222" s="148"/>
      <c r="Q222" s="148"/>
      <c r="R222" s="148"/>
      <c r="S222" s="148"/>
      <c r="T222" s="148"/>
      <c r="U222" s="148"/>
      <c r="V222" s="148" t="s">
        <v>406</v>
      </c>
      <c r="W222" s="148" t="s">
        <v>110</v>
      </c>
      <c r="X222" s="148" t="s">
        <v>110</v>
      </c>
      <c r="Y222" s="148" t="s">
        <v>110</v>
      </c>
      <c r="Z222" s="148" t="s">
        <v>110</v>
      </c>
      <c r="AA222" s="148" t="s">
        <v>110</v>
      </c>
      <c r="AB222" s="148" t="s">
        <v>110</v>
      </c>
      <c r="AC222" s="148" t="s">
        <v>110</v>
      </c>
      <c r="AD222" s="148" t="s">
        <v>110</v>
      </c>
      <c r="AE222" s="148" t="s">
        <v>410</v>
      </c>
      <c r="AF222" s="191" t="s">
        <v>87</v>
      </c>
      <c r="AG222" s="27"/>
      <c r="AH222" s="27"/>
      <c r="AI222" s="27"/>
      <c r="AJ222" s="27"/>
      <c r="AK222" s="27"/>
      <c r="AL222" s="27"/>
      <c r="AM222" s="27"/>
      <c r="AN222" s="27"/>
      <c r="AO222" s="27"/>
      <c r="AP222" s="27"/>
      <c r="AQ222" s="27"/>
      <c r="AR222" s="27">
        <v>7300000</v>
      </c>
      <c r="AS222" s="27">
        <v>7077000</v>
      </c>
      <c r="AT222" s="27">
        <v>7077000</v>
      </c>
      <c r="AU222" s="27">
        <v>7077000</v>
      </c>
      <c r="AV222" s="27">
        <v>7077000</v>
      </c>
      <c r="AW222" s="27">
        <v>7077000</v>
      </c>
      <c r="AX222" s="27">
        <v>7077000</v>
      </c>
      <c r="AY222" s="27">
        <v>7077000</v>
      </c>
      <c r="AZ222" s="27">
        <v>7077000</v>
      </c>
    </row>
    <row r="223" spans="1:52" ht="20.399999999999999" x14ac:dyDescent="0.25">
      <c r="A223" s="186" t="s">
        <v>1325</v>
      </c>
      <c r="B223" s="186" t="s">
        <v>387</v>
      </c>
      <c r="C223" s="255">
        <v>175</v>
      </c>
      <c r="D223" s="157" t="s">
        <v>1123</v>
      </c>
      <c r="E223" s="186" t="s">
        <v>1324</v>
      </c>
      <c r="F223" s="186"/>
      <c r="G223" s="186"/>
      <c r="H223" s="960">
        <v>43739</v>
      </c>
      <c r="I223" s="26"/>
      <c r="J223" s="26" t="s">
        <v>1492</v>
      </c>
      <c r="K223" s="148"/>
      <c r="L223" s="148"/>
      <c r="M223" s="148"/>
      <c r="N223" s="148"/>
      <c r="O223" s="148"/>
      <c r="P223" s="148"/>
      <c r="Q223" s="148"/>
      <c r="R223" s="148"/>
      <c r="S223" s="148"/>
      <c r="T223" s="148"/>
      <c r="U223" s="148"/>
      <c r="V223" s="148" t="s">
        <v>406</v>
      </c>
      <c r="W223" s="148" t="s">
        <v>110</v>
      </c>
      <c r="X223" s="148" t="s">
        <v>110</v>
      </c>
      <c r="Y223" s="148" t="s">
        <v>110</v>
      </c>
      <c r="Z223" s="148" t="s">
        <v>110</v>
      </c>
      <c r="AA223" s="148" t="s">
        <v>110</v>
      </c>
      <c r="AB223" s="148" t="s">
        <v>110</v>
      </c>
      <c r="AC223" s="148" t="s">
        <v>110</v>
      </c>
      <c r="AD223" s="148" t="s">
        <v>110</v>
      </c>
      <c r="AE223" s="148" t="s">
        <v>410</v>
      </c>
      <c r="AF223" s="191" t="s">
        <v>87</v>
      </c>
      <c r="AG223" s="27"/>
      <c r="AH223" s="27"/>
      <c r="AI223" s="27"/>
      <c r="AJ223" s="27"/>
      <c r="AK223" s="27"/>
      <c r="AL223" s="27"/>
      <c r="AM223" s="27"/>
      <c r="AN223" s="27"/>
      <c r="AO223" s="27"/>
      <c r="AP223" s="27"/>
      <c r="AQ223" s="27"/>
      <c r="AR223" s="27">
        <v>7523000</v>
      </c>
      <c r="AS223" s="27">
        <v>7523000</v>
      </c>
      <c r="AT223" s="27">
        <v>7523000</v>
      </c>
      <c r="AU223" s="27">
        <v>7523000</v>
      </c>
      <c r="AV223" s="27">
        <v>7523000</v>
      </c>
      <c r="AW223" s="27">
        <v>7523000</v>
      </c>
      <c r="AX223" s="27">
        <v>7523000</v>
      </c>
      <c r="AY223" s="27">
        <v>7523000</v>
      </c>
      <c r="AZ223" s="27">
        <v>7523000</v>
      </c>
    </row>
    <row r="224" spans="1:52" ht="20.399999999999999" x14ac:dyDescent="0.25">
      <c r="A224" s="186" t="s">
        <v>1325</v>
      </c>
      <c r="B224" s="186" t="s">
        <v>387</v>
      </c>
      <c r="C224" s="255">
        <v>177</v>
      </c>
      <c r="D224" s="157" t="s">
        <v>1123</v>
      </c>
      <c r="E224" s="186" t="s">
        <v>1324</v>
      </c>
      <c r="F224" s="186"/>
      <c r="G224" s="186"/>
      <c r="H224" s="970">
        <v>43647</v>
      </c>
      <c r="I224" s="26"/>
      <c r="J224" s="26" t="s">
        <v>1494</v>
      </c>
      <c r="K224" s="148"/>
      <c r="L224" s="148"/>
      <c r="M224" s="148"/>
      <c r="N224" s="148"/>
      <c r="O224" s="148"/>
      <c r="P224" s="148"/>
      <c r="Q224" s="148"/>
      <c r="R224" s="148"/>
      <c r="S224" s="148"/>
      <c r="T224" s="148"/>
      <c r="U224" s="148"/>
      <c r="V224" s="148" t="s">
        <v>406</v>
      </c>
      <c r="W224" s="148" t="s">
        <v>110</v>
      </c>
      <c r="X224" s="148" t="s">
        <v>110</v>
      </c>
      <c r="Y224" s="148" t="s">
        <v>110</v>
      </c>
      <c r="Z224" s="148" t="s">
        <v>110</v>
      </c>
      <c r="AA224" s="148" t="s">
        <v>110</v>
      </c>
      <c r="AB224" s="148" t="s">
        <v>110</v>
      </c>
      <c r="AC224" s="148" t="s">
        <v>110</v>
      </c>
      <c r="AD224" s="148" t="s">
        <v>110</v>
      </c>
      <c r="AE224" s="148" t="s">
        <v>410</v>
      </c>
      <c r="AF224" s="191" t="s">
        <v>87</v>
      </c>
      <c r="AG224" s="27"/>
      <c r="AH224" s="27"/>
      <c r="AI224" s="27"/>
      <c r="AJ224" s="27"/>
      <c r="AK224" s="27"/>
      <c r="AL224" s="27"/>
      <c r="AM224" s="27"/>
      <c r="AN224" s="27"/>
      <c r="AO224" s="27"/>
      <c r="AP224" s="27"/>
      <c r="AQ224" s="27"/>
      <c r="AR224" s="27">
        <v>7900000</v>
      </c>
      <c r="AS224" s="27">
        <v>7663000</v>
      </c>
      <c r="AT224" s="27">
        <v>7663000</v>
      </c>
      <c r="AU224" s="27">
        <v>7663000</v>
      </c>
      <c r="AV224" s="27">
        <v>7663000</v>
      </c>
      <c r="AW224" s="27">
        <v>7663000</v>
      </c>
      <c r="AX224" s="27">
        <v>7663000</v>
      </c>
      <c r="AY224" s="27">
        <v>7663000</v>
      </c>
      <c r="AZ224" s="27">
        <v>7663000</v>
      </c>
    </row>
    <row r="225" spans="1:52" ht="20.399999999999999" x14ac:dyDescent="0.25">
      <c r="A225" s="186" t="s">
        <v>1325</v>
      </c>
      <c r="B225" s="186" t="s">
        <v>387</v>
      </c>
      <c r="C225" s="255">
        <v>193</v>
      </c>
      <c r="D225" s="157" t="s">
        <v>1123</v>
      </c>
      <c r="E225" s="186" t="s">
        <v>1324</v>
      </c>
      <c r="F225" s="186"/>
      <c r="G225" s="186"/>
      <c r="H225" s="960">
        <v>43800</v>
      </c>
      <c r="I225" s="26"/>
      <c r="J225" s="26" t="s">
        <v>1496</v>
      </c>
      <c r="K225" s="148"/>
      <c r="L225" s="148"/>
      <c r="M225" s="148"/>
      <c r="N225" s="148"/>
      <c r="O225" s="148"/>
      <c r="P225" s="148"/>
      <c r="Q225" s="148"/>
      <c r="R225" s="148"/>
      <c r="S225" s="148"/>
      <c r="T225" s="148"/>
      <c r="U225" s="148"/>
      <c r="V225" s="148" t="s">
        <v>406</v>
      </c>
      <c r="W225" s="148" t="s">
        <v>110</v>
      </c>
      <c r="X225" s="148" t="s">
        <v>110</v>
      </c>
      <c r="Y225" s="148" t="s">
        <v>110</v>
      </c>
      <c r="Z225" s="148" t="s">
        <v>110</v>
      </c>
      <c r="AA225" s="148" t="s">
        <v>110</v>
      </c>
      <c r="AB225" s="148" t="s">
        <v>110</v>
      </c>
      <c r="AC225" s="148" t="s">
        <v>110</v>
      </c>
      <c r="AD225" s="148" t="s">
        <v>110</v>
      </c>
      <c r="AE225" s="148" t="s">
        <v>410</v>
      </c>
      <c r="AF225" s="191">
        <v>44246</v>
      </c>
      <c r="AG225" s="27"/>
      <c r="AH225" s="27"/>
      <c r="AI225" s="27"/>
      <c r="AJ225" s="27"/>
      <c r="AK225" s="27"/>
      <c r="AL225" s="27"/>
      <c r="AM225" s="27"/>
      <c r="AN225" s="27"/>
      <c r="AO225" s="27"/>
      <c r="AP225" s="27"/>
      <c r="AQ225" s="27"/>
      <c r="AR225" s="27">
        <v>11111000</v>
      </c>
      <c r="AS225" s="27">
        <v>11111000</v>
      </c>
      <c r="AT225" s="27">
        <v>11111000</v>
      </c>
      <c r="AU225" s="27">
        <v>11111000</v>
      </c>
      <c r="AV225" s="27">
        <v>11111000</v>
      </c>
      <c r="AW225" s="27">
        <v>11111000</v>
      </c>
      <c r="AX225" s="27">
        <v>11111000</v>
      </c>
      <c r="AY225" s="27">
        <v>11111000</v>
      </c>
      <c r="AZ225" s="27">
        <v>11111000</v>
      </c>
    </row>
    <row r="226" spans="1:52" ht="30.6" x14ac:dyDescent="0.25">
      <c r="A226" s="186" t="s">
        <v>1325</v>
      </c>
      <c r="B226" s="186" t="s">
        <v>387</v>
      </c>
      <c r="C226" s="255">
        <v>50</v>
      </c>
      <c r="D226" s="157" t="s">
        <v>1123</v>
      </c>
      <c r="E226" s="186" t="s">
        <v>1324</v>
      </c>
      <c r="F226" s="186"/>
      <c r="G226" s="186"/>
      <c r="H226" s="970">
        <v>43770</v>
      </c>
      <c r="I226" s="26" t="s">
        <v>1413</v>
      </c>
      <c r="J226" s="26" t="s">
        <v>1414</v>
      </c>
      <c r="K226" s="148"/>
      <c r="L226" s="148"/>
      <c r="M226" s="148"/>
      <c r="N226" s="148"/>
      <c r="O226" s="148"/>
      <c r="P226" s="148" t="s">
        <v>396</v>
      </c>
      <c r="Q226" s="148" t="s">
        <v>396</v>
      </c>
      <c r="R226" s="148" t="s">
        <v>392</v>
      </c>
      <c r="S226" s="148" t="s">
        <v>392</v>
      </c>
      <c r="T226" s="148" t="s">
        <v>392</v>
      </c>
      <c r="U226" s="148" t="s">
        <v>392</v>
      </c>
      <c r="V226" s="148" t="s">
        <v>406</v>
      </c>
      <c r="W226" s="148" t="s">
        <v>110</v>
      </c>
      <c r="X226" s="148" t="s">
        <v>110</v>
      </c>
      <c r="Y226" s="148" t="s">
        <v>110</v>
      </c>
      <c r="Z226" s="148" t="s">
        <v>110</v>
      </c>
      <c r="AA226" s="148" t="s">
        <v>110</v>
      </c>
      <c r="AB226" s="148" t="s">
        <v>110</v>
      </c>
      <c r="AC226" s="148" t="s">
        <v>110</v>
      </c>
      <c r="AD226" s="148" t="s">
        <v>110</v>
      </c>
      <c r="AE226" s="972">
        <v>43236</v>
      </c>
      <c r="AF226" s="191" t="s">
        <v>87</v>
      </c>
      <c r="AG226" s="27"/>
      <c r="AH226" s="27"/>
      <c r="AI226" s="27"/>
      <c r="AJ226" s="27"/>
      <c r="AK226" s="27"/>
      <c r="AL226" s="27">
        <v>8600000</v>
      </c>
      <c r="AM226" s="27">
        <v>8600000</v>
      </c>
      <c r="AN226" s="27">
        <v>8600000</v>
      </c>
      <c r="AO226" s="27">
        <v>8600000</v>
      </c>
      <c r="AP226" s="27">
        <v>8600000</v>
      </c>
      <c r="AQ226" s="27">
        <v>3700000</v>
      </c>
      <c r="AR226" s="27">
        <v>3700000</v>
      </c>
      <c r="AS226" s="27">
        <v>3700000</v>
      </c>
      <c r="AT226" s="27">
        <v>3700000</v>
      </c>
      <c r="AU226" s="27">
        <v>3700000</v>
      </c>
      <c r="AV226" s="27">
        <v>3700000</v>
      </c>
      <c r="AW226" s="27">
        <v>3700000</v>
      </c>
      <c r="AX226" s="27">
        <v>3700000</v>
      </c>
      <c r="AY226" s="27">
        <v>3700000</v>
      </c>
      <c r="AZ226" s="27">
        <v>3700000</v>
      </c>
    </row>
    <row r="227" spans="1:52" ht="20.399999999999999" x14ac:dyDescent="0.25">
      <c r="A227" s="186" t="s">
        <v>1325</v>
      </c>
      <c r="B227" s="186" t="s">
        <v>387</v>
      </c>
      <c r="C227" s="255">
        <v>49</v>
      </c>
      <c r="D227" s="157" t="s">
        <v>1123</v>
      </c>
      <c r="E227" s="186" t="s">
        <v>1324</v>
      </c>
      <c r="F227" s="186"/>
      <c r="G227" s="186"/>
      <c r="H227" s="960">
        <v>43831</v>
      </c>
      <c r="I227" s="26"/>
      <c r="J227" s="26" t="s">
        <v>1571</v>
      </c>
      <c r="K227" s="148"/>
      <c r="L227" s="148"/>
      <c r="M227" s="148"/>
      <c r="N227" s="148"/>
      <c r="O227" s="148"/>
      <c r="P227" s="148" t="s">
        <v>396</v>
      </c>
      <c r="Q227" s="148" t="s">
        <v>396</v>
      </c>
      <c r="R227" s="148" t="s">
        <v>396</v>
      </c>
      <c r="S227" s="148" t="s">
        <v>396</v>
      </c>
      <c r="T227" s="148" t="s">
        <v>406</v>
      </c>
      <c r="U227" s="148" t="s">
        <v>406</v>
      </c>
      <c r="V227" s="148" t="s">
        <v>406</v>
      </c>
      <c r="W227" s="148" t="s">
        <v>110</v>
      </c>
      <c r="X227" s="148" t="s">
        <v>110</v>
      </c>
      <c r="Y227" s="148" t="s">
        <v>110</v>
      </c>
      <c r="Z227" s="148" t="s">
        <v>110</v>
      </c>
      <c r="AA227" s="148" t="s">
        <v>110</v>
      </c>
      <c r="AB227" s="148" t="s">
        <v>110</v>
      </c>
      <c r="AC227" s="148" t="s">
        <v>110</v>
      </c>
      <c r="AD227" s="148" t="s">
        <v>110</v>
      </c>
      <c r="AE227" s="972" t="s">
        <v>410</v>
      </c>
      <c r="AF227" s="991" t="s">
        <v>1533</v>
      </c>
      <c r="AG227" s="27"/>
      <c r="AH227" s="27"/>
      <c r="AI227" s="27"/>
      <c r="AJ227" s="27"/>
      <c r="AK227" s="27"/>
      <c r="AL227" s="27">
        <v>14800000</v>
      </c>
      <c r="AM227" s="27">
        <v>14800000</v>
      </c>
      <c r="AN227" s="27">
        <v>14800000</v>
      </c>
      <c r="AO227" s="27">
        <v>14800000</v>
      </c>
      <c r="AP227" s="27">
        <v>17100000</v>
      </c>
      <c r="AQ227" s="27">
        <v>17100000</v>
      </c>
      <c r="AR227" s="27">
        <v>18545000</v>
      </c>
      <c r="AS227" s="27">
        <v>18545000</v>
      </c>
      <c r="AT227" s="27">
        <v>18545000</v>
      </c>
      <c r="AU227" s="27">
        <v>18545000</v>
      </c>
      <c r="AV227" s="27">
        <v>18545000</v>
      </c>
      <c r="AW227" s="27">
        <v>18545000</v>
      </c>
      <c r="AX227" s="27">
        <v>18545000</v>
      </c>
      <c r="AY227" s="27">
        <v>18545000</v>
      </c>
      <c r="AZ227" s="27">
        <v>18545000</v>
      </c>
    </row>
    <row r="228" spans="1:52" ht="20.399999999999999" x14ac:dyDescent="0.25">
      <c r="A228" s="186" t="s">
        <v>1325</v>
      </c>
      <c r="B228" s="186" t="s">
        <v>387</v>
      </c>
      <c r="C228" s="255">
        <v>137</v>
      </c>
      <c r="D228" s="157" t="s">
        <v>1123</v>
      </c>
      <c r="E228" s="186" t="s">
        <v>1324</v>
      </c>
      <c r="F228" s="186"/>
      <c r="G228" s="186"/>
      <c r="H228" s="960">
        <v>43739</v>
      </c>
      <c r="I228" s="26"/>
      <c r="J228" s="26" t="s">
        <v>1659</v>
      </c>
      <c r="K228" s="148"/>
      <c r="L228" s="148"/>
      <c r="M228" s="148"/>
      <c r="N228" s="148"/>
      <c r="O228" s="148"/>
      <c r="P228" s="148"/>
      <c r="Q228" s="148"/>
      <c r="R228" s="148"/>
      <c r="S228" s="148"/>
      <c r="T228" s="148" t="s">
        <v>396</v>
      </c>
      <c r="U228" s="148" t="s">
        <v>406</v>
      </c>
      <c r="V228" s="148" t="s">
        <v>406</v>
      </c>
      <c r="W228" s="148" t="s">
        <v>110</v>
      </c>
      <c r="X228" s="148" t="s">
        <v>110</v>
      </c>
      <c r="Y228" s="148" t="s">
        <v>110</v>
      </c>
      <c r="Z228" s="148" t="s">
        <v>110</v>
      </c>
      <c r="AA228" s="148" t="s">
        <v>110</v>
      </c>
      <c r="AB228" s="148" t="s">
        <v>110</v>
      </c>
      <c r="AC228" s="148" t="s">
        <v>110</v>
      </c>
      <c r="AD228" s="148" t="s">
        <v>110</v>
      </c>
      <c r="AE228" s="148" t="s">
        <v>410</v>
      </c>
      <c r="AF228" s="191">
        <v>44246</v>
      </c>
      <c r="AG228" s="27"/>
      <c r="AH228" s="27"/>
      <c r="AI228" s="27"/>
      <c r="AJ228" s="27"/>
      <c r="AK228" s="27"/>
      <c r="AL228" s="27"/>
      <c r="AM228" s="27"/>
      <c r="AN228" s="27"/>
      <c r="AO228" s="27"/>
      <c r="AP228" s="27">
        <v>8200000</v>
      </c>
      <c r="AQ228" s="27">
        <v>8200000</v>
      </c>
      <c r="AR228" s="27">
        <v>8247000</v>
      </c>
      <c r="AS228" s="27">
        <v>8247000</v>
      </c>
      <c r="AT228" s="27">
        <v>8247000</v>
      </c>
      <c r="AU228" s="27">
        <v>8247000</v>
      </c>
      <c r="AV228" s="27">
        <v>8247000</v>
      </c>
      <c r="AW228" s="27">
        <v>8247000</v>
      </c>
      <c r="AX228" s="27">
        <v>8247000</v>
      </c>
      <c r="AY228" s="27">
        <v>8247000</v>
      </c>
      <c r="AZ228" s="27">
        <v>8247000</v>
      </c>
    </row>
    <row r="229" spans="1:52" ht="20.399999999999999" x14ac:dyDescent="0.25">
      <c r="A229" s="186" t="s">
        <v>1325</v>
      </c>
      <c r="B229" s="186" t="s">
        <v>387</v>
      </c>
      <c r="C229" s="255">
        <v>140</v>
      </c>
      <c r="D229" s="157" t="s">
        <v>1123</v>
      </c>
      <c r="E229" s="186" t="s">
        <v>1324</v>
      </c>
      <c r="F229" s="186"/>
      <c r="G229" s="186"/>
      <c r="H229" s="960">
        <v>43739</v>
      </c>
      <c r="I229" s="26"/>
      <c r="J229" s="26" t="s">
        <v>1660</v>
      </c>
      <c r="K229" s="148"/>
      <c r="L229" s="148"/>
      <c r="M229" s="148"/>
      <c r="N229" s="148"/>
      <c r="O229" s="148"/>
      <c r="P229" s="148"/>
      <c r="Q229" s="148"/>
      <c r="R229" s="148"/>
      <c r="S229" s="148"/>
      <c r="T229" s="148" t="s">
        <v>396</v>
      </c>
      <c r="U229" s="148" t="s">
        <v>406</v>
      </c>
      <c r="V229" s="148" t="s">
        <v>406</v>
      </c>
      <c r="W229" s="148" t="s">
        <v>110</v>
      </c>
      <c r="X229" s="148" t="s">
        <v>110</v>
      </c>
      <c r="Y229" s="148" t="s">
        <v>110</v>
      </c>
      <c r="Z229" s="148" t="s">
        <v>110</v>
      </c>
      <c r="AA229" s="148" t="s">
        <v>110</v>
      </c>
      <c r="AB229" s="148" t="s">
        <v>110</v>
      </c>
      <c r="AC229" s="148" t="s">
        <v>110</v>
      </c>
      <c r="AD229" s="148" t="s">
        <v>110</v>
      </c>
      <c r="AE229" s="148" t="s">
        <v>410</v>
      </c>
      <c r="AF229" s="191">
        <v>44246</v>
      </c>
      <c r="AG229" s="27"/>
      <c r="AH229" s="27"/>
      <c r="AI229" s="27"/>
      <c r="AJ229" s="27"/>
      <c r="AK229" s="27"/>
      <c r="AL229" s="27"/>
      <c r="AM229" s="27"/>
      <c r="AN229" s="27"/>
      <c r="AO229" s="27"/>
      <c r="AP229" s="27">
        <v>8200000</v>
      </c>
      <c r="AQ229" s="27">
        <v>8200000</v>
      </c>
      <c r="AR229" s="27">
        <v>8113000</v>
      </c>
      <c r="AS229" s="27">
        <v>8113000</v>
      </c>
      <c r="AT229" s="27">
        <v>8113000</v>
      </c>
      <c r="AU229" s="27">
        <v>8113000</v>
      </c>
      <c r="AV229" s="27">
        <v>8113000</v>
      </c>
      <c r="AW229" s="27">
        <v>8113000</v>
      </c>
      <c r="AX229" s="27">
        <v>8113000</v>
      </c>
      <c r="AY229" s="27">
        <v>8113000</v>
      </c>
      <c r="AZ229" s="27">
        <v>8113000</v>
      </c>
    </row>
    <row r="230" spans="1:52" ht="20.399999999999999" x14ac:dyDescent="0.25">
      <c r="A230" s="186" t="s">
        <v>1325</v>
      </c>
      <c r="B230" s="186" t="s">
        <v>387</v>
      </c>
      <c r="C230" s="255">
        <v>141</v>
      </c>
      <c r="D230" s="157" t="s">
        <v>1123</v>
      </c>
      <c r="E230" s="186" t="s">
        <v>1324</v>
      </c>
      <c r="F230" s="186"/>
      <c r="G230" s="186"/>
      <c r="H230" s="960">
        <v>43739</v>
      </c>
      <c r="I230" s="26"/>
      <c r="J230" s="26" t="s">
        <v>1661</v>
      </c>
      <c r="K230" s="148"/>
      <c r="L230" s="148"/>
      <c r="M230" s="148"/>
      <c r="N230" s="148"/>
      <c r="O230" s="148"/>
      <c r="P230" s="148"/>
      <c r="Q230" s="148"/>
      <c r="R230" s="148"/>
      <c r="S230" s="148"/>
      <c r="T230" s="148" t="s">
        <v>396</v>
      </c>
      <c r="U230" s="148" t="s">
        <v>406</v>
      </c>
      <c r="V230" s="148" t="s">
        <v>406</v>
      </c>
      <c r="W230" s="148" t="s">
        <v>110</v>
      </c>
      <c r="X230" s="148" t="s">
        <v>110</v>
      </c>
      <c r="Y230" s="148" t="s">
        <v>110</v>
      </c>
      <c r="Z230" s="148" t="s">
        <v>110</v>
      </c>
      <c r="AA230" s="148" t="s">
        <v>110</v>
      </c>
      <c r="AB230" s="148" t="s">
        <v>110</v>
      </c>
      <c r="AC230" s="148" t="s">
        <v>110</v>
      </c>
      <c r="AD230" s="148" t="s">
        <v>110</v>
      </c>
      <c r="AE230" s="148" t="s">
        <v>410</v>
      </c>
      <c r="AF230" s="191">
        <v>44246</v>
      </c>
      <c r="AG230" s="27"/>
      <c r="AH230" s="27"/>
      <c r="AI230" s="27"/>
      <c r="AJ230" s="27"/>
      <c r="AK230" s="27"/>
      <c r="AL230" s="27"/>
      <c r="AM230" s="27"/>
      <c r="AN230" s="27"/>
      <c r="AO230" s="27"/>
      <c r="AP230" s="27">
        <v>9000000</v>
      </c>
      <c r="AQ230" s="27">
        <v>9000000</v>
      </c>
      <c r="AR230" s="27">
        <v>8968000</v>
      </c>
      <c r="AS230" s="27">
        <v>8968000</v>
      </c>
      <c r="AT230" s="27">
        <v>8968000</v>
      </c>
      <c r="AU230" s="27">
        <v>8968000</v>
      </c>
      <c r="AV230" s="27">
        <v>8968000</v>
      </c>
      <c r="AW230" s="27">
        <v>8968000</v>
      </c>
      <c r="AX230" s="27">
        <v>8968000</v>
      </c>
      <c r="AY230" s="27">
        <v>8968000</v>
      </c>
      <c r="AZ230" s="27">
        <v>8968000</v>
      </c>
    </row>
    <row r="231" spans="1:52" x14ac:dyDescent="0.25">
      <c r="A231" s="186" t="s">
        <v>1325</v>
      </c>
      <c r="B231" s="186" t="s">
        <v>509</v>
      </c>
      <c r="C231" s="255">
        <v>165</v>
      </c>
      <c r="D231" s="157" t="s">
        <v>1123</v>
      </c>
      <c r="E231" s="186" t="s">
        <v>1324</v>
      </c>
      <c r="F231" s="186"/>
      <c r="G231" s="186"/>
      <c r="H231" s="960">
        <v>43800</v>
      </c>
      <c r="I231" s="26"/>
      <c r="J231" s="26" t="s">
        <v>1503</v>
      </c>
      <c r="K231" s="148"/>
      <c r="L231" s="148"/>
      <c r="M231" s="148"/>
      <c r="N231" s="148"/>
      <c r="O231" s="148"/>
      <c r="P231" s="148"/>
      <c r="Q231" s="148"/>
      <c r="R231" s="148"/>
      <c r="S231" s="148"/>
      <c r="T231" s="148"/>
      <c r="U231" s="148"/>
      <c r="V231" s="148" t="s">
        <v>396</v>
      </c>
      <c r="W231" s="148" t="s">
        <v>110</v>
      </c>
      <c r="X231" s="148" t="s">
        <v>110</v>
      </c>
      <c r="Y231" s="148" t="s">
        <v>110</v>
      </c>
      <c r="Z231" s="148" t="s">
        <v>110</v>
      </c>
      <c r="AA231" s="148" t="s">
        <v>110</v>
      </c>
      <c r="AB231" s="148" t="s">
        <v>110</v>
      </c>
      <c r="AC231" s="148" t="s">
        <v>110</v>
      </c>
      <c r="AD231" s="148" t="s">
        <v>110</v>
      </c>
      <c r="AE231" s="148" t="s">
        <v>410</v>
      </c>
      <c r="AF231" s="191" t="s">
        <v>87</v>
      </c>
      <c r="AG231" s="27"/>
      <c r="AH231" s="27"/>
      <c r="AI231" s="27"/>
      <c r="AJ231" s="27"/>
      <c r="AK231" s="27"/>
      <c r="AL231" s="27"/>
      <c r="AM231" s="27"/>
      <c r="AN231" s="27"/>
      <c r="AO231" s="27"/>
      <c r="AP231" s="27"/>
      <c r="AQ231" s="27"/>
      <c r="AR231" s="27">
        <v>6500000</v>
      </c>
      <c r="AS231" s="27">
        <v>6481000</v>
      </c>
      <c r="AT231" s="27">
        <v>6481000</v>
      </c>
      <c r="AU231" s="27">
        <v>6481000</v>
      </c>
      <c r="AV231" s="27">
        <v>6481000</v>
      </c>
      <c r="AW231" s="27">
        <v>6481000</v>
      </c>
      <c r="AX231" s="27">
        <v>6481000</v>
      </c>
      <c r="AY231" s="27">
        <v>6481000</v>
      </c>
      <c r="AZ231" s="27">
        <v>6481000</v>
      </c>
    </row>
    <row r="232" spans="1:52" x14ac:dyDescent="0.25">
      <c r="A232" s="186" t="s">
        <v>1325</v>
      </c>
      <c r="B232" s="186" t="s">
        <v>387</v>
      </c>
      <c r="C232" s="255">
        <v>169</v>
      </c>
      <c r="D232" s="157" t="s">
        <v>1123</v>
      </c>
      <c r="E232" s="186" t="s">
        <v>1324</v>
      </c>
      <c r="F232" s="186"/>
      <c r="G232" s="186"/>
      <c r="H232" s="960">
        <v>43684</v>
      </c>
      <c r="I232" s="26"/>
      <c r="J232" s="26" t="s">
        <v>1486</v>
      </c>
      <c r="K232" s="148"/>
      <c r="L232" s="148"/>
      <c r="M232" s="148"/>
      <c r="N232" s="148"/>
      <c r="O232" s="148"/>
      <c r="P232" s="148"/>
      <c r="Q232" s="148"/>
      <c r="R232" s="148"/>
      <c r="S232" s="148"/>
      <c r="T232" s="148"/>
      <c r="U232" s="148"/>
      <c r="V232" s="148" t="s">
        <v>110</v>
      </c>
      <c r="W232" s="148" t="s">
        <v>110</v>
      </c>
      <c r="X232" s="148" t="s">
        <v>110</v>
      </c>
      <c r="Y232" s="148" t="s">
        <v>110</v>
      </c>
      <c r="Z232" s="148" t="s">
        <v>110</v>
      </c>
      <c r="AA232" s="148" t="s">
        <v>110</v>
      </c>
      <c r="AB232" s="148" t="s">
        <v>110</v>
      </c>
      <c r="AC232" s="148" t="s">
        <v>110</v>
      </c>
      <c r="AD232" s="148" t="s">
        <v>110</v>
      </c>
      <c r="AE232" s="967" t="s">
        <v>410</v>
      </c>
      <c r="AF232" s="191" t="s">
        <v>87</v>
      </c>
      <c r="AG232" s="27"/>
      <c r="AH232" s="27"/>
      <c r="AI232" s="27"/>
      <c r="AJ232" s="27"/>
      <c r="AK232" s="27"/>
      <c r="AL232" s="27"/>
      <c r="AM232" s="27"/>
      <c r="AN232" s="27"/>
      <c r="AO232" s="27"/>
      <c r="AP232" s="27"/>
      <c r="AQ232" s="27"/>
      <c r="AR232" s="27">
        <v>5088000</v>
      </c>
      <c r="AS232" s="27">
        <v>5088000</v>
      </c>
      <c r="AT232" s="27">
        <v>5088000</v>
      </c>
      <c r="AU232" s="27">
        <v>5088000</v>
      </c>
      <c r="AV232" s="27">
        <v>5088000</v>
      </c>
      <c r="AW232" s="27">
        <v>5088000</v>
      </c>
      <c r="AX232" s="27">
        <v>5088000</v>
      </c>
      <c r="AY232" s="27">
        <v>5088000</v>
      </c>
      <c r="AZ232" s="27">
        <v>5088000</v>
      </c>
    </row>
    <row r="233" spans="1:52" x14ac:dyDescent="0.25">
      <c r="A233" s="186" t="s">
        <v>1325</v>
      </c>
      <c r="B233" s="186" t="s">
        <v>387</v>
      </c>
      <c r="C233" s="255">
        <v>174</v>
      </c>
      <c r="D233" s="157" t="s">
        <v>1123</v>
      </c>
      <c r="E233" s="186" t="s">
        <v>1324</v>
      </c>
      <c r="F233" s="186"/>
      <c r="G233" s="186"/>
      <c r="H233" s="1001">
        <v>43647</v>
      </c>
      <c r="I233" s="26"/>
      <c r="J233" s="26" t="s">
        <v>1491</v>
      </c>
      <c r="K233" s="148"/>
      <c r="L233" s="148"/>
      <c r="M233" s="148"/>
      <c r="N233" s="148"/>
      <c r="O233" s="148"/>
      <c r="P233" s="148"/>
      <c r="Q233" s="148"/>
      <c r="R233" s="148"/>
      <c r="S233" s="148"/>
      <c r="T233" s="148"/>
      <c r="U233" s="148"/>
      <c r="V233" s="148" t="s">
        <v>110</v>
      </c>
      <c r="W233" s="148" t="s">
        <v>110</v>
      </c>
      <c r="X233" s="148" t="s">
        <v>110</v>
      </c>
      <c r="Y233" s="148" t="s">
        <v>110</v>
      </c>
      <c r="Z233" s="148" t="s">
        <v>110</v>
      </c>
      <c r="AA233" s="148" t="s">
        <v>110</v>
      </c>
      <c r="AB233" s="148" t="s">
        <v>110</v>
      </c>
      <c r="AC233" s="148" t="s">
        <v>110</v>
      </c>
      <c r="AD233" s="148" t="s">
        <v>110</v>
      </c>
      <c r="AE233" s="967" t="s">
        <v>410</v>
      </c>
      <c r="AF233" s="191" t="s">
        <v>87</v>
      </c>
      <c r="AG233" s="27"/>
      <c r="AH233" s="27"/>
      <c r="AI233" s="27"/>
      <c r="AJ233" s="27"/>
      <c r="AK233" s="27"/>
      <c r="AL233" s="27"/>
      <c r="AM233" s="27"/>
      <c r="AN233" s="27"/>
      <c r="AO233" s="27"/>
      <c r="AP233" s="27"/>
      <c r="AQ233" s="27"/>
      <c r="AR233" s="27">
        <v>9737000</v>
      </c>
      <c r="AS233" s="27">
        <v>9737000</v>
      </c>
      <c r="AT233" s="27">
        <v>9737000</v>
      </c>
      <c r="AU233" s="27">
        <v>9737000</v>
      </c>
      <c r="AV233" s="27">
        <v>9737000</v>
      </c>
      <c r="AW233" s="27">
        <v>9737000</v>
      </c>
      <c r="AX233" s="27">
        <v>9737000</v>
      </c>
      <c r="AY233" s="27">
        <v>9737000</v>
      </c>
      <c r="AZ233" s="27">
        <v>9737000</v>
      </c>
    </row>
    <row r="234" spans="1:52" x14ac:dyDescent="0.25">
      <c r="A234" s="186" t="s">
        <v>1325</v>
      </c>
      <c r="B234" s="186" t="s">
        <v>509</v>
      </c>
      <c r="C234" s="255">
        <v>84</v>
      </c>
      <c r="D234" s="157" t="s">
        <v>1123</v>
      </c>
      <c r="E234" s="186" t="s">
        <v>1324</v>
      </c>
      <c r="F234" s="186"/>
      <c r="G234" s="186"/>
      <c r="H234" s="960">
        <v>43435</v>
      </c>
      <c r="I234" s="26"/>
      <c r="J234" s="26" t="s">
        <v>1662</v>
      </c>
      <c r="K234" s="148"/>
      <c r="L234" s="148"/>
      <c r="M234" s="148"/>
      <c r="N234" s="148"/>
      <c r="O234" s="148"/>
      <c r="P234" s="148"/>
      <c r="Q234" s="148" t="s">
        <v>396</v>
      </c>
      <c r="R234" s="148" t="s">
        <v>396</v>
      </c>
      <c r="S234" s="148" t="s">
        <v>396</v>
      </c>
      <c r="T234" s="148" t="s">
        <v>396</v>
      </c>
      <c r="U234" s="148" t="s">
        <v>396</v>
      </c>
      <c r="V234" s="148" t="s">
        <v>110</v>
      </c>
      <c r="W234" s="148" t="s">
        <v>110</v>
      </c>
      <c r="X234" s="148" t="s">
        <v>110</v>
      </c>
      <c r="Y234" s="148" t="s">
        <v>110</v>
      </c>
      <c r="Z234" s="148" t="s">
        <v>110</v>
      </c>
      <c r="AA234" s="148" t="s">
        <v>110</v>
      </c>
      <c r="AB234" s="148" t="s">
        <v>110</v>
      </c>
      <c r="AC234" s="148" t="s">
        <v>110</v>
      </c>
      <c r="AD234" s="148" t="s">
        <v>110</v>
      </c>
      <c r="AE234" s="967" t="s">
        <v>410</v>
      </c>
      <c r="AF234" s="191" t="s">
        <v>87</v>
      </c>
      <c r="AG234" s="27"/>
      <c r="AH234" s="27"/>
      <c r="AI234" s="27"/>
      <c r="AJ234" s="27"/>
      <c r="AK234" s="27"/>
      <c r="AL234" s="27"/>
      <c r="AM234" s="27">
        <v>10800000</v>
      </c>
      <c r="AN234" s="27">
        <v>10800000</v>
      </c>
      <c r="AO234" s="27">
        <v>10800000</v>
      </c>
      <c r="AP234" s="27">
        <v>10800000</v>
      </c>
      <c r="AQ234" s="27">
        <v>10800000</v>
      </c>
      <c r="AR234" s="27">
        <v>10800000</v>
      </c>
      <c r="AS234" s="27">
        <v>7887000</v>
      </c>
      <c r="AT234" s="27">
        <v>7887000</v>
      </c>
      <c r="AU234" s="27">
        <v>7887000</v>
      </c>
      <c r="AV234" s="27">
        <v>7887000</v>
      </c>
      <c r="AW234" s="27">
        <v>7887000</v>
      </c>
      <c r="AX234" s="27">
        <v>7887000</v>
      </c>
      <c r="AY234" s="27">
        <v>7887000</v>
      </c>
      <c r="AZ234" s="27">
        <v>7887000</v>
      </c>
    </row>
    <row r="235" spans="1:52" ht="20.399999999999999" x14ac:dyDescent="0.25">
      <c r="A235" s="186" t="s">
        <v>1325</v>
      </c>
      <c r="B235" s="186" t="s">
        <v>387</v>
      </c>
      <c r="C235" s="255">
        <v>135</v>
      </c>
      <c r="D235" s="157" t="s">
        <v>1123</v>
      </c>
      <c r="E235" s="186" t="s">
        <v>1324</v>
      </c>
      <c r="F235" s="186"/>
      <c r="G235" s="186"/>
      <c r="H235" s="1001">
        <v>43252</v>
      </c>
      <c r="I235" s="26"/>
      <c r="J235" s="26" t="s">
        <v>1663</v>
      </c>
      <c r="K235" s="148"/>
      <c r="L235" s="148"/>
      <c r="M235" s="148"/>
      <c r="N235" s="148"/>
      <c r="O235" s="148"/>
      <c r="P235" s="148"/>
      <c r="Q235" s="148"/>
      <c r="R235" s="148"/>
      <c r="S235" s="148"/>
      <c r="T235" s="148" t="s">
        <v>396</v>
      </c>
      <c r="U235" s="148" t="s">
        <v>406</v>
      </c>
      <c r="V235" s="148" t="s">
        <v>110</v>
      </c>
      <c r="W235" s="148" t="s">
        <v>110</v>
      </c>
      <c r="X235" s="148" t="s">
        <v>110</v>
      </c>
      <c r="Y235" s="148" t="s">
        <v>110</v>
      </c>
      <c r="Z235" s="148" t="s">
        <v>110</v>
      </c>
      <c r="AA235" s="148" t="s">
        <v>110</v>
      </c>
      <c r="AB235" s="148" t="s">
        <v>110</v>
      </c>
      <c r="AC235" s="148" t="s">
        <v>110</v>
      </c>
      <c r="AD235" s="148" t="s">
        <v>110</v>
      </c>
      <c r="AE235" s="967" t="s">
        <v>410</v>
      </c>
      <c r="AF235" s="191">
        <v>44246</v>
      </c>
      <c r="AG235" s="27"/>
      <c r="AH235" s="27"/>
      <c r="AI235" s="27"/>
      <c r="AJ235" s="27"/>
      <c r="AK235" s="27"/>
      <c r="AL235" s="27"/>
      <c r="AM235" s="27"/>
      <c r="AN235" s="27"/>
      <c r="AO235" s="27"/>
      <c r="AP235" s="27">
        <v>5800000</v>
      </c>
      <c r="AQ235" s="27">
        <v>5800000</v>
      </c>
      <c r="AR235" s="27">
        <v>5800000</v>
      </c>
      <c r="AS235" s="27">
        <v>5426000</v>
      </c>
      <c r="AT235" s="27">
        <v>5426000</v>
      </c>
      <c r="AU235" s="27">
        <v>5426000</v>
      </c>
      <c r="AV235" s="27">
        <v>5426000</v>
      </c>
      <c r="AW235" s="27">
        <v>5426000</v>
      </c>
      <c r="AX235" s="27">
        <v>5426000</v>
      </c>
      <c r="AY235" s="27">
        <v>5426000</v>
      </c>
      <c r="AZ235" s="27">
        <v>5426000</v>
      </c>
    </row>
    <row r="236" spans="1:52" ht="20.399999999999999" x14ac:dyDescent="0.25">
      <c r="A236" s="186" t="s">
        <v>1325</v>
      </c>
      <c r="B236" s="186" t="s">
        <v>387</v>
      </c>
      <c r="C236" s="255">
        <v>115</v>
      </c>
      <c r="D236" s="157" t="s">
        <v>1123</v>
      </c>
      <c r="E236" s="186" t="s">
        <v>1324</v>
      </c>
      <c r="F236" s="186"/>
      <c r="G236" s="186"/>
      <c r="H236" s="1001">
        <v>43709</v>
      </c>
      <c r="I236" s="26"/>
      <c r="J236" s="26" t="s">
        <v>1452</v>
      </c>
      <c r="K236" s="148"/>
      <c r="L236" s="148"/>
      <c r="M236" s="148"/>
      <c r="N236" s="148"/>
      <c r="O236" s="148"/>
      <c r="P236" s="148"/>
      <c r="Q236" s="148"/>
      <c r="R236" s="148"/>
      <c r="S236" s="148"/>
      <c r="T236" s="148" t="s">
        <v>396</v>
      </c>
      <c r="U236" s="148" t="s">
        <v>406</v>
      </c>
      <c r="V236" s="148" t="s">
        <v>110</v>
      </c>
      <c r="W236" s="148" t="s">
        <v>110</v>
      </c>
      <c r="X236" s="148" t="s">
        <v>110</v>
      </c>
      <c r="Y236" s="148" t="s">
        <v>110</v>
      </c>
      <c r="Z236" s="148" t="s">
        <v>110</v>
      </c>
      <c r="AA236" s="148" t="s">
        <v>110</v>
      </c>
      <c r="AB236" s="148" t="s">
        <v>110</v>
      </c>
      <c r="AC236" s="148" t="s">
        <v>110</v>
      </c>
      <c r="AD236" s="148" t="s">
        <v>110</v>
      </c>
      <c r="AE236" s="967">
        <v>43818</v>
      </c>
      <c r="AF236" s="984">
        <v>43949</v>
      </c>
      <c r="AG236" s="27"/>
      <c r="AH236" s="27"/>
      <c r="AI236" s="27"/>
      <c r="AJ236" s="27"/>
      <c r="AK236" s="27"/>
      <c r="AL236" s="27"/>
      <c r="AM236" s="27"/>
      <c r="AN236" s="27"/>
      <c r="AO236" s="27"/>
      <c r="AP236" s="27">
        <v>11300000</v>
      </c>
      <c r="AQ236" s="27">
        <v>8182000</v>
      </c>
      <c r="AR236" s="27">
        <v>8182000</v>
      </c>
      <c r="AS236" s="27">
        <v>8182000</v>
      </c>
      <c r="AT236" s="27">
        <v>8182000</v>
      </c>
      <c r="AU236" s="27">
        <v>8182000</v>
      </c>
      <c r="AV236" s="27">
        <v>8182000</v>
      </c>
      <c r="AW236" s="27">
        <v>8182000</v>
      </c>
      <c r="AX236" s="27">
        <v>8182000</v>
      </c>
      <c r="AY236" s="27">
        <v>8182000</v>
      </c>
      <c r="AZ236" s="27">
        <v>8182000</v>
      </c>
    </row>
    <row r="237" spans="1:52" ht="20.399999999999999" x14ac:dyDescent="0.25">
      <c r="A237" s="186" t="s">
        <v>1325</v>
      </c>
      <c r="B237" s="186" t="s">
        <v>387</v>
      </c>
      <c r="C237" s="255">
        <v>117</v>
      </c>
      <c r="D237" s="157" t="s">
        <v>1123</v>
      </c>
      <c r="E237" s="186" t="s">
        <v>1324</v>
      </c>
      <c r="F237" s="186"/>
      <c r="G237" s="186"/>
      <c r="H237" s="1001">
        <v>43586</v>
      </c>
      <c r="I237" s="26"/>
      <c r="J237" s="26" t="s">
        <v>1664</v>
      </c>
      <c r="K237" s="148"/>
      <c r="L237" s="148"/>
      <c r="M237" s="148"/>
      <c r="N237" s="148"/>
      <c r="O237" s="148"/>
      <c r="P237" s="148"/>
      <c r="Q237" s="148"/>
      <c r="R237" s="148"/>
      <c r="S237" s="148"/>
      <c r="T237" s="148" t="s">
        <v>396</v>
      </c>
      <c r="U237" s="148" t="s">
        <v>406</v>
      </c>
      <c r="V237" s="148" t="s">
        <v>110</v>
      </c>
      <c r="W237" s="148" t="s">
        <v>110</v>
      </c>
      <c r="X237" s="148" t="s">
        <v>110</v>
      </c>
      <c r="Y237" s="148" t="s">
        <v>110</v>
      </c>
      <c r="Z237" s="148" t="s">
        <v>110</v>
      </c>
      <c r="AA237" s="148" t="s">
        <v>110</v>
      </c>
      <c r="AB237" s="148" t="s">
        <v>110</v>
      </c>
      <c r="AC237" s="148" t="s">
        <v>110</v>
      </c>
      <c r="AD237" s="148" t="s">
        <v>110</v>
      </c>
      <c r="AE237" s="967" t="s">
        <v>410</v>
      </c>
      <c r="AF237" s="191">
        <v>44246</v>
      </c>
      <c r="AG237" s="27"/>
      <c r="AH237" s="27"/>
      <c r="AI237" s="27"/>
      <c r="AJ237" s="27"/>
      <c r="AK237" s="27"/>
      <c r="AL237" s="27"/>
      <c r="AM237" s="27"/>
      <c r="AN237" s="27"/>
      <c r="AO237" s="27"/>
      <c r="AP237" s="27">
        <v>7300000</v>
      </c>
      <c r="AQ237" s="27">
        <v>7230000</v>
      </c>
      <c r="AR237" s="27">
        <v>7230000</v>
      </c>
      <c r="AS237" s="27">
        <v>7230000</v>
      </c>
      <c r="AT237" s="27">
        <v>7230000</v>
      </c>
      <c r="AU237" s="27">
        <v>7230000</v>
      </c>
      <c r="AV237" s="27">
        <v>7230000</v>
      </c>
      <c r="AW237" s="27">
        <v>7230000</v>
      </c>
      <c r="AX237" s="27">
        <v>7230000</v>
      </c>
      <c r="AY237" s="27">
        <v>7230000</v>
      </c>
      <c r="AZ237" s="27">
        <v>7230000</v>
      </c>
    </row>
    <row r="238" spans="1:52" ht="20.399999999999999" x14ac:dyDescent="0.25">
      <c r="A238" s="186" t="s">
        <v>1325</v>
      </c>
      <c r="B238" s="186" t="s">
        <v>387</v>
      </c>
      <c r="C238" s="255">
        <v>47</v>
      </c>
      <c r="D238" s="157" t="s">
        <v>1123</v>
      </c>
      <c r="E238" s="186" t="s">
        <v>1324</v>
      </c>
      <c r="F238" s="186"/>
      <c r="G238" s="186"/>
      <c r="H238" s="1001">
        <v>43586</v>
      </c>
      <c r="I238" s="26"/>
      <c r="J238" s="26" t="s">
        <v>1572</v>
      </c>
      <c r="K238" s="148"/>
      <c r="L238" s="148"/>
      <c r="M238" s="148"/>
      <c r="N238" s="148"/>
      <c r="O238" s="148"/>
      <c r="P238" s="148" t="s">
        <v>396</v>
      </c>
      <c r="Q238" s="148" t="s">
        <v>396</v>
      </c>
      <c r="R238" s="148" t="s">
        <v>396</v>
      </c>
      <c r="S238" s="148" t="s">
        <v>396</v>
      </c>
      <c r="T238" s="148" t="s">
        <v>406</v>
      </c>
      <c r="U238" s="148" t="s">
        <v>406</v>
      </c>
      <c r="V238" s="148" t="s">
        <v>110</v>
      </c>
      <c r="W238" s="148" t="s">
        <v>110</v>
      </c>
      <c r="X238" s="148" t="s">
        <v>110</v>
      </c>
      <c r="Y238" s="148" t="s">
        <v>110</v>
      </c>
      <c r="Z238" s="148" t="s">
        <v>110</v>
      </c>
      <c r="AA238" s="148" t="s">
        <v>110</v>
      </c>
      <c r="AB238" s="148" t="s">
        <v>110</v>
      </c>
      <c r="AC238" s="148" t="s">
        <v>110</v>
      </c>
      <c r="AD238" s="148" t="s">
        <v>110</v>
      </c>
      <c r="AE238" s="967" t="s">
        <v>410</v>
      </c>
      <c r="AF238" s="967">
        <v>43809</v>
      </c>
      <c r="AG238" s="27"/>
      <c r="AH238" s="27"/>
      <c r="AI238" s="27"/>
      <c r="AJ238" s="27"/>
      <c r="AK238" s="27"/>
      <c r="AL238" s="27">
        <v>30300000</v>
      </c>
      <c r="AM238" s="27">
        <v>30300000</v>
      </c>
      <c r="AN238" s="27">
        <v>30300000</v>
      </c>
      <c r="AO238" s="27">
        <v>30300000</v>
      </c>
      <c r="AP238" s="27">
        <v>27560000</v>
      </c>
      <c r="AQ238" s="27">
        <v>27560000</v>
      </c>
      <c r="AR238" s="27">
        <v>27560000</v>
      </c>
      <c r="AS238" s="27">
        <v>27560000</v>
      </c>
      <c r="AT238" s="27">
        <v>27560000</v>
      </c>
      <c r="AU238" s="27">
        <v>27560000</v>
      </c>
      <c r="AV238" s="27">
        <v>27560000</v>
      </c>
      <c r="AW238" s="27">
        <v>27560000</v>
      </c>
      <c r="AX238" s="27">
        <v>27560000</v>
      </c>
      <c r="AY238" s="27">
        <v>27560000</v>
      </c>
      <c r="AZ238" s="27">
        <v>27560000</v>
      </c>
    </row>
    <row r="239" spans="1:52" ht="20.399999999999999" x14ac:dyDescent="0.25">
      <c r="A239" s="186" t="s">
        <v>1325</v>
      </c>
      <c r="B239" s="186" t="s">
        <v>387</v>
      </c>
      <c r="C239" s="255">
        <v>68</v>
      </c>
      <c r="D239" s="157" t="s">
        <v>1123</v>
      </c>
      <c r="E239" s="186" t="s">
        <v>1324</v>
      </c>
      <c r="F239" s="186"/>
      <c r="G239" s="186"/>
      <c r="H239" s="1001">
        <v>43556</v>
      </c>
      <c r="I239" s="26"/>
      <c r="J239" s="26" t="s">
        <v>1429</v>
      </c>
      <c r="K239" s="148"/>
      <c r="L239" s="148"/>
      <c r="M239" s="148"/>
      <c r="N239" s="148"/>
      <c r="O239" s="148"/>
      <c r="P239" s="148"/>
      <c r="Q239" s="148" t="s">
        <v>406</v>
      </c>
      <c r="R239" s="148" t="s">
        <v>406</v>
      </c>
      <c r="S239" s="148" t="s">
        <v>406</v>
      </c>
      <c r="T239" s="148" t="s">
        <v>406</v>
      </c>
      <c r="U239" s="148" t="s">
        <v>110</v>
      </c>
      <c r="V239" s="148" t="s">
        <v>110</v>
      </c>
      <c r="W239" s="148" t="s">
        <v>110</v>
      </c>
      <c r="X239" s="148" t="s">
        <v>110</v>
      </c>
      <c r="Y239" s="148" t="s">
        <v>110</v>
      </c>
      <c r="Z239" s="148" t="s">
        <v>110</v>
      </c>
      <c r="AA239" s="148" t="s">
        <v>110</v>
      </c>
      <c r="AB239" s="148" t="s">
        <v>110</v>
      </c>
      <c r="AC239" s="148" t="s">
        <v>110</v>
      </c>
      <c r="AD239" s="148" t="s">
        <v>110</v>
      </c>
      <c r="AE239" s="967" t="s">
        <v>410</v>
      </c>
      <c r="AF239" s="191">
        <v>43389</v>
      </c>
      <c r="AG239" s="27"/>
      <c r="AH239" s="27"/>
      <c r="AI239" s="27"/>
      <c r="AJ239" s="27"/>
      <c r="AK239" s="27"/>
      <c r="AL239" s="27"/>
      <c r="AM239" s="27">
        <v>54964000</v>
      </c>
      <c r="AN239" s="27">
        <v>54964000</v>
      </c>
      <c r="AO239" s="27">
        <v>54964000</v>
      </c>
      <c r="AP239" s="27">
        <v>54964000</v>
      </c>
      <c r="AQ239" s="27">
        <v>54964000</v>
      </c>
      <c r="AR239" s="27">
        <v>54964000</v>
      </c>
      <c r="AS239" s="27">
        <v>54964000</v>
      </c>
      <c r="AT239" s="27">
        <v>54964000</v>
      </c>
      <c r="AU239" s="27">
        <v>54964000</v>
      </c>
      <c r="AV239" s="27">
        <v>54964000</v>
      </c>
      <c r="AW239" s="27">
        <v>54964000</v>
      </c>
      <c r="AX239" s="27">
        <v>54964000</v>
      </c>
      <c r="AY239" s="27">
        <v>54964000</v>
      </c>
      <c r="AZ239" s="27">
        <v>54964000</v>
      </c>
    </row>
    <row r="240" spans="1:52" ht="20.399999999999999" x14ac:dyDescent="0.25">
      <c r="A240" s="186" t="s">
        <v>1325</v>
      </c>
      <c r="B240" s="186" t="s">
        <v>387</v>
      </c>
      <c r="C240" s="255">
        <v>73</v>
      </c>
      <c r="D240" s="157" t="s">
        <v>1123</v>
      </c>
      <c r="E240" s="186" t="s">
        <v>1324</v>
      </c>
      <c r="F240" s="186"/>
      <c r="G240" s="186"/>
      <c r="H240" s="1001">
        <v>43405</v>
      </c>
      <c r="I240" s="26"/>
      <c r="J240" s="26" t="s">
        <v>1665</v>
      </c>
      <c r="K240" s="148"/>
      <c r="L240" s="148"/>
      <c r="M240" s="148"/>
      <c r="N240" s="148"/>
      <c r="O240" s="148"/>
      <c r="P240" s="148"/>
      <c r="Q240" s="148" t="s">
        <v>396</v>
      </c>
      <c r="R240" s="148" t="s">
        <v>396</v>
      </c>
      <c r="S240" s="148" t="s">
        <v>396</v>
      </c>
      <c r="T240" s="148" t="s">
        <v>406</v>
      </c>
      <c r="U240" s="148" t="s">
        <v>110</v>
      </c>
      <c r="V240" s="148" t="s">
        <v>110</v>
      </c>
      <c r="W240" s="148" t="s">
        <v>110</v>
      </c>
      <c r="X240" s="148" t="s">
        <v>110</v>
      </c>
      <c r="Y240" s="148" t="s">
        <v>110</v>
      </c>
      <c r="Z240" s="148" t="s">
        <v>110</v>
      </c>
      <c r="AA240" s="148" t="s">
        <v>110</v>
      </c>
      <c r="AB240" s="148" t="s">
        <v>110</v>
      </c>
      <c r="AC240" s="148" t="s">
        <v>110</v>
      </c>
      <c r="AD240" s="148" t="s">
        <v>110</v>
      </c>
      <c r="AE240" s="967" t="s">
        <v>410</v>
      </c>
      <c r="AF240" s="967">
        <v>43815</v>
      </c>
      <c r="AG240" s="27"/>
      <c r="AH240" s="27"/>
      <c r="AI240" s="27"/>
      <c r="AJ240" s="27"/>
      <c r="AK240" s="27"/>
      <c r="AL240" s="27"/>
      <c r="AM240" s="27">
        <v>13500000</v>
      </c>
      <c r="AN240" s="27">
        <v>13500000</v>
      </c>
      <c r="AO240" s="27">
        <v>13500000</v>
      </c>
      <c r="AP240" s="27">
        <v>13500000</v>
      </c>
      <c r="AQ240" s="27">
        <v>13695000</v>
      </c>
      <c r="AR240" s="27">
        <v>13695000</v>
      </c>
      <c r="AS240" s="27">
        <v>13695000</v>
      </c>
      <c r="AT240" s="27">
        <v>13695000</v>
      </c>
      <c r="AU240" s="27">
        <v>13695000</v>
      </c>
      <c r="AV240" s="27">
        <v>13695000</v>
      </c>
      <c r="AW240" s="27">
        <v>13695000</v>
      </c>
      <c r="AX240" s="27">
        <v>13695000</v>
      </c>
      <c r="AY240" s="27">
        <v>13695000</v>
      </c>
      <c r="AZ240" s="27">
        <v>13695000</v>
      </c>
    </row>
    <row r="241" spans="1:52" x14ac:dyDescent="0.25">
      <c r="A241" s="186" t="s">
        <v>1325</v>
      </c>
      <c r="B241" s="186" t="s">
        <v>387</v>
      </c>
      <c r="C241" s="255">
        <v>116</v>
      </c>
      <c r="D241" s="157" t="s">
        <v>1123</v>
      </c>
      <c r="E241" s="186" t="s">
        <v>1324</v>
      </c>
      <c r="F241" s="186"/>
      <c r="G241" s="186"/>
      <c r="H241" s="1001">
        <v>43466</v>
      </c>
      <c r="I241" s="26"/>
      <c r="J241" s="26" t="s">
        <v>1453</v>
      </c>
      <c r="K241" s="148"/>
      <c r="L241" s="148"/>
      <c r="M241" s="148"/>
      <c r="N241" s="148"/>
      <c r="O241" s="148"/>
      <c r="P241" s="148"/>
      <c r="Q241" s="148"/>
      <c r="R241" s="148"/>
      <c r="S241" s="148"/>
      <c r="T241" s="148" t="s">
        <v>396</v>
      </c>
      <c r="U241" s="148" t="s">
        <v>110</v>
      </c>
      <c r="V241" s="148" t="s">
        <v>110</v>
      </c>
      <c r="W241" s="148" t="s">
        <v>110</v>
      </c>
      <c r="X241" s="148" t="s">
        <v>110</v>
      </c>
      <c r="Y241" s="148" t="s">
        <v>110</v>
      </c>
      <c r="Z241" s="148" t="s">
        <v>110</v>
      </c>
      <c r="AA241" s="148" t="s">
        <v>110</v>
      </c>
      <c r="AB241" s="148" t="s">
        <v>110</v>
      </c>
      <c r="AC241" s="148" t="s">
        <v>110</v>
      </c>
      <c r="AD241" s="148" t="s">
        <v>110</v>
      </c>
      <c r="AE241" s="967" t="s">
        <v>410</v>
      </c>
      <c r="AF241" s="984">
        <v>43949</v>
      </c>
      <c r="AG241" s="27"/>
      <c r="AH241" s="27"/>
      <c r="AI241" s="27"/>
      <c r="AJ241" s="27"/>
      <c r="AK241" s="27"/>
      <c r="AL241" s="27"/>
      <c r="AM241" s="27"/>
      <c r="AN241" s="27"/>
      <c r="AO241" s="27"/>
      <c r="AP241" s="27">
        <v>7200000</v>
      </c>
      <c r="AQ241" s="27">
        <v>7200000</v>
      </c>
      <c r="AR241" s="27">
        <v>6959000</v>
      </c>
      <c r="AS241" s="27">
        <v>6959000</v>
      </c>
      <c r="AT241" s="27">
        <v>6959000</v>
      </c>
      <c r="AU241" s="27">
        <v>6959000</v>
      </c>
      <c r="AV241" s="27">
        <v>6959000</v>
      </c>
      <c r="AW241" s="27">
        <v>6959000</v>
      </c>
      <c r="AX241" s="27">
        <v>6959000</v>
      </c>
      <c r="AY241" s="27">
        <v>6959000</v>
      </c>
      <c r="AZ241" s="27">
        <v>6959000</v>
      </c>
    </row>
    <row r="242" spans="1:52" ht="20.399999999999999" x14ac:dyDescent="0.25">
      <c r="A242" s="186" t="s">
        <v>1325</v>
      </c>
      <c r="B242" s="186" t="s">
        <v>387</v>
      </c>
      <c r="C242" s="255">
        <v>34</v>
      </c>
      <c r="D242" s="157" t="s">
        <v>1123</v>
      </c>
      <c r="E242" s="186" t="s">
        <v>1324</v>
      </c>
      <c r="F242" s="186"/>
      <c r="G242" s="186"/>
      <c r="H242" s="960">
        <v>43435</v>
      </c>
      <c r="I242" s="26"/>
      <c r="J242" s="26" t="s">
        <v>1401</v>
      </c>
      <c r="K242" s="148"/>
      <c r="L242" s="148"/>
      <c r="M242" s="148"/>
      <c r="N242" s="148"/>
      <c r="O242" s="148" t="s">
        <v>396</v>
      </c>
      <c r="P242" s="148" t="s">
        <v>396</v>
      </c>
      <c r="Q242" s="148" t="s">
        <v>396</v>
      </c>
      <c r="R242" s="148" t="s">
        <v>406</v>
      </c>
      <c r="S242" s="148" t="s">
        <v>406</v>
      </c>
      <c r="T242" s="148" t="s">
        <v>110</v>
      </c>
      <c r="U242" s="148" t="s">
        <v>110</v>
      </c>
      <c r="V242" s="148" t="s">
        <v>110</v>
      </c>
      <c r="W242" s="148" t="s">
        <v>110</v>
      </c>
      <c r="X242" s="148" t="s">
        <v>110</v>
      </c>
      <c r="Y242" s="148" t="s">
        <v>110</v>
      </c>
      <c r="Z242" s="148" t="s">
        <v>110</v>
      </c>
      <c r="AA242" s="148" t="s">
        <v>110</v>
      </c>
      <c r="AB242" s="148" t="s">
        <v>110</v>
      </c>
      <c r="AC242" s="148" t="s">
        <v>110</v>
      </c>
      <c r="AD242" s="148" t="s">
        <v>110</v>
      </c>
      <c r="AE242" s="967" t="s">
        <v>410</v>
      </c>
      <c r="AF242" s="967">
        <v>43207</v>
      </c>
      <c r="AG242" s="27"/>
      <c r="AH242" s="27"/>
      <c r="AI242" s="27"/>
      <c r="AJ242" s="27"/>
      <c r="AK242" s="27">
        <v>9350000</v>
      </c>
      <c r="AL242" s="27">
        <v>9350000</v>
      </c>
      <c r="AM242" s="27">
        <v>9350000</v>
      </c>
      <c r="AN242" s="27">
        <v>9350000</v>
      </c>
      <c r="AO242" s="27">
        <v>9350000</v>
      </c>
      <c r="AP242" s="27">
        <v>9350000</v>
      </c>
      <c r="AQ242" s="27">
        <v>9350000</v>
      </c>
      <c r="AR242" s="27">
        <v>9350000</v>
      </c>
      <c r="AS242" s="27">
        <v>9350000</v>
      </c>
      <c r="AT242" s="27">
        <v>9350000</v>
      </c>
      <c r="AU242" s="27">
        <v>9350000</v>
      </c>
      <c r="AV242" s="27">
        <v>9350000</v>
      </c>
      <c r="AW242" s="27">
        <v>9350000</v>
      </c>
      <c r="AX242" s="27">
        <v>9350000</v>
      </c>
      <c r="AY242" s="27">
        <v>9350000</v>
      </c>
      <c r="AZ242" s="27">
        <v>9350000</v>
      </c>
    </row>
    <row r="243" spans="1:52" ht="20.399999999999999" x14ac:dyDescent="0.25">
      <c r="A243" s="186" t="s">
        <v>1325</v>
      </c>
      <c r="B243" s="186" t="s">
        <v>387</v>
      </c>
      <c r="C243" s="255">
        <v>69</v>
      </c>
      <c r="D243" s="157" t="s">
        <v>1123</v>
      </c>
      <c r="E243" s="186" t="s">
        <v>1324</v>
      </c>
      <c r="F243" s="186"/>
      <c r="G243" s="186"/>
      <c r="H243" s="960">
        <v>43435</v>
      </c>
      <c r="I243" s="26"/>
      <c r="J243" s="26" t="s">
        <v>1430</v>
      </c>
      <c r="K243" s="148"/>
      <c r="L243" s="148"/>
      <c r="M243" s="148"/>
      <c r="N243" s="148"/>
      <c r="O243" s="148"/>
      <c r="P243" s="148"/>
      <c r="Q243" s="148" t="s">
        <v>396</v>
      </c>
      <c r="R243" s="148" t="s">
        <v>396</v>
      </c>
      <c r="S243" s="148" t="s">
        <v>396</v>
      </c>
      <c r="T243" s="148" t="s">
        <v>110</v>
      </c>
      <c r="U243" s="148" t="s">
        <v>110</v>
      </c>
      <c r="V243" s="148" t="s">
        <v>110</v>
      </c>
      <c r="W243" s="148" t="s">
        <v>110</v>
      </c>
      <c r="X243" s="148" t="s">
        <v>110</v>
      </c>
      <c r="Y243" s="148" t="s">
        <v>110</v>
      </c>
      <c r="Z243" s="148" t="s">
        <v>110</v>
      </c>
      <c r="AA243" s="148" t="s">
        <v>110</v>
      </c>
      <c r="AB243" s="148" t="s">
        <v>110</v>
      </c>
      <c r="AC243" s="148" t="s">
        <v>110</v>
      </c>
      <c r="AD243" s="148" t="s">
        <v>110</v>
      </c>
      <c r="AE243" s="967" t="s">
        <v>410</v>
      </c>
      <c r="AF243" s="967">
        <v>43336</v>
      </c>
      <c r="AG243" s="27"/>
      <c r="AH243" s="27"/>
      <c r="AI243" s="27"/>
      <c r="AJ243" s="27"/>
      <c r="AK243" s="27"/>
      <c r="AL243" s="27"/>
      <c r="AM243" s="27">
        <v>7250000</v>
      </c>
      <c r="AN243" s="27">
        <v>6353000</v>
      </c>
      <c r="AO243" s="27">
        <v>6353000</v>
      </c>
      <c r="AP243" s="27">
        <v>6353000</v>
      </c>
      <c r="AQ243" s="27">
        <v>6353000</v>
      </c>
      <c r="AR243" s="27">
        <v>6353000</v>
      </c>
      <c r="AS243" s="27">
        <v>6353000</v>
      </c>
      <c r="AT243" s="27">
        <v>6353000</v>
      </c>
      <c r="AU243" s="27">
        <v>6353000</v>
      </c>
      <c r="AV243" s="27">
        <v>6353000</v>
      </c>
      <c r="AW243" s="27">
        <v>6353000</v>
      </c>
      <c r="AX243" s="27">
        <v>6353000</v>
      </c>
      <c r="AY243" s="27">
        <v>6353000</v>
      </c>
      <c r="AZ243" s="27">
        <v>6353000</v>
      </c>
    </row>
    <row r="244" spans="1:52" x14ac:dyDescent="0.25">
      <c r="A244" s="186" t="s">
        <v>1325</v>
      </c>
      <c r="B244" s="186" t="s">
        <v>387</v>
      </c>
      <c r="C244" s="255">
        <v>71</v>
      </c>
      <c r="D244" s="157" t="s">
        <v>1123</v>
      </c>
      <c r="E244" s="186" t="s">
        <v>1324</v>
      </c>
      <c r="F244" s="186"/>
      <c r="G244" s="186"/>
      <c r="H244" s="960">
        <v>43435</v>
      </c>
      <c r="I244" s="26"/>
      <c r="J244" s="26" t="s">
        <v>1666</v>
      </c>
      <c r="K244" s="148"/>
      <c r="L244" s="148"/>
      <c r="M244" s="148"/>
      <c r="N244" s="148"/>
      <c r="O244" s="148"/>
      <c r="P244" s="148"/>
      <c r="Q244" s="148" t="s">
        <v>396</v>
      </c>
      <c r="R244" s="148" t="s">
        <v>396</v>
      </c>
      <c r="S244" s="148" t="s">
        <v>396</v>
      </c>
      <c r="T244" s="148" t="s">
        <v>110</v>
      </c>
      <c r="U244" s="148" t="s">
        <v>110</v>
      </c>
      <c r="V244" s="148" t="s">
        <v>110</v>
      </c>
      <c r="W244" s="148" t="s">
        <v>110</v>
      </c>
      <c r="X244" s="148" t="s">
        <v>110</v>
      </c>
      <c r="Y244" s="148" t="s">
        <v>110</v>
      </c>
      <c r="Z244" s="148" t="s">
        <v>110</v>
      </c>
      <c r="AA244" s="148" t="s">
        <v>110</v>
      </c>
      <c r="AB244" s="148" t="s">
        <v>110</v>
      </c>
      <c r="AC244" s="148" t="s">
        <v>110</v>
      </c>
      <c r="AD244" s="148" t="s">
        <v>110</v>
      </c>
      <c r="AE244" s="967" t="s">
        <v>410</v>
      </c>
      <c r="AF244" s="967">
        <v>43815</v>
      </c>
      <c r="AG244" s="27"/>
      <c r="AH244" s="27"/>
      <c r="AI244" s="27"/>
      <c r="AJ244" s="27"/>
      <c r="AK244" s="27"/>
      <c r="AL244" s="27"/>
      <c r="AM244" s="27">
        <v>16500000</v>
      </c>
      <c r="AN244" s="27">
        <v>16500000</v>
      </c>
      <c r="AO244" s="27">
        <v>16500000</v>
      </c>
      <c r="AP244" s="27">
        <v>14994000</v>
      </c>
      <c r="AQ244" s="27">
        <v>14994000</v>
      </c>
      <c r="AR244" s="27">
        <v>14994000</v>
      </c>
      <c r="AS244" s="27">
        <v>14994000</v>
      </c>
      <c r="AT244" s="27">
        <v>14994000</v>
      </c>
      <c r="AU244" s="27">
        <v>14994000</v>
      </c>
      <c r="AV244" s="27">
        <v>14994000</v>
      </c>
      <c r="AW244" s="27">
        <v>14994000</v>
      </c>
      <c r="AX244" s="27">
        <v>14994000</v>
      </c>
      <c r="AY244" s="27">
        <v>14994000</v>
      </c>
      <c r="AZ244" s="27">
        <v>14994000</v>
      </c>
    </row>
    <row r="245" spans="1:52" ht="20.399999999999999" x14ac:dyDescent="0.25">
      <c r="A245" s="186" t="s">
        <v>1325</v>
      </c>
      <c r="B245" s="186" t="s">
        <v>387</v>
      </c>
      <c r="C245" s="255">
        <v>72</v>
      </c>
      <c r="D245" s="157" t="s">
        <v>1123</v>
      </c>
      <c r="E245" s="186" t="s">
        <v>1324</v>
      </c>
      <c r="F245" s="186"/>
      <c r="G245" s="186"/>
      <c r="H245" s="960">
        <v>43435</v>
      </c>
      <c r="I245" s="26"/>
      <c r="J245" s="26" t="s">
        <v>1680</v>
      </c>
      <c r="K245" s="148"/>
      <c r="L245" s="148"/>
      <c r="M245" s="148"/>
      <c r="N245" s="148"/>
      <c r="O245" s="148"/>
      <c r="P245" s="148"/>
      <c r="Q245" s="148" t="s">
        <v>396</v>
      </c>
      <c r="R245" s="148" t="s">
        <v>396</v>
      </c>
      <c r="S245" s="148" t="s">
        <v>396</v>
      </c>
      <c r="T245" s="148" t="s">
        <v>110</v>
      </c>
      <c r="U245" s="148" t="s">
        <v>110</v>
      </c>
      <c r="V245" s="148" t="s">
        <v>110</v>
      </c>
      <c r="W245" s="148" t="s">
        <v>110</v>
      </c>
      <c r="X245" s="148" t="s">
        <v>110</v>
      </c>
      <c r="Y245" s="148" t="s">
        <v>110</v>
      </c>
      <c r="Z245" s="148" t="s">
        <v>110</v>
      </c>
      <c r="AA245" s="148" t="s">
        <v>110</v>
      </c>
      <c r="AB245" s="148" t="s">
        <v>110</v>
      </c>
      <c r="AC245" s="148" t="s">
        <v>110</v>
      </c>
      <c r="AD245" s="148" t="s">
        <v>110</v>
      </c>
      <c r="AE245" s="967" t="s">
        <v>410</v>
      </c>
      <c r="AF245" s="967" t="s">
        <v>1629</v>
      </c>
      <c r="AG245" s="27"/>
      <c r="AH245" s="27"/>
      <c r="AI245" s="27"/>
      <c r="AJ245" s="27"/>
      <c r="AK245" s="27"/>
      <c r="AL245" s="27"/>
      <c r="AM245" s="27">
        <v>6000000</v>
      </c>
      <c r="AN245" s="27">
        <v>6000000</v>
      </c>
      <c r="AO245" s="27">
        <v>6000000</v>
      </c>
      <c r="AP245" s="27">
        <v>5847000</v>
      </c>
      <c r="AQ245" s="27">
        <v>5847000</v>
      </c>
      <c r="AR245" s="27">
        <v>5847000</v>
      </c>
      <c r="AS245" s="27">
        <v>5847000</v>
      </c>
      <c r="AT245" s="27">
        <v>5847000</v>
      </c>
      <c r="AU245" s="27">
        <v>5847000</v>
      </c>
      <c r="AV245" s="27">
        <v>7462000</v>
      </c>
      <c r="AW245" s="27">
        <v>7462000</v>
      </c>
      <c r="AX245" s="27">
        <v>7462000</v>
      </c>
      <c r="AY245" s="27">
        <v>7462000</v>
      </c>
      <c r="AZ245" s="27">
        <v>7462000</v>
      </c>
    </row>
    <row r="246" spans="1:52" x14ac:dyDescent="0.25">
      <c r="A246" s="186" t="s">
        <v>1325</v>
      </c>
      <c r="B246" s="186" t="s">
        <v>387</v>
      </c>
      <c r="C246" s="255">
        <v>75</v>
      </c>
      <c r="D246" s="157" t="s">
        <v>1123</v>
      </c>
      <c r="E246" s="186" t="s">
        <v>1324</v>
      </c>
      <c r="F246" s="186"/>
      <c r="G246" s="186"/>
      <c r="H246" s="960">
        <v>43435</v>
      </c>
      <c r="I246" s="26"/>
      <c r="J246" s="26" t="s">
        <v>1667</v>
      </c>
      <c r="K246" s="148"/>
      <c r="L246" s="148"/>
      <c r="M246" s="148"/>
      <c r="N246" s="148"/>
      <c r="O246" s="148"/>
      <c r="P246" s="148"/>
      <c r="Q246" s="148" t="s">
        <v>396</v>
      </c>
      <c r="R246" s="148" t="s">
        <v>396</v>
      </c>
      <c r="S246" s="148" t="s">
        <v>396</v>
      </c>
      <c r="T246" s="148" t="s">
        <v>110</v>
      </c>
      <c r="U246" s="148" t="s">
        <v>110</v>
      </c>
      <c r="V246" s="148" t="s">
        <v>110</v>
      </c>
      <c r="W246" s="148" t="s">
        <v>110</v>
      </c>
      <c r="X246" s="148" t="s">
        <v>110</v>
      </c>
      <c r="Y246" s="148" t="s">
        <v>110</v>
      </c>
      <c r="Z246" s="148" t="s">
        <v>110</v>
      </c>
      <c r="AA246" s="148" t="s">
        <v>110</v>
      </c>
      <c r="AB246" s="148" t="s">
        <v>110</v>
      </c>
      <c r="AC246" s="148" t="s">
        <v>110</v>
      </c>
      <c r="AD246" s="148" t="s">
        <v>110</v>
      </c>
      <c r="AE246" s="967" t="s">
        <v>410</v>
      </c>
      <c r="AF246" s="967">
        <v>43815</v>
      </c>
      <c r="AG246" s="27"/>
      <c r="AH246" s="27"/>
      <c r="AI246" s="27"/>
      <c r="AJ246" s="27"/>
      <c r="AK246" s="27"/>
      <c r="AL246" s="27"/>
      <c r="AM246" s="27">
        <v>14300000</v>
      </c>
      <c r="AN246" s="27">
        <v>14300000</v>
      </c>
      <c r="AO246" s="27">
        <v>14300000</v>
      </c>
      <c r="AP246" s="27">
        <v>14220000</v>
      </c>
      <c r="AQ246" s="27">
        <v>14220000</v>
      </c>
      <c r="AR246" s="27">
        <v>14220000</v>
      </c>
      <c r="AS246" s="27">
        <v>14220000</v>
      </c>
      <c r="AT246" s="27">
        <v>14220000</v>
      </c>
      <c r="AU246" s="27">
        <v>14220000</v>
      </c>
      <c r="AV246" s="27">
        <v>14220000</v>
      </c>
      <c r="AW246" s="27">
        <v>14220000</v>
      </c>
      <c r="AX246" s="27">
        <v>14220000</v>
      </c>
      <c r="AY246" s="27">
        <v>14220000</v>
      </c>
      <c r="AZ246" s="27">
        <v>14220000</v>
      </c>
    </row>
    <row r="247" spans="1:52" x14ac:dyDescent="0.25">
      <c r="A247" s="186" t="s">
        <v>1325</v>
      </c>
      <c r="B247" s="186" t="s">
        <v>387</v>
      </c>
      <c r="C247" s="255">
        <v>74</v>
      </c>
      <c r="D247" s="157" t="s">
        <v>1123</v>
      </c>
      <c r="E247" s="186" t="s">
        <v>1324</v>
      </c>
      <c r="F247" s="186"/>
      <c r="G247" s="186"/>
      <c r="H247" s="960">
        <v>43435</v>
      </c>
      <c r="I247" s="26"/>
      <c r="J247" s="26" t="s">
        <v>1668</v>
      </c>
      <c r="K247" s="148"/>
      <c r="L247" s="148"/>
      <c r="M247" s="148"/>
      <c r="N247" s="148"/>
      <c r="O247" s="148"/>
      <c r="P247" s="148"/>
      <c r="Q247" s="148" t="s">
        <v>396</v>
      </c>
      <c r="R247" s="148" t="s">
        <v>396</v>
      </c>
      <c r="S247" s="148" t="s">
        <v>396</v>
      </c>
      <c r="T247" s="148" t="s">
        <v>110</v>
      </c>
      <c r="U247" s="148" t="s">
        <v>110</v>
      </c>
      <c r="V247" s="148" t="s">
        <v>110</v>
      </c>
      <c r="W247" s="148" t="s">
        <v>110</v>
      </c>
      <c r="X247" s="148" t="s">
        <v>110</v>
      </c>
      <c r="Y247" s="148" t="s">
        <v>110</v>
      </c>
      <c r="Z247" s="148" t="s">
        <v>110</v>
      </c>
      <c r="AA247" s="148" t="s">
        <v>110</v>
      </c>
      <c r="AB247" s="148" t="s">
        <v>110</v>
      </c>
      <c r="AC247" s="148" t="s">
        <v>110</v>
      </c>
      <c r="AD247" s="148" t="s">
        <v>110</v>
      </c>
      <c r="AE247" s="967" t="s">
        <v>410</v>
      </c>
      <c r="AF247" s="967">
        <v>43815</v>
      </c>
      <c r="AG247" s="27"/>
      <c r="AH247" s="27"/>
      <c r="AI247" s="27"/>
      <c r="AJ247" s="27"/>
      <c r="AK247" s="27"/>
      <c r="AL247" s="27"/>
      <c r="AM247" s="27">
        <v>16000000</v>
      </c>
      <c r="AN247" s="27">
        <v>16000000</v>
      </c>
      <c r="AO247" s="27">
        <v>16000000</v>
      </c>
      <c r="AP247" s="27">
        <v>16000000</v>
      </c>
      <c r="AQ247" s="27">
        <v>19393000</v>
      </c>
      <c r="AR247" s="27">
        <v>19393000</v>
      </c>
      <c r="AS247" s="27">
        <v>19393000</v>
      </c>
      <c r="AT247" s="27">
        <v>19393000</v>
      </c>
      <c r="AU247" s="27">
        <v>19393000</v>
      </c>
      <c r="AV247" s="27">
        <v>19393000</v>
      </c>
      <c r="AW247" s="27">
        <v>19393000</v>
      </c>
      <c r="AX247" s="27">
        <v>19393000</v>
      </c>
      <c r="AY247" s="27">
        <v>19393000</v>
      </c>
      <c r="AZ247" s="27">
        <v>19393000</v>
      </c>
    </row>
    <row r="248" spans="1:52" x14ac:dyDescent="0.25">
      <c r="A248" s="186" t="s">
        <v>1325</v>
      </c>
      <c r="B248" s="186" t="s">
        <v>387</v>
      </c>
      <c r="C248" s="255">
        <v>77</v>
      </c>
      <c r="D248" s="157" t="s">
        <v>1123</v>
      </c>
      <c r="E248" s="186" t="s">
        <v>1324</v>
      </c>
      <c r="F248" s="186"/>
      <c r="G248" s="186"/>
      <c r="H248" s="960">
        <v>43435</v>
      </c>
      <c r="I248" s="26"/>
      <c r="J248" s="26" t="s">
        <v>1669</v>
      </c>
      <c r="K248" s="148"/>
      <c r="L248" s="148"/>
      <c r="M248" s="148"/>
      <c r="N248" s="148"/>
      <c r="O248" s="148"/>
      <c r="P248" s="148"/>
      <c r="Q248" s="148" t="s">
        <v>396</v>
      </c>
      <c r="R248" s="148" t="s">
        <v>396</v>
      </c>
      <c r="S248" s="148" t="s">
        <v>396</v>
      </c>
      <c r="T248" s="148" t="s">
        <v>110</v>
      </c>
      <c r="U248" s="148" t="s">
        <v>110</v>
      </c>
      <c r="V248" s="148" t="s">
        <v>110</v>
      </c>
      <c r="W248" s="148" t="s">
        <v>110</v>
      </c>
      <c r="X248" s="148" t="s">
        <v>110</v>
      </c>
      <c r="Y248" s="148" t="s">
        <v>110</v>
      </c>
      <c r="Z248" s="148" t="s">
        <v>110</v>
      </c>
      <c r="AA248" s="148" t="s">
        <v>110</v>
      </c>
      <c r="AB248" s="148" t="s">
        <v>110</v>
      </c>
      <c r="AC248" s="148" t="s">
        <v>110</v>
      </c>
      <c r="AD248" s="148" t="s">
        <v>110</v>
      </c>
      <c r="AE248" s="967" t="s">
        <v>410</v>
      </c>
      <c r="AF248" s="967">
        <v>43815</v>
      </c>
      <c r="AG248" s="27"/>
      <c r="AH248" s="27"/>
      <c r="AI248" s="27"/>
      <c r="AJ248" s="27"/>
      <c r="AK248" s="27"/>
      <c r="AL248" s="27"/>
      <c r="AM248" s="27">
        <v>15500000</v>
      </c>
      <c r="AN248" s="27">
        <v>15500000</v>
      </c>
      <c r="AO248" s="27">
        <v>15500000</v>
      </c>
      <c r="AP248" s="27">
        <v>13492000</v>
      </c>
      <c r="AQ248" s="27">
        <v>13492000</v>
      </c>
      <c r="AR248" s="27">
        <v>13492000</v>
      </c>
      <c r="AS248" s="27">
        <v>13492000</v>
      </c>
      <c r="AT248" s="27">
        <v>13492000</v>
      </c>
      <c r="AU248" s="27">
        <v>13492000</v>
      </c>
      <c r="AV248" s="27">
        <v>13492000</v>
      </c>
      <c r="AW248" s="27">
        <v>13492000</v>
      </c>
      <c r="AX248" s="27">
        <v>13492000</v>
      </c>
      <c r="AY248" s="27">
        <v>13492000</v>
      </c>
      <c r="AZ248" s="27">
        <v>13492000</v>
      </c>
    </row>
    <row r="249" spans="1:52" x14ac:dyDescent="0.25">
      <c r="A249" s="186" t="s">
        <v>1325</v>
      </c>
      <c r="B249" s="186" t="s">
        <v>387</v>
      </c>
      <c r="C249" s="255">
        <v>78</v>
      </c>
      <c r="D249" s="157" t="s">
        <v>1123</v>
      </c>
      <c r="E249" s="186" t="s">
        <v>1324</v>
      </c>
      <c r="F249" s="186"/>
      <c r="G249" s="186"/>
      <c r="H249" s="960">
        <v>43435</v>
      </c>
      <c r="I249" s="26"/>
      <c r="J249" s="26" t="s">
        <v>1670</v>
      </c>
      <c r="K249" s="148"/>
      <c r="L249" s="148"/>
      <c r="M249" s="148"/>
      <c r="N249" s="148"/>
      <c r="O249" s="148"/>
      <c r="P249" s="148"/>
      <c r="Q249" s="148" t="s">
        <v>396</v>
      </c>
      <c r="R249" s="148" t="s">
        <v>396</v>
      </c>
      <c r="S249" s="148" t="s">
        <v>396</v>
      </c>
      <c r="T249" s="148" t="s">
        <v>110</v>
      </c>
      <c r="U249" s="148" t="s">
        <v>110</v>
      </c>
      <c r="V249" s="148" t="s">
        <v>110</v>
      </c>
      <c r="W249" s="148" t="s">
        <v>110</v>
      </c>
      <c r="X249" s="148" t="s">
        <v>110</v>
      </c>
      <c r="Y249" s="148" t="s">
        <v>110</v>
      </c>
      <c r="Z249" s="148" t="s">
        <v>110</v>
      </c>
      <c r="AA249" s="148" t="s">
        <v>110</v>
      </c>
      <c r="AB249" s="148" t="s">
        <v>110</v>
      </c>
      <c r="AC249" s="148" t="s">
        <v>110</v>
      </c>
      <c r="AD249" s="148" t="s">
        <v>110</v>
      </c>
      <c r="AE249" s="967" t="s">
        <v>410</v>
      </c>
      <c r="AF249" s="967">
        <v>43815</v>
      </c>
      <c r="AG249" s="27"/>
      <c r="AH249" s="27"/>
      <c r="AI249" s="27"/>
      <c r="AJ249" s="27"/>
      <c r="AK249" s="27"/>
      <c r="AL249" s="27"/>
      <c r="AM249" s="27">
        <v>13100000</v>
      </c>
      <c r="AN249" s="27">
        <v>13100000</v>
      </c>
      <c r="AO249" s="27">
        <v>13100000</v>
      </c>
      <c r="AP249" s="27">
        <v>13771000</v>
      </c>
      <c r="AQ249" s="27">
        <v>13771000</v>
      </c>
      <c r="AR249" s="27">
        <v>13771000</v>
      </c>
      <c r="AS249" s="27">
        <v>13771000</v>
      </c>
      <c r="AT249" s="27">
        <v>13771000</v>
      </c>
      <c r="AU249" s="27">
        <v>13771000</v>
      </c>
      <c r="AV249" s="27">
        <v>13771000</v>
      </c>
      <c r="AW249" s="27">
        <v>13771000</v>
      </c>
      <c r="AX249" s="27">
        <v>13771000</v>
      </c>
      <c r="AY249" s="27">
        <v>13771000</v>
      </c>
      <c r="AZ249" s="27">
        <v>13771000</v>
      </c>
    </row>
    <row r="250" spans="1:52" x14ac:dyDescent="0.25">
      <c r="A250" s="186" t="s">
        <v>1325</v>
      </c>
      <c r="B250" s="186" t="s">
        <v>387</v>
      </c>
      <c r="C250" s="255">
        <v>80</v>
      </c>
      <c r="D250" s="157" t="s">
        <v>1123</v>
      </c>
      <c r="E250" s="186" t="s">
        <v>1324</v>
      </c>
      <c r="F250" s="186"/>
      <c r="G250" s="186"/>
      <c r="H250" s="960">
        <v>43282</v>
      </c>
      <c r="I250" s="26"/>
      <c r="J250" s="26" t="s">
        <v>1671</v>
      </c>
      <c r="K250" s="148"/>
      <c r="L250" s="148"/>
      <c r="M250" s="148"/>
      <c r="N250" s="148"/>
      <c r="O250" s="148"/>
      <c r="P250" s="148"/>
      <c r="Q250" s="148" t="s">
        <v>396</v>
      </c>
      <c r="R250" s="148" t="s">
        <v>396</v>
      </c>
      <c r="S250" s="148" t="s">
        <v>396</v>
      </c>
      <c r="T250" s="148" t="s">
        <v>110</v>
      </c>
      <c r="U250" s="148" t="s">
        <v>110</v>
      </c>
      <c r="V250" s="148" t="s">
        <v>110</v>
      </c>
      <c r="W250" s="148" t="s">
        <v>110</v>
      </c>
      <c r="X250" s="148" t="s">
        <v>110</v>
      </c>
      <c r="Y250" s="148" t="s">
        <v>110</v>
      </c>
      <c r="Z250" s="148" t="s">
        <v>110</v>
      </c>
      <c r="AA250" s="148" t="s">
        <v>110</v>
      </c>
      <c r="AB250" s="148" t="s">
        <v>110</v>
      </c>
      <c r="AC250" s="148" t="s">
        <v>110</v>
      </c>
      <c r="AD250" s="148" t="s">
        <v>110</v>
      </c>
      <c r="AE250" s="967" t="s">
        <v>410</v>
      </c>
      <c r="AF250" s="967">
        <v>43815</v>
      </c>
      <c r="AG250" s="27"/>
      <c r="AH250" s="27"/>
      <c r="AI250" s="27"/>
      <c r="AJ250" s="27"/>
      <c r="AK250" s="27"/>
      <c r="AL250" s="27"/>
      <c r="AM250" s="27">
        <v>9700000</v>
      </c>
      <c r="AN250" s="27">
        <v>9700000</v>
      </c>
      <c r="AO250" s="27">
        <v>9700000</v>
      </c>
      <c r="AP250" s="27">
        <v>8276000</v>
      </c>
      <c r="AQ250" s="27">
        <v>8276000</v>
      </c>
      <c r="AR250" s="27">
        <v>8276000</v>
      </c>
      <c r="AS250" s="27">
        <v>8276000</v>
      </c>
      <c r="AT250" s="27">
        <v>8276000</v>
      </c>
      <c r="AU250" s="27">
        <v>8276000</v>
      </c>
      <c r="AV250" s="27">
        <v>8276000</v>
      </c>
      <c r="AW250" s="27">
        <v>8276000</v>
      </c>
      <c r="AX250" s="27">
        <v>8276000</v>
      </c>
      <c r="AY250" s="27">
        <v>8276000</v>
      </c>
      <c r="AZ250" s="27">
        <v>8276000</v>
      </c>
    </row>
    <row r="251" spans="1:52" x14ac:dyDescent="0.25">
      <c r="A251" s="186" t="s">
        <v>1325</v>
      </c>
      <c r="B251" s="186" t="s">
        <v>387</v>
      </c>
      <c r="C251" s="255">
        <v>81</v>
      </c>
      <c r="D251" s="157" t="s">
        <v>1123</v>
      </c>
      <c r="E251" s="186" t="s">
        <v>1324</v>
      </c>
      <c r="F251" s="186"/>
      <c r="G251" s="186"/>
      <c r="H251" s="960">
        <v>43344</v>
      </c>
      <c r="I251" s="26"/>
      <c r="J251" s="26" t="s">
        <v>1672</v>
      </c>
      <c r="K251" s="148"/>
      <c r="L251" s="148"/>
      <c r="M251" s="148"/>
      <c r="N251" s="148"/>
      <c r="O251" s="148"/>
      <c r="P251" s="148"/>
      <c r="Q251" s="148" t="s">
        <v>396</v>
      </c>
      <c r="R251" s="148" t="s">
        <v>396</v>
      </c>
      <c r="S251" s="148" t="s">
        <v>396</v>
      </c>
      <c r="T251" s="148" t="s">
        <v>110</v>
      </c>
      <c r="U251" s="148" t="s">
        <v>110</v>
      </c>
      <c r="V251" s="148" t="s">
        <v>110</v>
      </c>
      <c r="W251" s="148" t="s">
        <v>110</v>
      </c>
      <c r="X251" s="148" t="s">
        <v>110</v>
      </c>
      <c r="Y251" s="148" t="s">
        <v>110</v>
      </c>
      <c r="Z251" s="148" t="s">
        <v>110</v>
      </c>
      <c r="AA251" s="148" t="s">
        <v>110</v>
      </c>
      <c r="AB251" s="148" t="s">
        <v>110</v>
      </c>
      <c r="AC251" s="148" t="s">
        <v>110</v>
      </c>
      <c r="AD251" s="148" t="s">
        <v>110</v>
      </c>
      <c r="AE251" s="967" t="s">
        <v>410</v>
      </c>
      <c r="AF251" s="967">
        <v>43815</v>
      </c>
      <c r="AG251" s="27"/>
      <c r="AH251" s="27"/>
      <c r="AI251" s="27"/>
      <c r="AJ251" s="27"/>
      <c r="AK251" s="27"/>
      <c r="AL251" s="27"/>
      <c r="AM251" s="27">
        <v>9900000</v>
      </c>
      <c r="AN251" s="27">
        <v>9900000</v>
      </c>
      <c r="AO251" s="27">
        <v>9900000</v>
      </c>
      <c r="AP251" s="27">
        <v>10151000</v>
      </c>
      <c r="AQ251" s="27">
        <v>10151000</v>
      </c>
      <c r="AR251" s="27">
        <v>10151000</v>
      </c>
      <c r="AS251" s="27">
        <v>10151000</v>
      </c>
      <c r="AT251" s="27">
        <v>10151000</v>
      </c>
      <c r="AU251" s="27">
        <v>10151000</v>
      </c>
      <c r="AV251" s="27">
        <v>10151000</v>
      </c>
      <c r="AW251" s="27">
        <v>10151000</v>
      </c>
      <c r="AX251" s="27">
        <v>10151000</v>
      </c>
      <c r="AY251" s="27">
        <v>10151000</v>
      </c>
      <c r="AZ251" s="27">
        <v>10151000</v>
      </c>
    </row>
    <row r="252" spans="1:52" s="1032" customFormat="1" x14ac:dyDescent="0.25">
      <c r="A252" s="1006" t="s">
        <v>1325</v>
      </c>
      <c r="B252" s="186" t="s">
        <v>387</v>
      </c>
      <c r="C252" s="255">
        <v>125</v>
      </c>
      <c r="D252" s="157" t="s">
        <v>1123</v>
      </c>
      <c r="E252" s="186" t="s">
        <v>1324</v>
      </c>
      <c r="F252" s="186"/>
      <c r="G252" s="186"/>
      <c r="H252" s="960">
        <v>43435</v>
      </c>
      <c r="I252" s="148"/>
      <c r="J252" s="973" t="s">
        <v>1673</v>
      </c>
      <c r="K252" s="148"/>
      <c r="L252" s="148"/>
      <c r="M252" s="148"/>
      <c r="N252" s="148"/>
      <c r="O252" s="148"/>
      <c r="P252" s="148"/>
      <c r="Q252" s="148"/>
      <c r="R252" s="148"/>
      <c r="S252" s="148"/>
      <c r="T252" s="148" t="s">
        <v>110</v>
      </c>
      <c r="U252" s="148" t="s">
        <v>110</v>
      </c>
      <c r="V252" s="148" t="s">
        <v>110</v>
      </c>
      <c r="W252" s="148" t="s">
        <v>110</v>
      </c>
      <c r="X252" s="148" t="s">
        <v>110</v>
      </c>
      <c r="Y252" s="148" t="s">
        <v>110</v>
      </c>
      <c r="Z252" s="148" t="s">
        <v>110</v>
      </c>
      <c r="AA252" s="148" t="s">
        <v>110</v>
      </c>
      <c r="AB252" s="148" t="s">
        <v>110</v>
      </c>
      <c r="AC252" s="148" t="s">
        <v>110</v>
      </c>
      <c r="AD252" s="148" t="s">
        <v>110</v>
      </c>
      <c r="AE252" s="148" t="s">
        <v>410</v>
      </c>
      <c r="AF252" s="191">
        <v>44246</v>
      </c>
      <c r="AG252" s="27"/>
      <c r="AH252" s="27"/>
      <c r="AI252" s="27"/>
      <c r="AJ252" s="27"/>
      <c r="AK252" s="27"/>
      <c r="AL252" s="27"/>
      <c r="AM252" s="27"/>
      <c r="AN252" s="27"/>
      <c r="AO252" s="27"/>
      <c r="AP252" s="27">
        <v>11500000</v>
      </c>
      <c r="AQ252" s="27">
        <v>11500000</v>
      </c>
      <c r="AR252" s="27">
        <v>11500000</v>
      </c>
      <c r="AS252" s="27">
        <v>9095000</v>
      </c>
      <c r="AT252" s="27">
        <v>9095000</v>
      </c>
      <c r="AU252" s="27">
        <v>9095000</v>
      </c>
      <c r="AV252" s="27">
        <v>9095000</v>
      </c>
      <c r="AW252" s="27">
        <v>9095000</v>
      </c>
      <c r="AX252" s="27">
        <v>9095000</v>
      </c>
      <c r="AY252" s="27">
        <v>9095000</v>
      </c>
      <c r="AZ252" s="27">
        <v>9095000</v>
      </c>
    </row>
    <row r="253" spans="1:52" s="1032" customFormat="1" ht="20.399999999999999" x14ac:dyDescent="0.25">
      <c r="A253" s="1006" t="s">
        <v>1325</v>
      </c>
      <c r="B253" s="186" t="s">
        <v>387</v>
      </c>
      <c r="C253" s="255">
        <v>131</v>
      </c>
      <c r="D253" s="157" t="s">
        <v>1123</v>
      </c>
      <c r="E253" s="186" t="s">
        <v>1324</v>
      </c>
      <c r="F253" s="186"/>
      <c r="G253" s="186"/>
      <c r="H253" s="960">
        <v>43405</v>
      </c>
      <c r="I253" s="148"/>
      <c r="J253" s="973" t="s">
        <v>1674</v>
      </c>
      <c r="K253" s="148"/>
      <c r="L253" s="148"/>
      <c r="M253" s="148"/>
      <c r="N253" s="148"/>
      <c r="O253" s="148"/>
      <c r="P253" s="148"/>
      <c r="Q253" s="148"/>
      <c r="R253" s="148"/>
      <c r="S253" s="148"/>
      <c r="T253" s="148" t="s">
        <v>110</v>
      </c>
      <c r="U253" s="148" t="s">
        <v>110</v>
      </c>
      <c r="V253" s="148" t="s">
        <v>110</v>
      </c>
      <c r="W253" s="148" t="s">
        <v>110</v>
      </c>
      <c r="X253" s="148" t="s">
        <v>110</v>
      </c>
      <c r="Y253" s="148" t="s">
        <v>110</v>
      </c>
      <c r="Z253" s="148" t="s">
        <v>110</v>
      </c>
      <c r="AA253" s="148" t="s">
        <v>110</v>
      </c>
      <c r="AB253" s="148" t="s">
        <v>110</v>
      </c>
      <c r="AC253" s="148" t="s">
        <v>110</v>
      </c>
      <c r="AD253" s="148" t="s">
        <v>110</v>
      </c>
      <c r="AE253" s="148" t="s">
        <v>410</v>
      </c>
      <c r="AF253" s="191" t="s">
        <v>87</v>
      </c>
      <c r="AG253" s="27"/>
      <c r="AH253" s="27"/>
      <c r="AI253" s="27"/>
      <c r="AJ253" s="27"/>
      <c r="AK253" s="27"/>
      <c r="AL253" s="27"/>
      <c r="AM253" s="27"/>
      <c r="AN253" s="27"/>
      <c r="AO253" s="27"/>
      <c r="AP253" s="27">
        <v>12500000</v>
      </c>
      <c r="AQ253" s="27">
        <v>12500000</v>
      </c>
      <c r="AR253" s="27">
        <v>12500000</v>
      </c>
      <c r="AS253" s="27" t="s">
        <v>1514</v>
      </c>
      <c r="AT253" s="27" t="s">
        <v>1514</v>
      </c>
      <c r="AU253" s="27" t="s">
        <v>1514</v>
      </c>
      <c r="AV253" s="27" t="s">
        <v>1514</v>
      </c>
      <c r="AW253" s="27" t="s">
        <v>1514</v>
      </c>
      <c r="AX253" s="1014">
        <v>4467000</v>
      </c>
      <c r="AY253" s="1014">
        <v>4467000</v>
      </c>
      <c r="AZ253" s="1014">
        <v>4467000</v>
      </c>
    </row>
    <row r="254" spans="1:52" s="1032" customFormat="1" x14ac:dyDescent="0.25">
      <c r="A254" s="1006" t="s">
        <v>1325</v>
      </c>
      <c r="B254" s="186" t="s">
        <v>387</v>
      </c>
      <c r="C254" s="255">
        <v>133</v>
      </c>
      <c r="D254" s="157" t="s">
        <v>1123</v>
      </c>
      <c r="E254" s="186" t="s">
        <v>1324</v>
      </c>
      <c r="F254" s="186"/>
      <c r="G254" s="186"/>
      <c r="H254" s="960">
        <v>43344</v>
      </c>
      <c r="I254" s="148"/>
      <c r="J254" s="973" t="s">
        <v>1675</v>
      </c>
      <c r="K254" s="148"/>
      <c r="L254" s="148"/>
      <c r="M254" s="148"/>
      <c r="N254" s="148"/>
      <c r="O254" s="148"/>
      <c r="P254" s="148"/>
      <c r="Q254" s="148"/>
      <c r="R254" s="148"/>
      <c r="S254" s="148"/>
      <c r="T254" s="148" t="s">
        <v>110</v>
      </c>
      <c r="U254" s="148" t="s">
        <v>110</v>
      </c>
      <c r="V254" s="148" t="s">
        <v>110</v>
      </c>
      <c r="W254" s="148" t="s">
        <v>110</v>
      </c>
      <c r="X254" s="148" t="s">
        <v>110</v>
      </c>
      <c r="Y254" s="148" t="s">
        <v>110</v>
      </c>
      <c r="Z254" s="148" t="s">
        <v>110</v>
      </c>
      <c r="AA254" s="148" t="s">
        <v>110</v>
      </c>
      <c r="AB254" s="148" t="s">
        <v>110</v>
      </c>
      <c r="AC254" s="148" t="s">
        <v>110</v>
      </c>
      <c r="AD254" s="148" t="s">
        <v>110</v>
      </c>
      <c r="AE254" s="148" t="s">
        <v>410</v>
      </c>
      <c r="AF254" s="191">
        <v>44246</v>
      </c>
      <c r="AG254" s="27"/>
      <c r="AH254" s="27"/>
      <c r="AI254" s="27"/>
      <c r="AJ254" s="27"/>
      <c r="AK254" s="27"/>
      <c r="AL254" s="27"/>
      <c r="AM254" s="27"/>
      <c r="AN254" s="27"/>
      <c r="AO254" s="27"/>
      <c r="AP254" s="27">
        <v>7300000</v>
      </c>
      <c r="AQ254" s="27">
        <v>7300000</v>
      </c>
      <c r="AR254" s="27">
        <v>7300000</v>
      </c>
      <c r="AS254" s="27">
        <v>6076000</v>
      </c>
      <c r="AT254" s="27">
        <v>6076000</v>
      </c>
      <c r="AU254" s="27">
        <v>6076000</v>
      </c>
      <c r="AV254" s="27">
        <v>6076000</v>
      </c>
      <c r="AW254" s="27">
        <v>6076000</v>
      </c>
      <c r="AX254" s="27">
        <v>6076000</v>
      </c>
      <c r="AY254" s="27">
        <v>6076000</v>
      </c>
      <c r="AZ254" s="27">
        <v>6076000</v>
      </c>
    </row>
    <row r="255" spans="1:52" x14ac:dyDescent="0.25">
      <c r="A255" s="186" t="s">
        <v>1325</v>
      </c>
      <c r="B255" s="186" t="s">
        <v>387</v>
      </c>
      <c r="C255" s="255">
        <v>136</v>
      </c>
      <c r="D255" s="157" t="s">
        <v>1123</v>
      </c>
      <c r="E255" s="186" t="s">
        <v>1324</v>
      </c>
      <c r="F255" s="186"/>
      <c r="G255" s="186"/>
      <c r="H255" s="960">
        <v>43191</v>
      </c>
      <c r="I255" s="26"/>
      <c r="J255" s="26" t="s">
        <v>1677</v>
      </c>
      <c r="K255" s="148"/>
      <c r="L255" s="148"/>
      <c r="M255" s="148"/>
      <c r="N255" s="148"/>
      <c r="O255" s="148"/>
      <c r="P255" s="148"/>
      <c r="Q255" s="148"/>
      <c r="R255" s="148"/>
      <c r="S255" s="148"/>
      <c r="T255" s="148" t="s">
        <v>110</v>
      </c>
      <c r="U255" s="148" t="s">
        <v>110</v>
      </c>
      <c r="V255" s="148" t="s">
        <v>110</v>
      </c>
      <c r="W255" s="148" t="s">
        <v>110</v>
      </c>
      <c r="X255" s="148" t="s">
        <v>110</v>
      </c>
      <c r="Y255" s="148" t="s">
        <v>110</v>
      </c>
      <c r="Z255" s="148" t="s">
        <v>110</v>
      </c>
      <c r="AA255" s="148" t="s">
        <v>110</v>
      </c>
      <c r="AB255" s="148" t="s">
        <v>110</v>
      </c>
      <c r="AC255" s="148" t="s">
        <v>110</v>
      </c>
      <c r="AD255" s="148" t="s">
        <v>110</v>
      </c>
      <c r="AE255" s="148" t="s">
        <v>410</v>
      </c>
      <c r="AF255" s="191">
        <v>44246</v>
      </c>
      <c r="AG255" s="27"/>
      <c r="AH255" s="27"/>
      <c r="AI255" s="27"/>
      <c r="AJ255" s="27"/>
      <c r="AK255" s="27"/>
      <c r="AL255" s="27"/>
      <c r="AM255" s="27"/>
      <c r="AN255" s="27"/>
      <c r="AO255" s="27"/>
      <c r="AP255" s="27">
        <v>5400000</v>
      </c>
      <c r="AQ255" s="27">
        <v>5400000</v>
      </c>
      <c r="AR255" s="27">
        <v>5400000</v>
      </c>
      <c r="AS255" s="27">
        <v>5250000</v>
      </c>
      <c r="AT255" s="27">
        <v>5250000</v>
      </c>
      <c r="AU255" s="27">
        <v>5250000</v>
      </c>
      <c r="AV255" s="27">
        <v>5250000</v>
      </c>
      <c r="AW255" s="27">
        <v>5250000</v>
      </c>
      <c r="AX255" s="27">
        <v>5250000</v>
      </c>
      <c r="AY255" s="27">
        <v>5250000</v>
      </c>
      <c r="AZ255" s="27">
        <v>5250000</v>
      </c>
    </row>
    <row r="256" spans="1:52" ht="30.6" x14ac:dyDescent="0.25">
      <c r="A256" s="186" t="s">
        <v>1325</v>
      </c>
      <c r="B256" s="186" t="s">
        <v>387</v>
      </c>
      <c r="C256" s="255">
        <v>138</v>
      </c>
      <c r="D256" s="157" t="s">
        <v>1123</v>
      </c>
      <c r="E256" s="186" t="s">
        <v>1324</v>
      </c>
      <c r="F256" s="186"/>
      <c r="G256" s="186"/>
      <c r="H256" s="960">
        <v>43374</v>
      </c>
      <c r="I256" s="26"/>
      <c r="J256" s="26" t="s">
        <v>1676</v>
      </c>
      <c r="K256" s="148"/>
      <c r="L256" s="148"/>
      <c r="M256" s="148"/>
      <c r="N256" s="148"/>
      <c r="O256" s="148"/>
      <c r="P256" s="148"/>
      <c r="Q256" s="148"/>
      <c r="R256" s="148"/>
      <c r="S256" s="148"/>
      <c r="T256" s="148" t="s">
        <v>110</v>
      </c>
      <c r="U256" s="148" t="s">
        <v>110</v>
      </c>
      <c r="V256" s="148" t="s">
        <v>110</v>
      </c>
      <c r="W256" s="148" t="s">
        <v>110</v>
      </c>
      <c r="X256" s="148" t="s">
        <v>110</v>
      </c>
      <c r="Y256" s="148" t="s">
        <v>110</v>
      </c>
      <c r="Z256" s="148" t="s">
        <v>110</v>
      </c>
      <c r="AA256" s="148" t="s">
        <v>110</v>
      </c>
      <c r="AB256" s="148" t="s">
        <v>110</v>
      </c>
      <c r="AC256" s="148" t="s">
        <v>110</v>
      </c>
      <c r="AD256" s="148" t="s">
        <v>110</v>
      </c>
      <c r="AE256" s="148" t="s">
        <v>410</v>
      </c>
      <c r="AF256" s="191">
        <v>44246</v>
      </c>
      <c r="AG256" s="27"/>
      <c r="AH256" s="27"/>
      <c r="AI256" s="27"/>
      <c r="AJ256" s="27"/>
      <c r="AK256" s="27"/>
      <c r="AL256" s="27"/>
      <c r="AM256" s="27"/>
      <c r="AN256" s="27"/>
      <c r="AO256" s="27"/>
      <c r="AP256" s="27">
        <v>16300000</v>
      </c>
      <c r="AQ256" s="27">
        <v>16300000</v>
      </c>
      <c r="AR256" s="27">
        <v>16300000</v>
      </c>
      <c r="AS256" s="27">
        <v>8811000</v>
      </c>
      <c r="AT256" s="27">
        <v>8811000</v>
      </c>
      <c r="AU256" s="27">
        <v>8811000</v>
      </c>
      <c r="AV256" s="27">
        <v>8811000</v>
      </c>
      <c r="AW256" s="27">
        <v>8811000</v>
      </c>
      <c r="AX256" s="27">
        <v>8811000</v>
      </c>
      <c r="AY256" s="27">
        <v>8811000</v>
      </c>
      <c r="AZ256" s="27">
        <v>8811000</v>
      </c>
    </row>
    <row r="257" spans="1:52" x14ac:dyDescent="0.25">
      <c r="A257" s="186" t="s">
        <v>1325</v>
      </c>
      <c r="B257" s="186" t="s">
        <v>387</v>
      </c>
      <c r="C257" s="255">
        <v>142</v>
      </c>
      <c r="D257" s="157" t="s">
        <v>1123</v>
      </c>
      <c r="E257" s="186" t="s">
        <v>1324</v>
      </c>
      <c r="F257" s="186"/>
      <c r="G257" s="186"/>
      <c r="H257" s="960">
        <v>43435</v>
      </c>
      <c r="I257" s="26"/>
      <c r="J257" s="26" t="s">
        <v>1678</v>
      </c>
      <c r="K257" s="148"/>
      <c r="L257" s="148"/>
      <c r="M257" s="148"/>
      <c r="N257" s="148"/>
      <c r="O257" s="148"/>
      <c r="P257" s="148"/>
      <c r="Q257" s="148"/>
      <c r="R257" s="148"/>
      <c r="S257" s="148"/>
      <c r="T257" s="148" t="s">
        <v>110</v>
      </c>
      <c r="U257" s="148" t="s">
        <v>110</v>
      </c>
      <c r="V257" s="148" t="s">
        <v>110</v>
      </c>
      <c r="W257" s="148" t="s">
        <v>110</v>
      </c>
      <c r="X257" s="148" t="s">
        <v>110</v>
      </c>
      <c r="Y257" s="148" t="s">
        <v>110</v>
      </c>
      <c r="Z257" s="148" t="s">
        <v>110</v>
      </c>
      <c r="AA257" s="148" t="s">
        <v>110</v>
      </c>
      <c r="AB257" s="148" t="s">
        <v>110</v>
      </c>
      <c r="AC257" s="148" t="s">
        <v>110</v>
      </c>
      <c r="AD257" s="148" t="s">
        <v>110</v>
      </c>
      <c r="AE257" s="148" t="s">
        <v>410</v>
      </c>
      <c r="AF257" s="191">
        <v>44246</v>
      </c>
      <c r="AG257" s="27"/>
      <c r="AH257" s="27"/>
      <c r="AI257" s="27"/>
      <c r="AJ257" s="27"/>
      <c r="AK257" s="27"/>
      <c r="AL257" s="27"/>
      <c r="AM257" s="27"/>
      <c r="AN257" s="27"/>
      <c r="AO257" s="27"/>
      <c r="AP257" s="27">
        <v>5200000</v>
      </c>
      <c r="AQ257" s="27">
        <v>5200000</v>
      </c>
      <c r="AR257" s="27">
        <v>5200000</v>
      </c>
      <c r="AS257" s="27">
        <v>7586000</v>
      </c>
      <c r="AT257" s="27">
        <v>7586000</v>
      </c>
      <c r="AU257" s="27">
        <v>7586000</v>
      </c>
      <c r="AV257" s="27">
        <v>7586000</v>
      </c>
      <c r="AW257" s="27">
        <v>7586000</v>
      </c>
      <c r="AX257" s="27">
        <v>7586000</v>
      </c>
      <c r="AY257" s="27">
        <v>7586000</v>
      </c>
      <c r="AZ257" s="27">
        <v>7586000</v>
      </c>
    </row>
    <row r="258" spans="1:52" x14ac:dyDescent="0.25">
      <c r="A258" s="186" t="s">
        <v>1325</v>
      </c>
      <c r="B258" s="186" t="s">
        <v>387</v>
      </c>
      <c r="C258" s="255">
        <v>143</v>
      </c>
      <c r="D258" s="157" t="s">
        <v>1123</v>
      </c>
      <c r="E258" s="186" t="s">
        <v>1324</v>
      </c>
      <c r="F258" s="186"/>
      <c r="G258" s="186"/>
      <c r="H258" s="960">
        <v>43435</v>
      </c>
      <c r="I258" s="26"/>
      <c r="J258" s="26" t="s">
        <v>1679</v>
      </c>
      <c r="K258" s="148"/>
      <c r="L258" s="148"/>
      <c r="M258" s="148"/>
      <c r="N258" s="148"/>
      <c r="O258" s="148"/>
      <c r="P258" s="148"/>
      <c r="Q258" s="148"/>
      <c r="R258" s="148"/>
      <c r="S258" s="148"/>
      <c r="T258" s="148" t="s">
        <v>110</v>
      </c>
      <c r="U258" s="148" t="s">
        <v>110</v>
      </c>
      <c r="V258" s="148" t="s">
        <v>110</v>
      </c>
      <c r="W258" s="148" t="s">
        <v>110</v>
      </c>
      <c r="X258" s="148" t="s">
        <v>110</v>
      </c>
      <c r="Y258" s="148" t="s">
        <v>110</v>
      </c>
      <c r="Z258" s="148" t="s">
        <v>110</v>
      </c>
      <c r="AA258" s="148" t="s">
        <v>110</v>
      </c>
      <c r="AB258" s="148" t="s">
        <v>110</v>
      </c>
      <c r="AC258" s="148" t="s">
        <v>110</v>
      </c>
      <c r="AD258" s="148" t="s">
        <v>110</v>
      </c>
      <c r="AE258" s="148" t="s">
        <v>410</v>
      </c>
      <c r="AF258" s="191">
        <v>44246</v>
      </c>
      <c r="AG258" s="27"/>
      <c r="AH258" s="27"/>
      <c r="AI258" s="27"/>
      <c r="AJ258" s="27"/>
      <c r="AK258" s="27"/>
      <c r="AL258" s="27"/>
      <c r="AM258" s="27"/>
      <c r="AN258" s="27"/>
      <c r="AO258" s="27"/>
      <c r="AP258" s="27">
        <v>5800000</v>
      </c>
      <c r="AQ258" s="27">
        <v>5800000</v>
      </c>
      <c r="AR258" s="27">
        <v>5800000</v>
      </c>
      <c r="AS258" s="27">
        <v>5780000</v>
      </c>
      <c r="AT258" s="27">
        <v>5780000</v>
      </c>
      <c r="AU258" s="27">
        <v>5780000</v>
      </c>
      <c r="AV258" s="27">
        <v>5780000</v>
      </c>
      <c r="AW258" s="27">
        <v>5780000</v>
      </c>
      <c r="AX258" s="27">
        <v>5780000</v>
      </c>
      <c r="AY258" s="27">
        <v>5780000</v>
      </c>
      <c r="AZ258" s="27">
        <v>5780000</v>
      </c>
    </row>
    <row r="259" spans="1:52" ht="20.399999999999999" x14ac:dyDescent="0.25">
      <c r="A259" s="186" t="s">
        <v>1325</v>
      </c>
      <c r="B259" s="186" t="s">
        <v>387</v>
      </c>
      <c r="C259" s="255">
        <v>48</v>
      </c>
      <c r="D259" s="157" t="s">
        <v>1123</v>
      </c>
      <c r="E259" s="186" t="s">
        <v>1324</v>
      </c>
      <c r="F259" s="186"/>
      <c r="G259" s="186"/>
      <c r="H259" s="960">
        <v>43282</v>
      </c>
      <c r="I259" s="26"/>
      <c r="J259" s="26" t="s">
        <v>1573</v>
      </c>
      <c r="K259" s="148"/>
      <c r="L259" s="148"/>
      <c r="M259" s="148"/>
      <c r="N259" s="148"/>
      <c r="O259" s="148"/>
      <c r="P259" s="148" t="s">
        <v>396</v>
      </c>
      <c r="Q259" s="148" t="s">
        <v>406</v>
      </c>
      <c r="R259" s="148" t="s">
        <v>406</v>
      </c>
      <c r="S259" s="148" t="s">
        <v>110</v>
      </c>
      <c r="T259" s="148" t="s">
        <v>110</v>
      </c>
      <c r="U259" s="148" t="s">
        <v>110</v>
      </c>
      <c r="V259" s="148" t="s">
        <v>110</v>
      </c>
      <c r="W259" s="148" t="s">
        <v>110</v>
      </c>
      <c r="X259" s="148" t="s">
        <v>110</v>
      </c>
      <c r="Y259" s="148" t="s">
        <v>110</v>
      </c>
      <c r="Z259" s="148" t="s">
        <v>110</v>
      </c>
      <c r="AA259" s="148" t="s">
        <v>110</v>
      </c>
      <c r="AB259" s="148" t="s">
        <v>110</v>
      </c>
      <c r="AC259" s="148" t="s">
        <v>110</v>
      </c>
      <c r="AD259" s="148" t="s">
        <v>110</v>
      </c>
      <c r="AE259" s="967" t="s">
        <v>410</v>
      </c>
      <c r="AF259" s="967">
        <v>43336</v>
      </c>
      <c r="AG259" s="27"/>
      <c r="AH259" s="27"/>
      <c r="AI259" s="27"/>
      <c r="AJ259" s="27"/>
      <c r="AK259" s="27"/>
      <c r="AL259" s="27">
        <v>16600000</v>
      </c>
      <c r="AM259" s="27">
        <v>15884000</v>
      </c>
      <c r="AN259" s="27">
        <v>15884000</v>
      </c>
      <c r="AO259" s="27">
        <v>15884000</v>
      </c>
      <c r="AP259" s="27">
        <v>15884000</v>
      </c>
      <c r="AQ259" s="27">
        <v>15884000</v>
      </c>
      <c r="AR259" s="27">
        <v>15884000</v>
      </c>
      <c r="AS259" s="27">
        <v>15884000</v>
      </c>
      <c r="AT259" s="27">
        <v>15884000</v>
      </c>
      <c r="AU259" s="27">
        <v>15884000</v>
      </c>
      <c r="AV259" s="27">
        <v>15884000</v>
      </c>
      <c r="AW259" s="27">
        <v>15884000</v>
      </c>
      <c r="AX259" s="27">
        <v>15884000</v>
      </c>
      <c r="AY259" s="27">
        <v>15884000</v>
      </c>
      <c r="AZ259" s="27">
        <v>15884000</v>
      </c>
    </row>
    <row r="260" spans="1:52" ht="20.399999999999999" x14ac:dyDescent="0.25">
      <c r="A260" s="186" t="s">
        <v>1325</v>
      </c>
      <c r="B260" s="186" t="s">
        <v>387</v>
      </c>
      <c r="C260" s="255">
        <v>46</v>
      </c>
      <c r="D260" s="157" t="s">
        <v>1123</v>
      </c>
      <c r="E260" s="186" t="s">
        <v>1324</v>
      </c>
      <c r="F260" s="186"/>
      <c r="G260" s="186"/>
      <c r="H260" s="960">
        <v>43070</v>
      </c>
      <c r="I260" s="26"/>
      <c r="J260" s="26" t="s">
        <v>1574</v>
      </c>
      <c r="K260" s="148"/>
      <c r="L260" s="148"/>
      <c r="M260" s="148"/>
      <c r="N260" s="148"/>
      <c r="O260" s="148"/>
      <c r="P260" s="148" t="s">
        <v>396</v>
      </c>
      <c r="Q260" s="148" t="s">
        <v>110</v>
      </c>
      <c r="R260" s="148" t="s">
        <v>110</v>
      </c>
      <c r="S260" s="148" t="s">
        <v>110</v>
      </c>
      <c r="T260" s="148" t="s">
        <v>110</v>
      </c>
      <c r="U260" s="148" t="s">
        <v>110</v>
      </c>
      <c r="V260" s="148" t="s">
        <v>110</v>
      </c>
      <c r="W260" s="148" t="s">
        <v>110</v>
      </c>
      <c r="X260" s="148" t="s">
        <v>110</v>
      </c>
      <c r="Y260" s="148" t="s">
        <v>110</v>
      </c>
      <c r="Z260" s="148" t="s">
        <v>110</v>
      </c>
      <c r="AA260" s="148" t="s">
        <v>110</v>
      </c>
      <c r="AB260" s="148" t="s">
        <v>110</v>
      </c>
      <c r="AC260" s="148" t="s">
        <v>110</v>
      </c>
      <c r="AD260" s="148" t="s">
        <v>110</v>
      </c>
      <c r="AE260" s="967" t="s">
        <v>410</v>
      </c>
      <c r="AF260" s="967">
        <v>43207</v>
      </c>
      <c r="AG260" s="27"/>
      <c r="AH260" s="27"/>
      <c r="AI260" s="27"/>
      <c r="AJ260" s="27"/>
      <c r="AK260" s="27"/>
      <c r="AL260" s="27">
        <v>7551000</v>
      </c>
      <c r="AM260" s="27">
        <v>7551000</v>
      </c>
      <c r="AN260" s="27">
        <v>7551000</v>
      </c>
      <c r="AO260" s="27">
        <v>7551000</v>
      </c>
      <c r="AP260" s="27">
        <v>7551000</v>
      </c>
      <c r="AQ260" s="27">
        <v>7551000</v>
      </c>
      <c r="AR260" s="27">
        <v>7551000</v>
      </c>
      <c r="AS260" s="27">
        <v>7551000</v>
      </c>
      <c r="AT260" s="27">
        <v>7551000</v>
      </c>
      <c r="AU260" s="27">
        <v>7551000</v>
      </c>
      <c r="AV260" s="27">
        <v>7551000</v>
      </c>
      <c r="AW260" s="27">
        <v>7551000</v>
      </c>
      <c r="AX260" s="27">
        <v>7551000</v>
      </c>
      <c r="AY260" s="27">
        <v>7551000</v>
      </c>
      <c r="AZ260" s="27">
        <v>7551000</v>
      </c>
    </row>
    <row r="261" spans="1:52" x14ac:dyDescent="0.25">
      <c r="A261" s="186" t="s">
        <v>1325</v>
      </c>
      <c r="B261" s="186" t="s">
        <v>387</v>
      </c>
      <c r="C261" s="255">
        <v>33</v>
      </c>
      <c r="D261" s="157" t="s">
        <v>1123</v>
      </c>
      <c r="E261" s="186" t="s">
        <v>1324</v>
      </c>
      <c r="F261" s="186"/>
      <c r="G261" s="186"/>
      <c r="H261" s="983">
        <v>42887</v>
      </c>
      <c r="I261" s="26"/>
      <c r="J261" s="26" t="s">
        <v>1400</v>
      </c>
      <c r="K261" s="148"/>
      <c r="L261" s="148"/>
      <c r="M261" s="148"/>
      <c r="N261" s="148"/>
      <c r="O261" s="148" t="s">
        <v>396</v>
      </c>
      <c r="P261" s="148" t="s">
        <v>396</v>
      </c>
      <c r="Q261" s="148" t="s">
        <v>110</v>
      </c>
      <c r="R261" s="148" t="s">
        <v>110</v>
      </c>
      <c r="S261" s="148" t="s">
        <v>110</v>
      </c>
      <c r="T261" s="148" t="s">
        <v>110</v>
      </c>
      <c r="U261" s="148" t="s">
        <v>110</v>
      </c>
      <c r="V261" s="148" t="s">
        <v>110</v>
      </c>
      <c r="W261" s="148" t="s">
        <v>110</v>
      </c>
      <c r="X261" s="148" t="s">
        <v>110</v>
      </c>
      <c r="Y261" s="148" t="s">
        <v>110</v>
      </c>
      <c r="Z261" s="148" t="s">
        <v>110</v>
      </c>
      <c r="AA261" s="148" t="s">
        <v>110</v>
      </c>
      <c r="AB261" s="148" t="s">
        <v>110</v>
      </c>
      <c r="AC261" s="148" t="s">
        <v>110</v>
      </c>
      <c r="AD261" s="148" t="s">
        <v>110</v>
      </c>
      <c r="AE261" s="967" t="s">
        <v>410</v>
      </c>
      <c r="AF261" s="191">
        <v>43070</v>
      </c>
      <c r="AG261" s="27"/>
      <c r="AH261" s="27"/>
      <c r="AI261" s="27"/>
      <c r="AJ261" s="27"/>
      <c r="AK261" s="27">
        <v>6467000</v>
      </c>
      <c r="AL261" s="27">
        <v>6467000</v>
      </c>
      <c r="AM261" s="27">
        <v>6467000</v>
      </c>
      <c r="AN261" s="27">
        <v>6467000</v>
      </c>
      <c r="AO261" s="27">
        <v>6467000</v>
      </c>
      <c r="AP261" s="27">
        <v>6467000</v>
      </c>
      <c r="AQ261" s="27">
        <v>6467000</v>
      </c>
      <c r="AR261" s="27">
        <v>6467000</v>
      </c>
      <c r="AS261" s="27">
        <v>6467000</v>
      </c>
      <c r="AT261" s="27">
        <v>6467000</v>
      </c>
      <c r="AU261" s="27">
        <v>6467000</v>
      </c>
      <c r="AV261" s="27">
        <v>6467000</v>
      </c>
      <c r="AW261" s="27">
        <v>6467000</v>
      </c>
      <c r="AX261" s="27">
        <v>6467000</v>
      </c>
      <c r="AY261" s="27">
        <v>6467000</v>
      </c>
      <c r="AZ261" s="27">
        <v>6467000</v>
      </c>
    </row>
    <row r="262" spans="1:52" ht="20.399999999999999" x14ac:dyDescent="0.25">
      <c r="A262" s="186" t="s">
        <v>1325</v>
      </c>
      <c r="B262" s="186" t="s">
        <v>387</v>
      </c>
      <c r="C262" s="255">
        <v>39</v>
      </c>
      <c r="D262" s="157" t="s">
        <v>1123</v>
      </c>
      <c r="E262" s="186" t="s">
        <v>1324</v>
      </c>
      <c r="F262" s="186"/>
      <c r="G262" s="186"/>
      <c r="H262" s="1041">
        <v>43040</v>
      </c>
      <c r="I262" s="26"/>
      <c r="J262" s="26" t="s">
        <v>1406</v>
      </c>
      <c r="K262" s="148"/>
      <c r="L262" s="148"/>
      <c r="M262" s="148"/>
      <c r="N262" s="148"/>
      <c r="O262" s="148" t="s">
        <v>396</v>
      </c>
      <c r="P262" s="148" t="s">
        <v>396</v>
      </c>
      <c r="Q262" s="148" t="s">
        <v>110</v>
      </c>
      <c r="R262" s="148" t="s">
        <v>110</v>
      </c>
      <c r="S262" s="148" t="s">
        <v>110</v>
      </c>
      <c r="T262" s="148" t="s">
        <v>110</v>
      </c>
      <c r="U262" s="148" t="s">
        <v>110</v>
      </c>
      <c r="V262" s="148" t="s">
        <v>110</v>
      </c>
      <c r="W262" s="148" t="s">
        <v>110</v>
      </c>
      <c r="X262" s="148" t="s">
        <v>110</v>
      </c>
      <c r="Y262" s="148" t="s">
        <v>110</v>
      </c>
      <c r="Z262" s="148" t="s">
        <v>110</v>
      </c>
      <c r="AA262" s="148" t="s">
        <v>110</v>
      </c>
      <c r="AB262" s="148" t="s">
        <v>110</v>
      </c>
      <c r="AC262" s="148" t="s">
        <v>110</v>
      </c>
      <c r="AD262" s="148" t="s">
        <v>110</v>
      </c>
      <c r="AE262" s="967" t="s">
        <v>410</v>
      </c>
      <c r="AF262" s="191">
        <v>43102</v>
      </c>
      <c r="AG262" s="27"/>
      <c r="AH262" s="27"/>
      <c r="AI262" s="27"/>
      <c r="AJ262" s="27"/>
      <c r="AK262" s="27" t="s">
        <v>1405</v>
      </c>
      <c r="AL262" s="27" t="s">
        <v>1405</v>
      </c>
      <c r="AM262" s="27" t="s">
        <v>1405</v>
      </c>
      <c r="AN262" s="27" t="s">
        <v>1405</v>
      </c>
      <c r="AO262" s="27" t="s">
        <v>1405</v>
      </c>
      <c r="AP262" s="27" t="s">
        <v>1405</v>
      </c>
      <c r="AQ262" s="27" t="s">
        <v>1405</v>
      </c>
      <c r="AR262" s="27" t="s">
        <v>1405</v>
      </c>
      <c r="AS262" s="27" t="s">
        <v>1405</v>
      </c>
      <c r="AT262" s="27" t="s">
        <v>1405</v>
      </c>
      <c r="AU262" s="27" t="s">
        <v>1405</v>
      </c>
      <c r="AV262" s="27" t="s">
        <v>1405</v>
      </c>
      <c r="AW262" s="27" t="s">
        <v>1405</v>
      </c>
      <c r="AX262" s="27" t="s">
        <v>1405</v>
      </c>
      <c r="AY262" s="27" t="s">
        <v>1405</v>
      </c>
      <c r="AZ262" s="27" t="s">
        <v>1405</v>
      </c>
    </row>
    <row r="263" spans="1:52" ht="20.399999999999999" x14ac:dyDescent="0.25">
      <c r="A263" s="186" t="s">
        <v>1325</v>
      </c>
      <c r="B263" s="186" t="s">
        <v>387</v>
      </c>
      <c r="C263" s="255">
        <v>29</v>
      </c>
      <c r="D263" s="157" t="s">
        <v>1123</v>
      </c>
      <c r="E263" s="186" t="s">
        <v>1324</v>
      </c>
      <c r="F263" s="186"/>
      <c r="G263" s="186"/>
      <c r="H263" s="960">
        <v>42979</v>
      </c>
      <c r="I263" s="26"/>
      <c r="J263" s="26" t="s">
        <v>1394</v>
      </c>
      <c r="K263" s="148"/>
      <c r="L263" s="148"/>
      <c r="M263" s="148"/>
      <c r="N263" s="148" t="s">
        <v>406</v>
      </c>
      <c r="O263" s="148" t="s">
        <v>406</v>
      </c>
      <c r="P263" s="148" t="s">
        <v>110</v>
      </c>
      <c r="Q263" s="148" t="s">
        <v>110</v>
      </c>
      <c r="R263" s="148" t="s">
        <v>110</v>
      </c>
      <c r="S263" s="148" t="s">
        <v>110</v>
      </c>
      <c r="T263" s="148" t="s">
        <v>110</v>
      </c>
      <c r="U263" s="148" t="s">
        <v>110</v>
      </c>
      <c r="V263" s="148" t="s">
        <v>110</v>
      </c>
      <c r="W263" s="148" t="s">
        <v>110</v>
      </c>
      <c r="X263" s="148" t="s">
        <v>110</v>
      </c>
      <c r="Y263" s="148" t="s">
        <v>110</v>
      </c>
      <c r="Z263" s="148" t="s">
        <v>110</v>
      </c>
      <c r="AA263" s="148" t="s">
        <v>110</v>
      </c>
      <c r="AB263" s="148" t="s">
        <v>110</v>
      </c>
      <c r="AC263" s="148" t="s">
        <v>110</v>
      </c>
      <c r="AD263" s="148" t="s">
        <v>110</v>
      </c>
      <c r="AE263" s="967" t="s">
        <v>410</v>
      </c>
      <c r="AF263" s="967" t="s">
        <v>1628</v>
      </c>
      <c r="AG263" s="27"/>
      <c r="AH263" s="27"/>
      <c r="AI263" s="27"/>
      <c r="AJ263" s="27">
        <v>15500000</v>
      </c>
      <c r="AK263" s="27">
        <v>12500000</v>
      </c>
      <c r="AL263" s="27">
        <v>11093000</v>
      </c>
      <c r="AM263" s="27">
        <v>11093000</v>
      </c>
      <c r="AN263" s="27">
        <v>11093000</v>
      </c>
      <c r="AO263" s="27">
        <v>11093000</v>
      </c>
      <c r="AP263" s="27">
        <v>11093000</v>
      </c>
      <c r="AQ263" s="27">
        <v>11093000</v>
      </c>
      <c r="AR263" s="27">
        <v>11093000</v>
      </c>
      <c r="AS263" s="27">
        <v>13050000</v>
      </c>
      <c r="AT263" s="27">
        <v>13050000</v>
      </c>
      <c r="AU263" s="27">
        <v>13050000</v>
      </c>
      <c r="AV263" s="27">
        <v>13050000</v>
      </c>
      <c r="AW263" s="27">
        <v>13050000</v>
      </c>
      <c r="AX263" s="27">
        <v>13050000</v>
      </c>
      <c r="AY263" s="27">
        <v>13050000</v>
      </c>
      <c r="AZ263" s="27">
        <v>13050000</v>
      </c>
    </row>
    <row r="264" spans="1:52" x14ac:dyDescent="0.25">
      <c r="A264" s="186" t="s">
        <v>1325</v>
      </c>
      <c r="B264" s="186" t="s">
        <v>387</v>
      </c>
      <c r="C264" s="255">
        <v>30</v>
      </c>
      <c r="D264" s="157" t="s">
        <v>1123</v>
      </c>
      <c r="E264" s="186" t="s">
        <v>1324</v>
      </c>
      <c r="F264" s="186"/>
      <c r="G264" s="186"/>
      <c r="H264" s="960">
        <v>42705</v>
      </c>
      <c r="I264" s="26"/>
      <c r="J264" s="26" t="s">
        <v>1410</v>
      </c>
      <c r="K264" s="148"/>
      <c r="L264" s="148"/>
      <c r="M264" s="148"/>
      <c r="N264" s="148" t="s">
        <v>110</v>
      </c>
      <c r="O264" s="148" t="s">
        <v>110</v>
      </c>
      <c r="P264" s="148" t="s">
        <v>110</v>
      </c>
      <c r="Q264" s="148" t="s">
        <v>110</v>
      </c>
      <c r="R264" s="148" t="s">
        <v>110</v>
      </c>
      <c r="S264" s="148" t="s">
        <v>110</v>
      </c>
      <c r="T264" s="148" t="s">
        <v>110</v>
      </c>
      <c r="U264" s="148" t="s">
        <v>110</v>
      </c>
      <c r="V264" s="148" t="s">
        <v>110</v>
      </c>
      <c r="W264" s="148" t="s">
        <v>110</v>
      </c>
      <c r="X264" s="148" t="s">
        <v>110</v>
      </c>
      <c r="Y264" s="148" t="s">
        <v>110</v>
      </c>
      <c r="Z264" s="148" t="s">
        <v>110</v>
      </c>
      <c r="AA264" s="148" t="s">
        <v>110</v>
      </c>
      <c r="AB264" s="148" t="s">
        <v>110</v>
      </c>
      <c r="AC264" s="148" t="s">
        <v>110</v>
      </c>
      <c r="AD264" s="148" t="s">
        <v>110</v>
      </c>
      <c r="AE264" s="967" t="s">
        <v>410</v>
      </c>
      <c r="AF264" s="191">
        <v>43103</v>
      </c>
      <c r="AG264" s="27"/>
      <c r="AH264" s="27"/>
      <c r="AI264" s="27"/>
      <c r="AJ264" s="27">
        <v>5919000</v>
      </c>
      <c r="AK264" s="27">
        <v>5919000</v>
      </c>
      <c r="AL264" s="27">
        <v>5919000</v>
      </c>
      <c r="AM264" s="27">
        <v>5919000</v>
      </c>
      <c r="AN264" s="27">
        <v>5919000</v>
      </c>
      <c r="AO264" s="27">
        <v>5919000</v>
      </c>
      <c r="AP264" s="27">
        <v>5919000</v>
      </c>
      <c r="AQ264" s="27">
        <v>5919000</v>
      </c>
      <c r="AR264" s="27">
        <v>5919000</v>
      </c>
      <c r="AS264" s="27">
        <v>5919000</v>
      </c>
      <c r="AT264" s="27">
        <v>5919000</v>
      </c>
      <c r="AU264" s="27">
        <v>5919000</v>
      </c>
      <c r="AV264" s="27">
        <v>5919000</v>
      </c>
      <c r="AW264" s="27">
        <v>5919000</v>
      </c>
      <c r="AX264" s="27">
        <v>5919000</v>
      </c>
      <c r="AY264" s="27">
        <v>5919000</v>
      </c>
      <c r="AZ264" s="27">
        <v>5919000</v>
      </c>
    </row>
    <row r="265" spans="1:52" ht="40.799999999999997" x14ac:dyDescent="0.25">
      <c r="A265" s="186" t="s">
        <v>1325</v>
      </c>
      <c r="B265" s="186" t="s">
        <v>387</v>
      </c>
      <c r="C265" s="255">
        <v>16</v>
      </c>
      <c r="D265" s="157" t="s">
        <v>1123</v>
      </c>
      <c r="E265" s="186" t="s">
        <v>1324</v>
      </c>
      <c r="F265" s="186"/>
      <c r="G265" s="186"/>
      <c r="H265" s="1001">
        <v>42522</v>
      </c>
      <c r="I265" s="26"/>
      <c r="J265" s="26" t="s">
        <v>1372</v>
      </c>
      <c r="K265" s="148"/>
      <c r="L265" s="148"/>
      <c r="M265" s="148" t="s">
        <v>110</v>
      </c>
      <c r="N265" s="148" t="s">
        <v>110</v>
      </c>
      <c r="O265" s="148" t="s">
        <v>110</v>
      </c>
      <c r="P265" s="148" t="s">
        <v>110</v>
      </c>
      <c r="Q265" s="148" t="s">
        <v>110</v>
      </c>
      <c r="R265" s="148" t="s">
        <v>110</v>
      </c>
      <c r="S265" s="148" t="s">
        <v>110</v>
      </c>
      <c r="T265" s="148" t="s">
        <v>110</v>
      </c>
      <c r="U265" s="148" t="s">
        <v>110</v>
      </c>
      <c r="V265" s="148" t="s">
        <v>110</v>
      </c>
      <c r="W265" s="148" t="s">
        <v>110</v>
      </c>
      <c r="X265" s="148" t="s">
        <v>110</v>
      </c>
      <c r="Y265" s="148" t="s">
        <v>110</v>
      </c>
      <c r="Z265" s="148" t="s">
        <v>110</v>
      </c>
      <c r="AA265" s="148" t="s">
        <v>110</v>
      </c>
      <c r="AB265" s="148" t="s">
        <v>110</v>
      </c>
      <c r="AC265" s="148" t="s">
        <v>110</v>
      </c>
      <c r="AD265" s="148" t="s">
        <v>110</v>
      </c>
      <c r="AE265" s="967" t="s">
        <v>410</v>
      </c>
      <c r="AF265" s="191">
        <v>43103</v>
      </c>
      <c r="AG265" s="27"/>
      <c r="AH265" s="27"/>
      <c r="AI265" s="27" t="s">
        <v>1386</v>
      </c>
      <c r="AJ265" s="27" t="s">
        <v>1386</v>
      </c>
      <c r="AK265" s="27" t="s">
        <v>1386</v>
      </c>
      <c r="AL265" s="27" t="s">
        <v>1386</v>
      </c>
      <c r="AM265" s="27" t="s">
        <v>1386</v>
      </c>
      <c r="AN265" s="27" t="s">
        <v>1386</v>
      </c>
      <c r="AO265" s="27" t="s">
        <v>1386</v>
      </c>
      <c r="AP265" s="27" t="s">
        <v>1386</v>
      </c>
      <c r="AQ265" s="27" t="s">
        <v>1386</v>
      </c>
      <c r="AR265" s="27" t="s">
        <v>1386</v>
      </c>
      <c r="AS265" s="27" t="s">
        <v>1386</v>
      </c>
      <c r="AT265" s="27" t="s">
        <v>1386</v>
      </c>
      <c r="AU265" s="27" t="s">
        <v>1386</v>
      </c>
      <c r="AV265" s="27" t="s">
        <v>1386</v>
      </c>
      <c r="AW265" s="27" t="s">
        <v>1386</v>
      </c>
      <c r="AX265" s="27" t="s">
        <v>1386</v>
      </c>
      <c r="AY265" s="27" t="s">
        <v>1386</v>
      </c>
      <c r="AZ265" s="27" t="s">
        <v>1386</v>
      </c>
    </row>
    <row r="266" spans="1:52" ht="30.6" x14ac:dyDescent="0.25">
      <c r="A266" s="186" t="s">
        <v>1325</v>
      </c>
      <c r="B266" s="186" t="s">
        <v>387</v>
      </c>
      <c r="C266" s="255">
        <v>6</v>
      </c>
      <c r="D266" s="157" t="s">
        <v>1123</v>
      </c>
      <c r="E266" s="186" t="s">
        <v>1324</v>
      </c>
      <c r="F266" s="186"/>
      <c r="G266" s="186"/>
      <c r="H266" s="960">
        <v>41883</v>
      </c>
      <c r="I266" s="26"/>
      <c r="J266" s="26" t="s">
        <v>1338</v>
      </c>
      <c r="K266" s="148" t="s">
        <v>110</v>
      </c>
      <c r="L266" s="148" t="s">
        <v>110</v>
      </c>
      <c r="M266" s="148" t="s">
        <v>110</v>
      </c>
      <c r="N266" s="148" t="s">
        <v>110</v>
      </c>
      <c r="O266" s="148" t="s">
        <v>110</v>
      </c>
      <c r="P266" s="148" t="s">
        <v>110</v>
      </c>
      <c r="Q266" s="148" t="s">
        <v>110</v>
      </c>
      <c r="R266" s="148" t="s">
        <v>110</v>
      </c>
      <c r="S266" s="148" t="s">
        <v>110</v>
      </c>
      <c r="T266" s="148" t="s">
        <v>110</v>
      </c>
      <c r="U266" s="148" t="s">
        <v>110</v>
      </c>
      <c r="V266" s="148" t="s">
        <v>110</v>
      </c>
      <c r="W266" s="148" t="s">
        <v>110</v>
      </c>
      <c r="X266" s="148" t="s">
        <v>110</v>
      </c>
      <c r="Y266" s="148" t="s">
        <v>110</v>
      </c>
      <c r="Z266" s="148" t="s">
        <v>110</v>
      </c>
      <c r="AA266" s="148" t="s">
        <v>110</v>
      </c>
      <c r="AB266" s="148" t="s">
        <v>110</v>
      </c>
      <c r="AC266" s="148" t="s">
        <v>110</v>
      </c>
      <c r="AD266" s="148" t="s">
        <v>110</v>
      </c>
      <c r="AE266" s="967" t="s">
        <v>410</v>
      </c>
      <c r="AF266" s="191">
        <v>42720</v>
      </c>
      <c r="AG266" s="27">
        <v>6500000</v>
      </c>
      <c r="AH266" s="27">
        <v>6500000</v>
      </c>
      <c r="AI266" s="27">
        <v>6500000</v>
      </c>
      <c r="AJ266" s="27">
        <v>6437000</v>
      </c>
      <c r="AK266" s="27">
        <v>6437000</v>
      </c>
      <c r="AL266" s="27">
        <v>6437000</v>
      </c>
      <c r="AM266" s="27">
        <v>6437000</v>
      </c>
      <c r="AN266" s="27">
        <v>6437000</v>
      </c>
      <c r="AO266" s="27">
        <v>6437000</v>
      </c>
      <c r="AP266" s="27">
        <v>6437000</v>
      </c>
      <c r="AQ266" s="27">
        <v>6437000</v>
      </c>
      <c r="AR266" s="27">
        <v>6437000</v>
      </c>
      <c r="AS266" s="27">
        <v>6437000</v>
      </c>
      <c r="AT266" s="27">
        <v>6437000</v>
      </c>
      <c r="AU266" s="27">
        <v>6437000</v>
      </c>
      <c r="AV266" s="27">
        <v>6437000</v>
      </c>
      <c r="AW266" s="27">
        <v>6437000</v>
      </c>
      <c r="AX266" s="27">
        <v>6437000</v>
      </c>
      <c r="AY266" s="27">
        <v>6437000</v>
      </c>
      <c r="AZ266" s="27">
        <v>6437000</v>
      </c>
    </row>
    <row r="267" spans="1:52" s="975" customFormat="1" ht="20.399999999999999" x14ac:dyDescent="0.25">
      <c r="A267" s="186" t="s">
        <v>1325</v>
      </c>
      <c r="B267" s="148" t="s">
        <v>387</v>
      </c>
      <c r="C267" s="255">
        <v>299</v>
      </c>
      <c r="D267" s="157" t="s">
        <v>1121</v>
      </c>
      <c r="E267" s="186" t="s">
        <v>1324</v>
      </c>
      <c r="F267" s="186"/>
      <c r="G267" s="186"/>
      <c r="H267" s="1021">
        <v>44531</v>
      </c>
      <c r="I267" s="26"/>
      <c r="J267" s="26" t="s">
        <v>1713</v>
      </c>
      <c r="K267" s="148"/>
      <c r="L267" s="148"/>
      <c r="M267" s="148"/>
      <c r="N267" s="148"/>
      <c r="O267" s="148"/>
      <c r="P267" s="148"/>
      <c r="Q267" s="148"/>
      <c r="R267" s="148"/>
      <c r="S267" s="148"/>
      <c r="T267" s="148"/>
      <c r="U267" s="148"/>
      <c r="V267" s="148"/>
      <c r="W267" s="148"/>
      <c r="X267" s="148"/>
      <c r="Y267" s="148"/>
      <c r="Z267" s="148"/>
      <c r="AA267" s="148"/>
      <c r="AB267" s="148" t="s">
        <v>406</v>
      </c>
      <c r="AC267" s="148" t="s">
        <v>96</v>
      </c>
      <c r="AD267" s="148" t="s">
        <v>96</v>
      </c>
      <c r="AE267" s="148" t="s">
        <v>410</v>
      </c>
      <c r="AF267" s="148" t="s">
        <v>87</v>
      </c>
      <c r="AG267" s="27"/>
      <c r="AH267" s="27"/>
      <c r="AI267" s="27"/>
      <c r="AJ267" s="27"/>
      <c r="AK267" s="27"/>
      <c r="AL267" s="27"/>
      <c r="AM267" s="27"/>
      <c r="AN267" s="27"/>
      <c r="AO267" s="27"/>
      <c r="AP267" s="27"/>
      <c r="AQ267" s="27"/>
      <c r="AR267" s="27"/>
      <c r="AS267" s="27"/>
      <c r="AT267" s="27"/>
      <c r="AU267" s="27"/>
      <c r="AV267" s="27"/>
      <c r="AW267" s="27"/>
      <c r="AX267" s="27">
        <v>5672000</v>
      </c>
      <c r="AY267" s="27">
        <v>5672000</v>
      </c>
      <c r="AZ267" s="27">
        <v>5672000</v>
      </c>
    </row>
    <row r="268" spans="1:52" s="975" customFormat="1" ht="20.399999999999999" x14ac:dyDescent="0.25">
      <c r="A268" s="186" t="s">
        <v>1325</v>
      </c>
      <c r="B268" s="148" t="s">
        <v>387</v>
      </c>
      <c r="C268" s="255">
        <v>300</v>
      </c>
      <c r="D268" s="157" t="s">
        <v>1121</v>
      </c>
      <c r="E268" s="186" t="s">
        <v>1324</v>
      </c>
      <c r="F268" s="186"/>
      <c r="G268" s="186"/>
      <c r="H268" s="1021">
        <v>44501</v>
      </c>
      <c r="I268" s="26"/>
      <c r="J268" s="26" t="s">
        <v>1714</v>
      </c>
      <c r="K268" s="148"/>
      <c r="L268" s="148"/>
      <c r="M268" s="148"/>
      <c r="N268" s="148"/>
      <c r="O268" s="148"/>
      <c r="P268" s="148"/>
      <c r="Q268" s="148"/>
      <c r="R268" s="148"/>
      <c r="S268" s="148"/>
      <c r="T268" s="148"/>
      <c r="U268" s="148"/>
      <c r="V268" s="148"/>
      <c r="W268" s="148"/>
      <c r="X268" s="148"/>
      <c r="Y268" s="148"/>
      <c r="Z268" s="148"/>
      <c r="AA268" s="148"/>
      <c r="AB268" s="148" t="s">
        <v>406</v>
      </c>
      <c r="AC268" s="148" t="s">
        <v>96</v>
      </c>
      <c r="AD268" s="148" t="s">
        <v>96</v>
      </c>
      <c r="AE268" s="148" t="s">
        <v>410</v>
      </c>
      <c r="AF268" s="148" t="s">
        <v>87</v>
      </c>
      <c r="AG268" s="27"/>
      <c r="AH268" s="27"/>
      <c r="AI268" s="27"/>
      <c r="AJ268" s="27"/>
      <c r="AK268" s="27"/>
      <c r="AL268" s="27"/>
      <c r="AM268" s="27"/>
      <c r="AN268" s="27"/>
      <c r="AO268" s="27"/>
      <c r="AP268" s="27"/>
      <c r="AQ268" s="27"/>
      <c r="AR268" s="27"/>
      <c r="AS268" s="27"/>
      <c r="AT268" s="27"/>
      <c r="AU268" s="27"/>
      <c r="AV268" s="27"/>
      <c r="AW268" s="27"/>
      <c r="AX268" s="27">
        <v>11636000</v>
      </c>
      <c r="AY268" s="27">
        <v>11636000</v>
      </c>
      <c r="AZ268" s="27">
        <v>11636000</v>
      </c>
    </row>
    <row r="269" spans="1:52" ht="26.25" customHeight="1" x14ac:dyDescent="0.4">
      <c r="A269" s="186" t="s">
        <v>1325</v>
      </c>
      <c r="B269" s="186" t="s">
        <v>387</v>
      </c>
      <c r="C269" s="1042">
        <v>253</v>
      </c>
      <c r="D269" s="1043" t="s">
        <v>1121</v>
      </c>
      <c r="E269" s="1044" t="s">
        <v>1324</v>
      </c>
      <c r="F269" s="992"/>
      <c r="G269" s="992"/>
      <c r="H269" s="960">
        <v>44470</v>
      </c>
      <c r="I269" s="26"/>
      <c r="J269" s="1045" t="s">
        <v>1594</v>
      </c>
      <c r="K269" s="1046"/>
      <c r="L269" s="1046"/>
      <c r="M269" s="1046"/>
      <c r="N269" s="1046"/>
      <c r="O269" s="1046"/>
      <c r="P269" s="1046"/>
      <c r="Q269" s="1046"/>
      <c r="R269" s="1046"/>
      <c r="S269" s="1046"/>
      <c r="T269" s="1046"/>
      <c r="U269" s="1046"/>
      <c r="V269" s="1046"/>
      <c r="W269" s="1046"/>
      <c r="X269" s="1046"/>
      <c r="Y269" s="1046"/>
      <c r="Z269" s="1038" t="s">
        <v>396</v>
      </c>
      <c r="AA269" s="1038" t="s">
        <v>396</v>
      </c>
      <c r="AB269" s="148" t="s">
        <v>406</v>
      </c>
      <c r="AC269" s="148" t="s">
        <v>96</v>
      </c>
      <c r="AD269" s="148" t="s">
        <v>96</v>
      </c>
      <c r="AE269" s="148" t="s">
        <v>410</v>
      </c>
      <c r="AF269" s="148" t="s">
        <v>87</v>
      </c>
      <c r="AG269" s="1046"/>
      <c r="AH269" s="1046"/>
      <c r="AI269" s="1046"/>
      <c r="AJ269" s="1046"/>
      <c r="AK269" s="1046"/>
      <c r="AL269" s="1046"/>
      <c r="AM269" s="1046"/>
      <c r="AN269" s="1046"/>
      <c r="AO269" s="1046"/>
      <c r="AP269" s="1046"/>
      <c r="AQ269" s="1046"/>
      <c r="AR269" s="1046"/>
      <c r="AS269" s="1046"/>
      <c r="AT269" s="1046"/>
      <c r="AU269" s="1046"/>
      <c r="AV269" s="1047">
        <v>8700000</v>
      </c>
      <c r="AW269" s="1047">
        <v>8700000</v>
      </c>
      <c r="AX269" s="1047">
        <v>8700000</v>
      </c>
      <c r="AY269" s="1047">
        <v>8700000</v>
      </c>
      <c r="AZ269" s="1047">
        <v>8700000</v>
      </c>
    </row>
    <row r="270" spans="1:52" ht="20.399999999999999" x14ac:dyDescent="0.25">
      <c r="A270" s="186" t="s">
        <v>1325</v>
      </c>
      <c r="B270" s="186" t="s">
        <v>387</v>
      </c>
      <c r="C270" s="255">
        <v>207</v>
      </c>
      <c r="D270" s="157" t="s">
        <v>1121</v>
      </c>
      <c r="E270" s="186" t="s">
        <v>1324</v>
      </c>
      <c r="F270" s="186"/>
      <c r="G270" s="186"/>
      <c r="H270" s="960">
        <v>44470</v>
      </c>
      <c r="I270" s="26"/>
      <c r="J270" s="26" t="s">
        <v>1560</v>
      </c>
      <c r="K270" s="148"/>
      <c r="L270" s="148"/>
      <c r="M270" s="148"/>
      <c r="N270" s="148"/>
      <c r="O270" s="148"/>
      <c r="P270" s="148"/>
      <c r="Q270" s="148"/>
      <c r="R270" s="148"/>
      <c r="S270" s="148"/>
      <c r="T270" s="148"/>
      <c r="U270" s="148"/>
      <c r="V270" s="148"/>
      <c r="W270" s="148" t="s">
        <v>396</v>
      </c>
      <c r="X270" s="148" t="s">
        <v>396</v>
      </c>
      <c r="Y270" s="148" t="s">
        <v>396</v>
      </c>
      <c r="Z270" s="148" t="s">
        <v>406</v>
      </c>
      <c r="AA270" s="148" t="s">
        <v>406</v>
      </c>
      <c r="AB270" s="148" t="s">
        <v>406</v>
      </c>
      <c r="AC270" s="148" t="s">
        <v>110</v>
      </c>
      <c r="AD270" s="148" t="s">
        <v>110</v>
      </c>
      <c r="AE270" s="967" t="s">
        <v>410</v>
      </c>
      <c r="AF270" s="967" t="s">
        <v>87</v>
      </c>
      <c r="AG270" s="27"/>
      <c r="AH270" s="27"/>
      <c r="AI270" s="27"/>
      <c r="AJ270" s="27"/>
      <c r="AK270" s="27"/>
      <c r="AL270" s="27"/>
      <c r="AM270" s="27"/>
      <c r="AN270" s="27"/>
      <c r="AO270" s="27"/>
      <c r="AP270" s="27"/>
      <c r="AQ270" s="27"/>
      <c r="AR270" s="27"/>
      <c r="AS270" s="27">
        <v>17100000</v>
      </c>
      <c r="AT270" s="27">
        <v>17100000</v>
      </c>
      <c r="AU270" s="27">
        <v>17100000</v>
      </c>
      <c r="AV270" s="27">
        <v>22578000</v>
      </c>
      <c r="AW270" s="27">
        <v>22578000</v>
      </c>
      <c r="AX270" s="27">
        <v>22578000</v>
      </c>
      <c r="AY270" s="27">
        <v>22578000</v>
      </c>
      <c r="AZ270" s="27">
        <v>22578000</v>
      </c>
    </row>
    <row r="271" spans="1:52" s="975" customFormat="1" x14ac:dyDescent="0.25">
      <c r="A271" s="186" t="s">
        <v>1325</v>
      </c>
      <c r="B271" s="148" t="s">
        <v>509</v>
      </c>
      <c r="C271" s="255">
        <v>301</v>
      </c>
      <c r="D271" s="157" t="s">
        <v>1121</v>
      </c>
      <c r="E271" s="186" t="s">
        <v>1324</v>
      </c>
      <c r="F271" s="186"/>
      <c r="G271" s="186"/>
      <c r="H271" s="960">
        <v>44501</v>
      </c>
      <c r="I271" s="26"/>
      <c r="J271" s="26" t="s">
        <v>1715</v>
      </c>
      <c r="K271" s="148"/>
      <c r="L271" s="148"/>
      <c r="M271" s="148"/>
      <c r="N271" s="148"/>
      <c r="O271" s="148"/>
      <c r="P271" s="148"/>
      <c r="Q271" s="148"/>
      <c r="R271" s="148"/>
      <c r="S271" s="148"/>
      <c r="T271" s="148"/>
      <c r="U271" s="148"/>
      <c r="V271" s="148"/>
      <c r="W271" s="148"/>
      <c r="X271" s="148"/>
      <c r="Y271" s="148"/>
      <c r="Z271" s="148"/>
      <c r="AA271" s="148"/>
      <c r="AB271" s="148" t="s">
        <v>396</v>
      </c>
      <c r="AC271" s="148" t="s">
        <v>96</v>
      </c>
      <c r="AD271" s="148" t="s">
        <v>96</v>
      </c>
      <c r="AE271" s="148" t="s">
        <v>410</v>
      </c>
      <c r="AF271" s="148" t="s">
        <v>87</v>
      </c>
      <c r="AG271" s="27"/>
      <c r="AH271" s="27"/>
      <c r="AI271" s="27"/>
      <c r="AJ271" s="27"/>
      <c r="AK271" s="27"/>
      <c r="AL271" s="27"/>
      <c r="AM271" s="27"/>
      <c r="AN271" s="27"/>
      <c r="AO271" s="27"/>
      <c r="AP271" s="27"/>
      <c r="AQ271" s="27"/>
      <c r="AR271" s="27"/>
      <c r="AS271" s="27"/>
      <c r="AT271" s="27"/>
      <c r="AU271" s="27"/>
      <c r="AV271" s="27"/>
      <c r="AW271" s="27"/>
      <c r="AX271" s="27">
        <v>5451000</v>
      </c>
      <c r="AY271" s="27">
        <v>5451000</v>
      </c>
      <c r="AZ271" s="27">
        <v>5451000</v>
      </c>
    </row>
    <row r="272" spans="1:52" s="975" customFormat="1" ht="20.399999999999999" x14ac:dyDescent="0.25">
      <c r="A272" s="186" t="s">
        <v>1325</v>
      </c>
      <c r="B272" s="186" t="s">
        <v>387</v>
      </c>
      <c r="C272" s="255">
        <v>295</v>
      </c>
      <c r="D272" s="157" t="s">
        <v>1121</v>
      </c>
      <c r="E272" s="157" t="s">
        <v>1351</v>
      </c>
      <c r="F272" s="186"/>
      <c r="G272" s="186"/>
      <c r="H272" s="960">
        <v>44593</v>
      </c>
      <c r="I272" s="26"/>
      <c r="J272" s="1002" t="s">
        <v>1710</v>
      </c>
      <c r="K272" s="148"/>
      <c r="L272" s="148"/>
      <c r="M272" s="148"/>
      <c r="N272" s="148"/>
      <c r="O272" s="148"/>
      <c r="P272" s="148"/>
      <c r="Q272" s="148"/>
      <c r="R272" s="148"/>
      <c r="S272" s="148"/>
      <c r="T272" s="148"/>
      <c r="U272" s="148"/>
      <c r="V272" s="148"/>
      <c r="W272" s="148"/>
      <c r="X272" s="148"/>
      <c r="Y272" s="148"/>
      <c r="Z272" s="148"/>
      <c r="AA272" s="148"/>
      <c r="AB272" s="148" t="s">
        <v>406</v>
      </c>
      <c r="AC272" s="148" t="s">
        <v>110</v>
      </c>
      <c r="AD272" s="148" t="s">
        <v>110</v>
      </c>
      <c r="AE272" s="148" t="s">
        <v>410</v>
      </c>
      <c r="AF272" s="1023">
        <v>44662</v>
      </c>
      <c r="AG272" s="27"/>
      <c r="AH272" s="27"/>
      <c r="AI272" s="27"/>
      <c r="AJ272" s="27"/>
      <c r="AK272" s="27"/>
      <c r="AL272" s="27"/>
      <c r="AM272" s="27"/>
      <c r="AN272" s="27"/>
      <c r="AO272" s="27"/>
      <c r="AP272" s="27"/>
      <c r="AQ272" s="27"/>
      <c r="AR272" s="27"/>
      <c r="AS272" s="27"/>
      <c r="AT272" s="27"/>
      <c r="AU272" s="27"/>
      <c r="AV272" s="27"/>
      <c r="AW272" s="27"/>
      <c r="AX272" s="969">
        <v>11220000</v>
      </c>
      <c r="AY272" s="969">
        <v>11220000</v>
      </c>
      <c r="AZ272" s="969">
        <v>11220000</v>
      </c>
    </row>
    <row r="273" spans="1:52" x14ac:dyDescent="0.25">
      <c r="A273" s="186" t="s">
        <v>1325</v>
      </c>
      <c r="B273" s="148" t="s">
        <v>387</v>
      </c>
      <c r="C273" s="255">
        <v>304</v>
      </c>
      <c r="D273" s="157" t="s">
        <v>1121</v>
      </c>
      <c r="E273" s="186" t="s">
        <v>1324</v>
      </c>
      <c r="F273" s="186"/>
      <c r="G273" s="186"/>
      <c r="H273" s="1020">
        <v>44287</v>
      </c>
      <c r="I273" s="26"/>
      <c r="J273" s="26" t="s">
        <v>1719</v>
      </c>
      <c r="K273" s="148"/>
      <c r="L273" s="148"/>
      <c r="M273" s="148"/>
      <c r="N273" s="148"/>
      <c r="O273" s="148"/>
      <c r="P273" s="148"/>
      <c r="Q273" s="148"/>
      <c r="R273" s="148"/>
      <c r="S273" s="148"/>
      <c r="T273" s="148"/>
      <c r="U273" s="148"/>
      <c r="V273" s="148"/>
      <c r="W273" s="148"/>
      <c r="X273" s="148"/>
      <c r="Y273" s="148"/>
      <c r="Z273" s="148"/>
      <c r="AA273" s="148"/>
      <c r="AB273" s="148" t="s">
        <v>96</v>
      </c>
      <c r="AC273" s="148" t="s">
        <v>96</v>
      </c>
      <c r="AD273" s="148" t="s">
        <v>96</v>
      </c>
      <c r="AE273" s="148" t="s">
        <v>410</v>
      </c>
      <c r="AF273" s="191" t="s">
        <v>87</v>
      </c>
      <c r="AG273" s="27"/>
      <c r="AH273" s="27"/>
      <c r="AI273" s="27"/>
      <c r="AJ273" s="27"/>
      <c r="AK273" s="27"/>
      <c r="AL273" s="27"/>
      <c r="AM273" s="27"/>
      <c r="AN273" s="27"/>
      <c r="AO273" s="27"/>
      <c r="AP273" s="27"/>
      <c r="AQ273" s="27"/>
      <c r="AR273" s="27"/>
      <c r="AS273" s="27"/>
      <c r="AT273" s="27"/>
      <c r="AU273" s="27"/>
      <c r="AV273" s="27"/>
      <c r="AW273" s="27"/>
      <c r="AX273" s="27">
        <v>5866000</v>
      </c>
      <c r="AY273" s="27">
        <v>5866000</v>
      </c>
      <c r="AZ273" s="27">
        <v>5866000</v>
      </c>
    </row>
    <row r="274" spans="1:52" ht="26.25" customHeight="1" x14ac:dyDescent="0.4">
      <c r="A274" s="186" t="s">
        <v>1325</v>
      </c>
      <c r="B274" s="186" t="s">
        <v>509</v>
      </c>
      <c r="C274" s="255">
        <v>252</v>
      </c>
      <c r="D274" s="157" t="s">
        <v>1121</v>
      </c>
      <c r="E274" s="186" t="s">
        <v>1324</v>
      </c>
      <c r="F274" s="992"/>
      <c r="G274" s="992"/>
      <c r="H274" s="983">
        <v>44348</v>
      </c>
      <c r="I274" s="26"/>
      <c r="J274" s="26" t="s">
        <v>1593</v>
      </c>
      <c r="K274" s="990"/>
      <c r="L274" s="990"/>
      <c r="M274" s="990"/>
      <c r="N274" s="990"/>
      <c r="O274" s="990"/>
      <c r="P274" s="990"/>
      <c r="Q274" s="990"/>
      <c r="R274" s="990"/>
      <c r="S274" s="990"/>
      <c r="T274" s="990"/>
      <c r="U274" s="990"/>
      <c r="V274" s="990"/>
      <c r="W274" s="990"/>
      <c r="X274" s="990"/>
      <c r="Y274" s="990"/>
      <c r="Z274" s="148" t="s">
        <v>396</v>
      </c>
      <c r="AA274" s="148" t="s">
        <v>396</v>
      </c>
      <c r="AB274" s="148" t="s">
        <v>110</v>
      </c>
      <c r="AC274" s="148" t="s">
        <v>110</v>
      </c>
      <c r="AD274" s="148" t="s">
        <v>110</v>
      </c>
      <c r="AE274" s="148" t="s">
        <v>410</v>
      </c>
      <c r="AF274" s="148" t="s">
        <v>87</v>
      </c>
      <c r="AG274" s="990"/>
      <c r="AH274" s="990"/>
      <c r="AI274" s="990"/>
      <c r="AJ274" s="990"/>
      <c r="AK274" s="990"/>
      <c r="AL274" s="990"/>
      <c r="AM274" s="990"/>
      <c r="AN274" s="990"/>
      <c r="AO274" s="990"/>
      <c r="AP274" s="990"/>
      <c r="AQ274" s="990"/>
      <c r="AR274" s="990"/>
      <c r="AS274" s="990"/>
      <c r="AT274" s="990"/>
      <c r="AU274" s="990"/>
      <c r="AV274" s="27">
        <v>7800000</v>
      </c>
      <c r="AW274" s="27">
        <v>7800000</v>
      </c>
      <c r="AX274" s="27">
        <v>7838000</v>
      </c>
      <c r="AY274" s="27">
        <v>7838000</v>
      </c>
      <c r="AZ274" s="27">
        <v>7838000</v>
      </c>
    </row>
    <row r="275" spans="1:52" ht="20.399999999999999" x14ac:dyDescent="0.25">
      <c r="A275" s="186" t="s">
        <v>1325</v>
      </c>
      <c r="B275" s="186" t="s">
        <v>387</v>
      </c>
      <c r="C275" s="255">
        <v>107</v>
      </c>
      <c r="D275" s="157" t="s">
        <v>1121</v>
      </c>
      <c r="E275" s="186" t="s">
        <v>1324</v>
      </c>
      <c r="F275" s="186"/>
      <c r="G275" s="186"/>
      <c r="H275" s="983">
        <v>44348</v>
      </c>
      <c r="I275" s="26"/>
      <c r="J275" s="26" t="s">
        <v>1451</v>
      </c>
      <c r="K275" s="148"/>
      <c r="L275" s="148"/>
      <c r="M275" s="148"/>
      <c r="N275" s="148"/>
      <c r="O275" s="148"/>
      <c r="P275" s="148"/>
      <c r="Q275" s="148"/>
      <c r="R275" s="148"/>
      <c r="S275" s="148"/>
      <c r="T275" s="148" t="s">
        <v>396</v>
      </c>
      <c r="U275" s="148" t="s">
        <v>396</v>
      </c>
      <c r="V275" s="148" t="s">
        <v>396</v>
      </c>
      <c r="W275" s="148" t="s">
        <v>406</v>
      </c>
      <c r="X275" s="148" t="s">
        <v>406</v>
      </c>
      <c r="Y275" s="148" t="s">
        <v>406</v>
      </c>
      <c r="Z275" s="148" t="s">
        <v>406</v>
      </c>
      <c r="AA275" s="148" t="s">
        <v>406</v>
      </c>
      <c r="AB275" s="148" t="s">
        <v>96</v>
      </c>
      <c r="AC275" s="148" t="s">
        <v>96</v>
      </c>
      <c r="AD275" s="148" t="s">
        <v>96</v>
      </c>
      <c r="AE275" s="967">
        <v>43745</v>
      </c>
      <c r="AF275" s="991" t="s">
        <v>1533</v>
      </c>
      <c r="AG275" s="27"/>
      <c r="AH275" s="27"/>
      <c r="AI275" s="27"/>
      <c r="AJ275" s="27"/>
      <c r="AK275" s="27"/>
      <c r="AL275" s="27"/>
      <c r="AM275" s="27"/>
      <c r="AN275" s="27"/>
      <c r="AO275" s="27"/>
      <c r="AP275" s="27">
        <v>72400000</v>
      </c>
      <c r="AQ275" s="27">
        <v>72400000</v>
      </c>
      <c r="AR275" s="27">
        <v>72400000</v>
      </c>
      <c r="AS275" s="27">
        <v>72430000</v>
      </c>
      <c r="AT275" s="27">
        <v>72430000</v>
      </c>
      <c r="AU275" s="27">
        <v>72430000</v>
      </c>
      <c r="AV275" s="27">
        <v>72430000</v>
      </c>
      <c r="AW275" s="27">
        <v>72430000</v>
      </c>
      <c r="AX275" s="27">
        <v>72430000</v>
      </c>
      <c r="AY275" s="27">
        <v>72430000</v>
      </c>
      <c r="AZ275" s="27">
        <v>72430000</v>
      </c>
    </row>
    <row r="276" spans="1:52" ht="20.399999999999999" x14ac:dyDescent="0.25">
      <c r="A276" s="186" t="s">
        <v>1325</v>
      </c>
      <c r="B276" s="186" t="s">
        <v>387</v>
      </c>
      <c r="C276" s="255">
        <v>210</v>
      </c>
      <c r="D276" s="157" t="s">
        <v>1121</v>
      </c>
      <c r="E276" s="186" t="s">
        <v>1324</v>
      </c>
      <c r="F276" s="186"/>
      <c r="G276" s="186"/>
      <c r="H276" s="1001">
        <v>44256</v>
      </c>
      <c r="I276" s="26"/>
      <c r="J276" s="26" t="s">
        <v>1561</v>
      </c>
      <c r="K276" s="148"/>
      <c r="L276" s="148"/>
      <c r="M276" s="148"/>
      <c r="N276" s="148"/>
      <c r="O276" s="148"/>
      <c r="P276" s="148"/>
      <c r="Q276" s="148"/>
      <c r="R276" s="148"/>
      <c r="S276" s="148"/>
      <c r="T276" s="148"/>
      <c r="U276" s="148"/>
      <c r="V276" s="148"/>
      <c r="W276" s="148" t="s">
        <v>396</v>
      </c>
      <c r="X276" s="148" t="s">
        <v>396</v>
      </c>
      <c r="Y276" s="148" t="s">
        <v>396</v>
      </c>
      <c r="Z276" s="148" t="s">
        <v>406</v>
      </c>
      <c r="AA276" s="148" t="s">
        <v>96</v>
      </c>
      <c r="AB276" s="148" t="s">
        <v>96</v>
      </c>
      <c r="AC276" s="148" t="s">
        <v>96</v>
      </c>
      <c r="AD276" s="148" t="s">
        <v>96</v>
      </c>
      <c r="AE276" s="967" t="s">
        <v>410</v>
      </c>
      <c r="AF276" s="967" t="s">
        <v>87</v>
      </c>
      <c r="AG276" s="27"/>
      <c r="AH276" s="27"/>
      <c r="AI276" s="27"/>
      <c r="AJ276" s="27"/>
      <c r="AK276" s="27"/>
      <c r="AL276" s="27"/>
      <c r="AM276" s="27"/>
      <c r="AN276" s="27"/>
      <c r="AO276" s="27"/>
      <c r="AP276" s="27"/>
      <c r="AQ276" s="27"/>
      <c r="AR276" s="27"/>
      <c r="AS276" s="27">
        <v>7070000</v>
      </c>
      <c r="AT276" s="27">
        <v>7070000</v>
      </c>
      <c r="AU276" s="27">
        <v>7070000</v>
      </c>
      <c r="AV276" s="27">
        <v>8877000</v>
      </c>
      <c r="AW276" s="27">
        <v>8877000</v>
      </c>
      <c r="AX276" s="27">
        <v>8877000</v>
      </c>
      <c r="AY276" s="27">
        <v>8877000</v>
      </c>
      <c r="AZ276" s="27">
        <v>8877000</v>
      </c>
    </row>
    <row r="277" spans="1:52" ht="20.399999999999999" x14ac:dyDescent="0.25">
      <c r="A277" s="186" t="s">
        <v>1325</v>
      </c>
      <c r="B277" s="186" t="s">
        <v>387</v>
      </c>
      <c r="C277" s="255">
        <v>212</v>
      </c>
      <c r="D277" s="157" t="s">
        <v>1121</v>
      </c>
      <c r="E277" s="186" t="s">
        <v>1324</v>
      </c>
      <c r="F277" s="186"/>
      <c r="G277" s="186"/>
      <c r="H277" s="1001">
        <v>44256</v>
      </c>
      <c r="I277" s="26"/>
      <c r="J277" s="26" t="s">
        <v>1543</v>
      </c>
      <c r="K277" s="148"/>
      <c r="L277" s="148"/>
      <c r="M277" s="148"/>
      <c r="N277" s="148"/>
      <c r="O277" s="148"/>
      <c r="P277" s="148"/>
      <c r="Q277" s="148"/>
      <c r="R277" s="148"/>
      <c r="S277" s="148"/>
      <c r="T277" s="148"/>
      <c r="U277" s="148"/>
      <c r="V277" s="148"/>
      <c r="W277" s="148" t="s">
        <v>396</v>
      </c>
      <c r="X277" s="148" t="s">
        <v>396</v>
      </c>
      <c r="Y277" s="148" t="s">
        <v>406</v>
      </c>
      <c r="Z277" s="148" t="s">
        <v>406</v>
      </c>
      <c r="AA277" s="148" t="s">
        <v>96</v>
      </c>
      <c r="AB277" s="148" t="s">
        <v>96</v>
      </c>
      <c r="AC277" s="148" t="s">
        <v>96</v>
      </c>
      <c r="AD277" s="148" t="s">
        <v>96</v>
      </c>
      <c r="AE277" s="967" t="s">
        <v>410</v>
      </c>
      <c r="AF277" s="967" t="s">
        <v>87</v>
      </c>
      <c r="AG277" s="27"/>
      <c r="AH277" s="27"/>
      <c r="AI277" s="27"/>
      <c r="AJ277" s="27"/>
      <c r="AK277" s="27"/>
      <c r="AL277" s="27"/>
      <c r="AM277" s="27"/>
      <c r="AN277" s="27"/>
      <c r="AO277" s="27"/>
      <c r="AP277" s="27"/>
      <c r="AQ277" s="27"/>
      <c r="AR277" s="27"/>
      <c r="AS277" s="27">
        <v>7470000</v>
      </c>
      <c r="AT277" s="27">
        <v>7470000</v>
      </c>
      <c r="AU277" s="27">
        <v>9688000</v>
      </c>
      <c r="AV277" s="27">
        <v>9688000</v>
      </c>
      <c r="AW277" s="27">
        <v>9688000</v>
      </c>
      <c r="AX277" s="27">
        <v>9688000</v>
      </c>
      <c r="AY277" s="27">
        <v>9688000</v>
      </c>
      <c r="AZ277" s="27">
        <v>9688000</v>
      </c>
    </row>
    <row r="278" spans="1:52" ht="22.8" x14ac:dyDescent="0.4">
      <c r="A278" s="186" t="s">
        <v>1325</v>
      </c>
      <c r="B278" s="186" t="s">
        <v>509</v>
      </c>
      <c r="C278" s="255">
        <v>254</v>
      </c>
      <c r="D278" s="157" t="s">
        <v>1121</v>
      </c>
      <c r="E278" s="186" t="s">
        <v>1324</v>
      </c>
      <c r="F278" s="142"/>
      <c r="G278" s="142"/>
      <c r="H278" s="1020">
        <v>44287</v>
      </c>
      <c r="I278" s="26"/>
      <c r="J278" s="26" t="s">
        <v>1595</v>
      </c>
      <c r="K278" s="990"/>
      <c r="L278" s="990"/>
      <c r="M278" s="990"/>
      <c r="N278" s="990"/>
      <c r="O278" s="990"/>
      <c r="P278" s="990"/>
      <c r="Q278" s="990"/>
      <c r="R278" s="990"/>
      <c r="S278" s="990"/>
      <c r="T278" s="990"/>
      <c r="U278" s="990"/>
      <c r="V278" s="990"/>
      <c r="W278" s="990"/>
      <c r="X278" s="990"/>
      <c r="Y278" s="990"/>
      <c r="Z278" s="148" t="s">
        <v>396</v>
      </c>
      <c r="AA278" s="1038" t="s">
        <v>96</v>
      </c>
      <c r="AB278" s="1038" t="s">
        <v>96</v>
      </c>
      <c r="AC278" s="1038" t="s">
        <v>96</v>
      </c>
      <c r="AD278" s="1038" t="s">
        <v>96</v>
      </c>
      <c r="AE278" s="967" t="s">
        <v>410</v>
      </c>
      <c r="AF278" s="148" t="s">
        <v>87</v>
      </c>
      <c r="AG278" s="990"/>
      <c r="AH278" s="990"/>
      <c r="AI278" s="990"/>
      <c r="AJ278" s="990"/>
      <c r="AK278" s="990"/>
      <c r="AL278" s="990"/>
      <c r="AM278" s="990"/>
      <c r="AN278" s="990"/>
      <c r="AO278" s="990"/>
      <c r="AP278" s="990"/>
      <c r="AQ278" s="990"/>
      <c r="AR278" s="990"/>
      <c r="AS278" s="990"/>
      <c r="AT278" s="990"/>
      <c r="AU278" s="990"/>
      <c r="AV278" s="27">
        <v>5191000</v>
      </c>
      <c r="AW278" s="27">
        <v>5191000</v>
      </c>
      <c r="AX278" s="27">
        <v>5191000</v>
      </c>
      <c r="AY278" s="27">
        <v>5191000</v>
      </c>
      <c r="AZ278" s="27">
        <v>5191000</v>
      </c>
    </row>
    <row r="279" spans="1:52" ht="20.399999999999999" x14ac:dyDescent="0.25">
      <c r="A279" s="186" t="s">
        <v>1325</v>
      </c>
      <c r="B279" s="186" t="s">
        <v>387</v>
      </c>
      <c r="C279" s="255">
        <v>64</v>
      </c>
      <c r="D279" s="157" t="s">
        <v>1121</v>
      </c>
      <c r="E279" s="186" t="s">
        <v>1324</v>
      </c>
      <c r="F279" s="186"/>
      <c r="G279" s="186"/>
      <c r="H279" s="1001">
        <v>44256</v>
      </c>
      <c r="I279" s="26"/>
      <c r="J279" s="26" t="s">
        <v>1632</v>
      </c>
      <c r="K279" s="148"/>
      <c r="L279" s="148"/>
      <c r="M279" s="148"/>
      <c r="N279" s="148"/>
      <c r="O279" s="148"/>
      <c r="P279" s="148"/>
      <c r="Q279" s="148" t="s">
        <v>396</v>
      </c>
      <c r="R279" s="148" t="s">
        <v>396</v>
      </c>
      <c r="S279" s="148" t="s">
        <v>396</v>
      </c>
      <c r="T279" s="148" t="s">
        <v>110</v>
      </c>
      <c r="U279" s="148" t="s">
        <v>406</v>
      </c>
      <c r="V279" s="148" t="s">
        <v>406</v>
      </c>
      <c r="W279" s="148" t="s">
        <v>406</v>
      </c>
      <c r="X279" s="148" t="s">
        <v>406</v>
      </c>
      <c r="Y279" s="148" t="s">
        <v>406</v>
      </c>
      <c r="Z279" s="148" t="s">
        <v>406</v>
      </c>
      <c r="AA279" s="148" t="s">
        <v>96</v>
      </c>
      <c r="AB279" s="148" t="s">
        <v>96</v>
      </c>
      <c r="AC279" s="148" t="s">
        <v>96</v>
      </c>
      <c r="AD279" s="148" t="s">
        <v>96</v>
      </c>
      <c r="AE279" s="967" t="s">
        <v>410</v>
      </c>
      <c r="AF279" s="967">
        <v>43815</v>
      </c>
      <c r="AG279" s="27"/>
      <c r="AH279" s="27"/>
      <c r="AI279" s="27"/>
      <c r="AJ279" s="27"/>
      <c r="AK279" s="27"/>
      <c r="AL279" s="27"/>
      <c r="AM279" s="27">
        <v>10000000</v>
      </c>
      <c r="AN279" s="27">
        <v>10000000</v>
      </c>
      <c r="AO279" s="27">
        <v>10000000</v>
      </c>
      <c r="AP279" s="27">
        <v>10000000</v>
      </c>
      <c r="AQ279" s="27">
        <v>17190000</v>
      </c>
      <c r="AR279" s="27">
        <v>17190000</v>
      </c>
      <c r="AS279" s="27">
        <v>17190000</v>
      </c>
      <c r="AT279" s="27">
        <v>17190000</v>
      </c>
      <c r="AU279" s="27">
        <v>17190000</v>
      </c>
      <c r="AV279" s="27">
        <v>17190000</v>
      </c>
      <c r="AW279" s="27">
        <v>17190000</v>
      </c>
      <c r="AX279" s="27">
        <v>17190000</v>
      </c>
      <c r="AY279" s="27">
        <v>17190000</v>
      </c>
      <c r="AZ279" s="27">
        <v>17190000</v>
      </c>
    </row>
    <row r="280" spans="1:52" ht="20.399999999999999" x14ac:dyDescent="0.25">
      <c r="A280" s="186" t="s">
        <v>1325</v>
      </c>
      <c r="B280" s="186" t="s">
        <v>387</v>
      </c>
      <c r="C280" s="255">
        <v>184</v>
      </c>
      <c r="D280" s="157" t="s">
        <v>1121</v>
      </c>
      <c r="E280" s="186" t="s">
        <v>1324</v>
      </c>
      <c r="F280" s="186"/>
      <c r="G280" s="186"/>
      <c r="H280" s="1001">
        <v>44256</v>
      </c>
      <c r="I280" s="26"/>
      <c r="J280" s="26" t="s">
        <v>1705</v>
      </c>
      <c r="K280" s="148"/>
      <c r="L280" s="148"/>
      <c r="M280" s="148"/>
      <c r="N280" s="148"/>
      <c r="O280" s="148"/>
      <c r="P280" s="148"/>
      <c r="Q280" s="148"/>
      <c r="R280" s="148"/>
      <c r="S280" s="148"/>
      <c r="T280" s="148"/>
      <c r="U280" s="148"/>
      <c r="V280" s="148" t="s">
        <v>406</v>
      </c>
      <c r="W280" s="148" t="s">
        <v>406</v>
      </c>
      <c r="X280" s="148" t="s">
        <v>406</v>
      </c>
      <c r="Y280" s="148" t="s">
        <v>406</v>
      </c>
      <c r="Z280" s="148" t="s">
        <v>406</v>
      </c>
      <c r="AA280" s="148" t="s">
        <v>96</v>
      </c>
      <c r="AB280" s="148" t="s">
        <v>96</v>
      </c>
      <c r="AC280" s="148" t="s">
        <v>96</v>
      </c>
      <c r="AD280" s="148" t="s">
        <v>96</v>
      </c>
      <c r="AE280" s="148" t="s">
        <v>410</v>
      </c>
      <c r="AF280" s="191" t="s">
        <v>87</v>
      </c>
      <c r="AG280" s="27"/>
      <c r="AH280" s="27"/>
      <c r="AI280" s="27"/>
      <c r="AJ280" s="27"/>
      <c r="AK280" s="27"/>
      <c r="AL280" s="27"/>
      <c r="AM280" s="27"/>
      <c r="AN280" s="27"/>
      <c r="AO280" s="27"/>
      <c r="AP280" s="27"/>
      <c r="AQ280" s="27"/>
      <c r="AR280" s="27">
        <v>11000000</v>
      </c>
      <c r="AS280" s="27">
        <v>9842000</v>
      </c>
      <c r="AT280" s="27">
        <v>9842000</v>
      </c>
      <c r="AU280" s="27">
        <v>9842000</v>
      </c>
      <c r="AV280" s="27">
        <v>9842000</v>
      </c>
      <c r="AW280" s="27">
        <v>9842000</v>
      </c>
      <c r="AX280" s="27">
        <v>9842000</v>
      </c>
      <c r="AY280" s="27">
        <v>9842000</v>
      </c>
      <c r="AZ280" s="27">
        <v>9842000</v>
      </c>
    </row>
    <row r="281" spans="1:52" s="975" customFormat="1" ht="26.25" customHeight="1" x14ac:dyDescent="0.4">
      <c r="A281" s="186" t="s">
        <v>1325</v>
      </c>
      <c r="B281" s="186" t="s">
        <v>387</v>
      </c>
      <c r="C281" s="255">
        <v>248</v>
      </c>
      <c r="D281" s="157" t="s">
        <v>1121</v>
      </c>
      <c r="E281" s="186" t="s">
        <v>1324</v>
      </c>
      <c r="F281" s="186"/>
      <c r="G281" s="186"/>
      <c r="H281" s="960">
        <v>43070</v>
      </c>
      <c r="I281" s="990"/>
      <c r="J281" s="26" t="s">
        <v>1589</v>
      </c>
      <c r="K281" s="990"/>
      <c r="L281" s="990"/>
      <c r="M281" s="990"/>
      <c r="N281" s="990"/>
      <c r="O281" s="990"/>
      <c r="P281" s="990"/>
      <c r="Q281" s="990"/>
      <c r="R281" s="990"/>
      <c r="S281" s="990"/>
      <c r="T281" s="990"/>
      <c r="U281" s="990"/>
      <c r="V281" s="990"/>
      <c r="W281" s="990"/>
      <c r="X281" s="990"/>
      <c r="Y281" s="990"/>
      <c r="Z281" s="148" t="s">
        <v>110</v>
      </c>
      <c r="AA281" s="148" t="s">
        <v>110</v>
      </c>
      <c r="AB281" s="148" t="s">
        <v>110</v>
      </c>
      <c r="AC281" s="148" t="s">
        <v>110</v>
      </c>
      <c r="AD281" s="148" t="s">
        <v>110</v>
      </c>
      <c r="AE281" s="148" t="s">
        <v>410</v>
      </c>
      <c r="AF281" s="191" t="s">
        <v>87</v>
      </c>
      <c r="AG281" s="990"/>
      <c r="AH281" s="990"/>
      <c r="AI281" s="990"/>
      <c r="AJ281" s="990"/>
      <c r="AK281" s="990"/>
      <c r="AL281" s="990"/>
      <c r="AM281" s="990"/>
      <c r="AN281" s="990"/>
      <c r="AO281" s="990"/>
      <c r="AP281" s="990"/>
      <c r="AQ281" s="990"/>
      <c r="AR281" s="990"/>
      <c r="AS281" s="990"/>
      <c r="AT281" s="990"/>
      <c r="AU281" s="990"/>
      <c r="AV281" s="27">
        <v>5804000</v>
      </c>
      <c r="AW281" s="27">
        <v>5804000</v>
      </c>
      <c r="AX281" s="27">
        <v>5804000</v>
      </c>
      <c r="AY281" s="27">
        <v>5804000</v>
      </c>
      <c r="AZ281" s="27">
        <v>5804000</v>
      </c>
    </row>
    <row r="282" spans="1:52" ht="26.25" customHeight="1" x14ac:dyDescent="0.4">
      <c r="A282" s="186" t="s">
        <v>1325</v>
      </c>
      <c r="B282" s="186" t="s">
        <v>387</v>
      </c>
      <c r="C282" s="255">
        <v>249</v>
      </c>
      <c r="D282" s="157" t="s">
        <v>1121</v>
      </c>
      <c r="E282" s="186" t="s">
        <v>1324</v>
      </c>
      <c r="F282" s="992"/>
      <c r="G282" s="992"/>
      <c r="H282" s="1020">
        <v>43617</v>
      </c>
      <c r="I282" s="990"/>
      <c r="J282" s="26" t="s">
        <v>1590</v>
      </c>
      <c r="K282" s="990"/>
      <c r="L282" s="990"/>
      <c r="M282" s="990"/>
      <c r="N282" s="990"/>
      <c r="O282" s="990"/>
      <c r="P282" s="990"/>
      <c r="Q282" s="990"/>
      <c r="R282" s="990"/>
      <c r="S282" s="990"/>
      <c r="T282" s="990"/>
      <c r="U282" s="990"/>
      <c r="V282" s="990"/>
      <c r="W282" s="990"/>
      <c r="X282" s="990"/>
      <c r="Y282" s="990"/>
      <c r="Z282" s="148" t="s">
        <v>110</v>
      </c>
      <c r="AA282" s="148" t="s">
        <v>110</v>
      </c>
      <c r="AB282" s="148" t="s">
        <v>110</v>
      </c>
      <c r="AC282" s="148" t="s">
        <v>110</v>
      </c>
      <c r="AD282" s="148" t="s">
        <v>110</v>
      </c>
      <c r="AE282" s="148" t="s">
        <v>410</v>
      </c>
      <c r="AF282" s="191" t="s">
        <v>87</v>
      </c>
      <c r="AG282" s="990"/>
      <c r="AH282" s="990"/>
      <c r="AI282" s="990"/>
      <c r="AJ282" s="990"/>
      <c r="AK282" s="990"/>
      <c r="AL282" s="990"/>
      <c r="AM282" s="990"/>
      <c r="AN282" s="990"/>
      <c r="AO282" s="990"/>
      <c r="AP282" s="990"/>
      <c r="AQ282" s="990"/>
      <c r="AR282" s="990"/>
      <c r="AS282" s="990"/>
      <c r="AT282" s="990"/>
      <c r="AU282" s="990"/>
      <c r="AV282" s="27">
        <v>10296000</v>
      </c>
      <c r="AW282" s="27">
        <v>10296000</v>
      </c>
      <c r="AX282" s="27">
        <v>10296000</v>
      </c>
      <c r="AY282" s="27">
        <v>10296000</v>
      </c>
      <c r="AZ282" s="27">
        <v>10296000</v>
      </c>
    </row>
    <row r="283" spans="1:52" ht="20.399999999999999" x14ac:dyDescent="0.25">
      <c r="A283" s="186" t="s">
        <v>1325</v>
      </c>
      <c r="B283" s="186" t="s">
        <v>387</v>
      </c>
      <c r="C283" s="255">
        <v>209</v>
      </c>
      <c r="D283" s="157" t="s">
        <v>1121</v>
      </c>
      <c r="E283" s="186" t="s">
        <v>1324</v>
      </c>
      <c r="F283" s="186"/>
      <c r="G283" s="186"/>
      <c r="H283" s="960">
        <v>44105</v>
      </c>
      <c r="I283" s="26"/>
      <c r="J283" s="26" t="s">
        <v>1544</v>
      </c>
      <c r="K283" s="148"/>
      <c r="L283" s="148"/>
      <c r="M283" s="148"/>
      <c r="N283" s="148"/>
      <c r="O283" s="148"/>
      <c r="P283" s="148"/>
      <c r="Q283" s="148"/>
      <c r="R283" s="148"/>
      <c r="S283" s="148"/>
      <c r="T283" s="148"/>
      <c r="U283" s="148"/>
      <c r="V283" s="148"/>
      <c r="W283" s="148" t="s">
        <v>396</v>
      </c>
      <c r="X283" s="148" t="s">
        <v>406</v>
      </c>
      <c r="Y283" s="148" t="s">
        <v>406</v>
      </c>
      <c r="Z283" s="148" t="s">
        <v>96</v>
      </c>
      <c r="AA283" s="148" t="s">
        <v>96</v>
      </c>
      <c r="AB283" s="148" t="s">
        <v>96</v>
      </c>
      <c r="AC283" s="148" t="s">
        <v>96</v>
      </c>
      <c r="AD283" s="148" t="s">
        <v>96</v>
      </c>
      <c r="AE283" s="967" t="s">
        <v>410</v>
      </c>
      <c r="AF283" s="967" t="s">
        <v>87</v>
      </c>
      <c r="AG283" s="27"/>
      <c r="AH283" s="27"/>
      <c r="AI283" s="27"/>
      <c r="AJ283" s="27"/>
      <c r="AK283" s="27"/>
      <c r="AL283" s="27"/>
      <c r="AM283" s="27"/>
      <c r="AN283" s="27"/>
      <c r="AO283" s="27"/>
      <c r="AP283" s="27"/>
      <c r="AQ283" s="27"/>
      <c r="AR283" s="27"/>
      <c r="AS283" s="27">
        <v>10800000</v>
      </c>
      <c r="AT283" s="27">
        <v>10800000</v>
      </c>
      <c r="AU283" s="27">
        <v>10800000</v>
      </c>
      <c r="AV283" s="27">
        <v>10800000</v>
      </c>
      <c r="AW283" s="27">
        <v>10800000</v>
      </c>
      <c r="AX283" s="27">
        <v>10800000</v>
      </c>
      <c r="AY283" s="27">
        <v>10800000</v>
      </c>
      <c r="AZ283" s="27">
        <v>10800000</v>
      </c>
    </row>
    <row r="284" spans="1:52" ht="20.399999999999999" x14ac:dyDescent="0.25">
      <c r="A284" s="186" t="s">
        <v>1325</v>
      </c>
      <c r="B284" s="186" t="s">
        <v>387</v>
      </c>
      <c r="C284" s="255">
        <v>32</v>
      </c>
      <c r="D284" s="157" t="s">
        <v>1121</v>
      </c>
      <c r="E284" s="186" t="s">
        <v>1324</v>
      </c>
      <c r="F284" s="186"/>
      <c r="G284" s="186"/>
      <c r="H284" s="1013">
        <v>44166</v>
      </c>
      <c r="I284" s="26"/>
      <c r="J284" s="26" t="s">
        <v>1399</v>
      </c>
      <c r="K284" s="148"/>
      <c r="L284" s="148"/>
      <c r="M284" s="148"/>
      <c r="N284" s="148"/>
      <c r="O284" s="148" t="s">
        <v>396</v>
      </c>
      <c r="P284" s="148" t="s">
        <v>396</v>
      </c>
      <c r="Q284" s="148" t="s">
        <v>406</v>
      </c>
      <c r="R284" s="148" t="s">
        <v>406</v>
      </c>
      <c r="S284" s="148" t="s">
        <v>406</v>
      </c>
      <c r="T284" s="148" t="s">
        <v>406</v>
      </c>
      <c r="U284" s="148" t="s">
        <v>406</v>
      </c>
      <c r="V284" s="148" t="s">
        <v>406</v>
      </c>
      <c r="W284" s="148" t="s">
        <v>406</v>
      </c>
      <c r="X284" s="148" t="s">
        <v>406</v>
      </c>
      <c r="Y284" s="148" t="s">
        <v>406</v>
      </c>
      <c r="Z284" s="148" t="s">
        <v>96</v>
      </c>
      <c r="AA284" s="148" t="s">
        <v>96</v>
      </c>
      <c r="AB284" s="148" t="s">
        <v>96</v>
      </c>
      <c r="AC284" s="148" t="s">
        <v>96</v>
      </c>
      <c r="AD284" s="148" t="s">
        <v>96</v>
      </c>
      <c r="AE284" s="967" t="s">
        <v>410</v>
      </c>
      <c r="AF284" s="191">
        <v>43070</v>
      </c>
      <c r="AG284" s="27"/>
      <c r="AH284" s="27"/>
      <c r="AI284" s="27"/>
      <c r="AJ284" s="27"/>
      <c r="AK284" s="27">
        <v>18900000</v>
      </c>
      <c r="AL284" s="27">
        <v>18900000</v>
      </c>
      <c r="AM284" s="27">
        <v>18870000</v>
      </c>
      <c r="AN284" s="27">
        <v>18870000</v>
      </c>
      <c r="AO284" s="27">
        <v>18870000</v>
      </c>
      <c r="AP284" s="27">
        <v>18870000</v>
      </c>
      <c r="AQ284" s="27">
        <v>18870000</v>
      </c>
      <c r="AR284" s="27">
        <v>18870000</v>
      </c>
      <c r="AS284" s="27">
        <v>18870000</v>
      </c>
      <c r="AT284" s="27">
        <v>18870000</v>
      </c>
      <c r="AU284" s="27">
        <v>18870000</v>
      </c>
      <c r="AV284" s="27">
        <v>18870000</v>
      </c>
      <c r="AW284" s="27">
        <v>18870000</v>
      </c>
      <c r="AX284" s="27">
        <v>18870000</v>
      </c>
      <c r="AY284" s="27">
        <v>18870000</v>
      </c>
      <c r="AZ284" s="27">
        <v>18870000</v>
      </c>
    </row>
    <row r="285" spans="1:52" ht="20.399999999999999" x14ac:dyDescent="0.25">
      <c r="A285" s="186" t="s">
        <v>1325</v>
      </c>
      <c r="B285" s="186" t="s">
        <v>387</v>
      </c>
      <c r="C285" s="255">
        <v>42</v>
      </c>
      <c r="D285" s="157" t="s">
        <v>1121</v>
      </c>
      <c r="E285" s="186" t="s">
        <v>1324</v>
      </c>
      <c r="F285" s="186"/>
      <c r="G285" s="186"/>
      <c r="H285" s="1013">
        <v>44166</v>
      </c>
      <c r="I285" s="26"/>
      <c r="J285" s="26" t="s">
        <v>1546</v>
      </c>
      <c r="K285" s="148"/>
      <c r="L285" s="148"/>
      <c r="M285" s="148"/>
      <c r="N285" s="148"/>
      <c r="O285" s="148"/>
      <c r="P285" s="148" t="s">
        <v>396</v>
      </c>
      <c r="Q285" s="148" t="s">
        <v>406</v>
      </c>
      <c r="R285" s="148" t="s">
        <v>406</v>
      </c>
      <c r="S285" s="148" t="s">
        <v>406</v>
      </c>
      <c r="T285" s="148" t="s">
        <v>406</v>
      </c>
      <c r="U285" s="148" t="s">
        <v>406</v>
      </c>
      <c r="V285" s="148" t="s">
        <v>406</v>
      </c>
      <c r="W285" s="148" t="s">
        <v>406</v>
      </c>
      <c r="X285" s="148" t="s">
        <v>406</v>
      </c>
      <c r="Y285" s="148" t="s">
        <v>406</v>
      </c>
      <c r="Z285" s="148" t="s">
        <v>96</v>
      </c>
      <c r="AA285" s="148" t="s">
        <v>96</v>
      </c>
      <c r="AB285" s="148" t="s">
        <v>96</v>
      </c>
      <c r="AC285" s="148" t="s">
        <v>96</v>
      </c>
      <c r="AD285" s="148" t="s">
        <v>96</v>
      </c>
      <c r="AE285" s="967" t="s">
        <v>410</v>
      </c>
      <c r="AF285" s="967">
        <v>43207</v>
      </c>
      <c r="AG285" s="27"/>
      <c r="AH285" s="27"/>
      <c r="AI285" s="27"/>
      <c r="AJ285" s="27"/>
      <c r="AK285" s="27"/>
      <c r="AL285" s="27">
        <v>21000000</v>
      </c>
      <c r="AM285" s="27">
        <v>21000000</v>
      </c>
      <c r="AN285" s="27">
        <v>21000000</v>
      </c>
      <c r="AO285" s="27">
        <v>21000000</v>
      </c>
      <c r="AP285" s="27">
        <v>21000000</v>
      </c>
      <c r="AQ285" s="27">
        <v>21000000</v>
      </c>
      <c r="AR285" s="27">
        <v>21000000</v>
      </c>
      <c r="AS285" s="27">
        <v>21000000</v>
      </c>
      <c r="AT285" s="27">
        <v>21000000</v>
      </c>
      <c r="AU285" s="27">
        <v>21000000</v>
      </c>
      <c r="AV285" s="27">
        <v>21000000</v>
      </c>
      <c r="AW285" s="27">
        <v>21000000</v>
      </c>
      <c r="AX285" s="27">
        <v>21000000</v>
      </c>
      <c r="AY285" s="27">
        <v>21000000</v>
      </c>
      <c r="AZ285" s="27">
        <v>21000000</v>
      </c>
    </row>
    <row r="286" spans="1:52" ht="20.399999999999999" x14ac:dyDescent="0.25">
      <c r="A286" s="186" t="s">
        <v>1325</v>
      </c>
      <c r="B286" s="186" t="s">
        <v>387</v>
      </c>
      <c r="C286" s="255">
        <v>147</v>
      </c>
      <c r="D286" s="157" t="s">
        <v>1121</v>
      </c>
      <c r="E286" s="186" t="s">
        <v>1351</v>
      </c>
      <c r="F286" s="186"/>
      <c r="G286" s="186"/>
      <c r="H286" s="960">
        <v>44593</v>
      </c>
      <c r="I286" s="26"/>
      <c r="J286" s="26" t="s">
        <v>1457</v>
      </c>
      <c r="K286" s="148"/>
      <c r="L286" s="148"/>
      <c r="M286" s="148"/>
      <c r="N286" s="148"/>
      <c r="O286" s="148"/>
      <c r="P286" s="148"/>
      <c r="Q286" s="148"/>
      <c r="R286" s="148"/>
      <c r="S286" s="148"/>
      <c r="T286" s="148" t="s">
        <v>392</v>
      </c>
      <c r="U286" s="148" t="s">
        <v>392</v>
      </c>
      <c r="V286" s="148" t="s">
        <v>392</v>
      </c>
      <c r="W286" s="148" t="s">
        <v>406</v>
      </c>
      <c r="X286" s="148" t="s">
        <v>406</v>
      </c>
      <c r="Y286" s="148" t="s">
        <v>406</v>
      </c>
      <c r="Z286" s="999" t="s">
        <v>110</v>
      </c>
      <c r="AA286" s="999" t="s">
        <v>110</v>
      </c>
      <c r="AB286" s="999" t="s">
        <v>110</v>
      </c>
      <c r="AC286" s="999" t="s">
        <v>110</v>
      </c>
      <c r="AD286" s="999" t="s">
        <v>110</v>
      </c>
      <c r="AE286" s="148" t="s">
        <v>410</v>
      </c>
      <c r="AF286" s="191" t="s">
        <v>87</v>
      </c>
      <c r="AG286" s="27"/>
      <c r="AH286" s="27"/>
      <c r="AI286" s="27"/>
      <c r="AJ286" s="27"/>
      <c r="AK286" s="27"/>
      <c r="AL286" s="27"/>
      <c r="AM286" s="27"/>
      <c r="AN286" s="27"/>
      <c r="AO286" s="27"/>
      <c r="AP286" s="27">
        <v>24700000</v>
      </c>
      <c r="AQ286" s="27">
        <v>24700000</v>
      </c>
      <c r="AR286" s="27">
        <v>22472000</v>
      </c>
      <c r="AS286" s="27">
        <v>22472000</v>
      </c>
      <c r="AT286" s="27">
        <v>22472000</v>
      </c>
      <c r="AU286" s="27">
        <v>22472000</v>
      </c>
      <c r="AV286" s="27">
        <v>22472000</v>
      </c>
      <c r="AW286" s="27">
        <v>22472000</v>
      </c>
      <c r="AX286" s="27">
        <v>22472000</v>
      </c>
      <c r="AY286" s="27">
        <v>22472000</v>
      </c>
      <c r="AZ286" s="27">
        <v>22472000</v>
      </c>
    </row>
    <row r="287" spans="1:52" ht="20.399999999999999" x14ac:dyDescent="0.25">
      <c r="A287" s="186" t="s">
        <v>1325</v>
      </c>
      <c r="B287" s="186" t="s">
        <v>387</v>
      </c>
      <c r="C287" s="255">
        <v>148</v>
      </c>
      <c r="D287" s="157" t="s">
        <v>1121</v>
      </c>
      <c r="E287" s="186" t="s">
        <v>1351</v>
      </c>
      <c r="F287" s="186"/>
      <c r="G287" s="186"/>
      <c r="H287" s="960">
        <v>43952</v>
      </c>
      <c r="I287" s="26"/>
      <c r="J287" s="26" t="s">
        <v>1458</v>
      </c>
      <c r="K287" s="148"/>
      <c r="L287" s="148"/>
      <c r="M287" s="148"/>
      <c r="N287" s="148"/>
      <c r="O287" s="148"/>
      <c r="P287" s="148"/>
      <c r="Q287" s="148"/>
      <c r="R287" s="148"/>
      <c r="S287" s="148"/>
      <c r="T287" s="148" t="s">
        <v>392</v>
      </c>
      <c r="U287" s="148" t="s">
        <v>392</v>
      </c>
      <c r="V287" s="148" t="s">
        <v>392</v>
      </c>
      <c r="W287" s="148" t="s">
        <v>392</v>
      </c>
      <c r="X287" s="148" t="s">
        <v>392</v>
      </c>
      <c r="Y287" s="148" t="s">
        <v>406</v>
      </c>
      <c r="Z287" s="999" t="s">
        <v>110</v>
      </c>
      <c r="AA287" s="999" t="s">
        <v>110</v>
      </c>
      <c r="AB287" s="999" t="s">
        <v>110</v>
      </c>
      <c r="AC287" s="999" t="s">
        <v>110</v>
      </c>
      <c r="AD287" s="999" t="s">
        <v>110</v>
      </c>
      <c r="AE287" s="148" t="s">
        <v>410</v>
      </c>
      <c r="AF287" s="191" t="s">
        <v>87</v>
      </c>
      <c r="AG287" s="27"/>
      <c r="AH287" s="27"/>
      <c r="AI287" s="27"/>
      <c r="AJ287" s="27"/>
      <c r="AK287" s="27"/>
      <c r="AL287" s="27"/>
      <c r="AM287" s="27"/>
      <c r="AN287" s="27"/>
      <c r="AO287" s="27"/>
      <c r="AP287" s="27">
        <v>6900000</v>
      </c>
      <c r="AQ287" s="27">
        <v>6900000</v>
      </c>
      <c r="AR287" s="27">
        <v>5618000</v>
      </c>
      <c r="AS287" s="27">
        <v>5618000</v>
      </c>
      <c r="AT287" s="27">
        <v>5618000</v>
      </c>
      <c r="AU287" s="27">
        <v>5618000</v>
      </c>
      <c r="AV287" s="27">
        <v>5618000</v>
      </c>
      <c r="AW287" s="27">
        <v>5618000</v>
      </c>
      <c r="AX287" s="27">
        <v>5618000</v>
      </c>
      <c r="AY287" s="27">
        <v>5618000</v>
      </c>
      <c r="AZ287" s="27">
        <v>5618000</v>
      </c>
    </row>
    <row r="288" spans="1:52" ht="20.399999999999999" x14ac:dyDescent="0.25">
      <c r="A288" s="992" t="s">
        <v>1325</v>
      </c>
      <c r="B288" s="992" t="s">
        <v>387</v>
      </c>
      <c r="C288" s="993">
        <v>211</v>
      </c>
      <c r="D288" s="994" t="s">
        <v>1121</v>
      </c>
      <c r="E288" s="992" t="s">
        <v>1324</v>
      </c>
      <c r="F288" s="992"/>
      <c r="G288" s="992"/>
      <c r="H288" s="983">
        <v>44013</v>
      </c>
      <c r="I288" s="881"/>
      <c r="J288" s="881" t="s">
        <v>1579</v>
      </c>
      <c r="K288" s="871"/>
      <c r="L288" s="871"/>
      <c r="M288" s="871"/>
      <c r="N288" s="871"/>
      <c r="O288" s="871"/>
      <c r="P288" s="871"/>
      <c r="Q288" s="871"/>
      <c r="R288" s="871"/>
      <c r="S288" s="871"/>
      <c r="T288" s="871"/>
      <c r="U288" s="871"/>
      <c r="V288" s="871"/>
      <c r="W288" s="871" t="s">
        <v>396</v>
      </c>
      <c r="X288" s="871" t="s">
        <v>406</v>
      </c>
      <c r="Y288" s="871" t="s">
        <v>110</v>
      </c>
      <c r="Z288" s="871" t="s">
        <v>110</v>
      </c>
      <c r="AA288" s="871" t="s">
        <v>110</v>
      </c>
      <c r="AB288" s="871" t="s">
        <v>110</v>
      </c>
      <c r="AC288" s="871" t="s">
        <v>110</v>
      </c>
      <c r="AD288" s="871" t="s">
        <v>110</v>
      </c>
      <c r="AE288" s="995" t="s">
        <v>410</v>
      </c>
      <c r="AF288" s="995" t="s">
        <v>87</v>
      </c>
      <c r="AG288" s="986"/>
      <c r="AH288" s="986"/>
      <c r="AI288" s="986"/>
      <c r="AJ288" s="986"/>
      <c r="AK288" s="986"/>
      <c r="AL288" s="986"/>
      <c r="AM288" s="986"/>
      <c r="AN288" s="986"/>
      <c r="AO288" s="986"/>
      <c r="AP288" s="986"/>
      <c r="AQ288" s="986"/>
      <c r="AR288" s="986"/>
      <c r="AS288" s="986">
        <v>11340000</v>
      </c>
      <c r="AT288" s="986">
        <v>11340000</v>
      </c>
      <c r="AU288" s="986">
        <v>11340000</v>
      </c>
      <c r="AV288" s="986">
        <v>11340000</v>
      </c>
      <c r="AW288" s="986">
        <v>11340000</v>
      </c>
      <c r="AX288" s="986">
        <v>11340000</v>
      </c>
      <c r="AY288" s="986">
        <v>11340000</v>
      </c>
      <c r="AZ288" s="986">
        <v>11340000</v>
      </c>
    </row>
    <row r="289" spans="1:52" s="975" customFormat="1" ht="20.399999999999999" x14ac:dyDescent="0.25">
      <c r="A289" s="186" t="s">
        <v>1325</v>
      </c>
      <c r="B289" s="186" t="s">
        <v>509</v>
      </c>
      <c r="C289" s="255">
        <v>238</v>
      </c>
      <c r="D289" s="157" t="s">
        <v>1121</v>
      </c>
      <c r="E289" s="157" t="s">
        <v>1324</v>
      </c>
      <c r="F289" s="186"/>
      <c r="G289" s="186"/>
      <c r="H289" s="983">
        <v>43983</v>
      </c>
      <c r="I289" s="26"/>
      <c r="J289" s="26" t="s">
        <v>1575</v>
      </c>
      <c r="K289" s="148"/>
      <c r="L289" s="148"/>
      <c r="M289" s="148"/>
      <c r="N289" s="148"/>
      <c r="O289" s="148"/>
      <c r="P289" s="148"/>
      <c r="Q289" s="148"/>
      <c r="R289" s="148"/>
      <c r="S289" s="148"/>
      <c r="T289" s="148"/>
      <c r="U289" s="148"/>
      <c r="V289" s="148"/>
      <c r="W289" s="148"/>
      <c r="X289" s="148" t="s">
        <v>396</v>
      </c>
      <c r="Y289" s="148" t="s">
        <v>96</v>
      </c>
      <c r="Z289" s="148" t="s">
        <v>96</v>
      </c>
      <c r="AA289" s="148" t="s">
        <v>96</v>
      </c>
      <c r="AB289" s="148" t="s">
        <v>96</v>
      </c>
      <c r="AC289" s="148" t="s">
        <v>96</v>
      </c>
      <c r="AD289" s="148" t="s">
        <v>96</v>
      </c>
      <c r="AE289" s="148" t="s">
        <v>410</v>
      </c>
      <c r="AF289" s="148" t="s">
        <v>410</v>
      </c>
      <c r="AG289" s="27"/>
      <c r="AH289" s="27"/>
      <c r="AI289" s="27"/>
      <c r="AJ289" s="27"/>
      <c r="AK289" s="27"/>
      <c r="AL289" s="27"/>
      <c r="AM289" s="27"/>
      <c r="AN289" s="27"/>
      <c r="AO289" s="27"/>
      <c r="AP289" s="27"/>
      <c r="AQ289" s="27"/>
      <c r="AR289" s="27"/>
      <c r="AS289" s="27"/>
      <c r="AT289" s="27">
        <v>5000000</v>
      </c>
      <c r="AU289" s="27">
        <v>4800000</v>
      </c>
      <c r="AV289" s="27">
        <v>4800000</v>
      </c>
      <c r="AW289" s="27">
        <v>4800000</v>
      </c>
      <c r="AX289" s="27">
        <v>4800000</v>
      </c>
      <c r="AY289" s="27">
        <v>4800000</v>
      </c>
      <c r="AZ289" s="27">
        <v>4800000</v>
      </c>
    </row>
    <row r="290" spans="1:52" ht="20.399999999999999" x14ac:dyDescent="0.25">
      <c r="A290" s="186" t="s">
        <v>1325</v>
      </c>
      <c r="B290" s="186" t="s">
        <v>387</v>
      </c>
      <c r="C290" s="255">
        <v>180</v>
      </c>
      <c r="D290" s="157" t="s">
        <v>1121</v>
      </c>
      <c r="E290" s="186" t="s">
        <v>1324</v>
      </c>
      <c r="F290" s="186"/>
      <c r="G290" s="186"/>
      <c r="H290" s="970">
        <v>43678</v>
      </c>
      <c r="I290" s="26"/>
      <c r="J290" s="26" t="s">
        <v>1498</v>
      </c>
      <c r="K290" s="148"/>
      <c r="L290" s="148"/>
      <c r="M290" s="148"/>
      <c r="N290" s="148"/>
      <c r="O290" s="148"/>
      <c r="P290" s="148"/>
      <c r="Q290" s="148"/>
      <c r="R290" s="148"/>
      <c r="S290" s="148"/>
      <c r="T290" s="148"/>
      <c r="U290" s="148"/>
      <c r="V290" s="148" t="s">
        <v>406</v>
      </c>
      <c r="W290" s="148" t="s">
        <v>406</v>
      </c>
      <c r="X290" s="148" t="s">
        <v>110</v>
      </c>
      <c r="Y290" s="148" t="s">
        <v>110</v>
      </c>
      <c r="Z290" s="148" t="s">
        <v>110</v>
      </c>
      <c r="AA290" s="148" t="s">
        <v>110</v>
      </c>
      <c r="AB290" s="148" t="s">
        <v>110</v>
      </c>
      <c r="AC290" s="148" t="s">
        <v>110</v>
      </c>
      <c r="AD290" s="148" t="s">
        <v>110</v>
      </c>
      <c r="AE290" s="148" t="s">
        <v>410</v>
      </c>
      <c r="AF290" s="191" t="s">
        <v>87</v>
      </c>
      <c r="AG290" s="27"/>
      <c r="AH290" s="27"/>
      <c r="AI290" s="27"/>
      <c r="AJ290" s="27"/>
      <c r="AK290" s="27"/>
      <c r="AL290" s="27"/>
      <c r="AM290" s="27"/>
      <c r="AN290" s="27"/>
      <c r="AO290" s="27"/>
      <c r="AP290" s="27"/>
      <c r="AQ290" s="27"/>
      <c r="AR290" s="27">
        <v>6300000</v>
      </c>
      <c r="AS290" s="27">
        <v>6300000</v>
      </c>
      <c r="AT290" s="27">
        <v>4992951</v>
      </c>
      <c r="AU290" s="27">
        <v>4992951</v>
      </c>
      <c r="AV290" s="27">
        <v>4992951</v>
      </c>
      <c r="AW290" s="27">
        <v>4992951</v>
      </c>
      <c r="AX290" s="27">
        <v>4992951</v>
      </c>
      <c r="AY290" s="27">
        <v>4992951</v>
      </c>
      <c r="AZ290" s="27">
        <v>4992951</v>
      </c>
    </row>
    <row r="291" spans="1:52" x14ac:dyDescent="0.25">
      <c r="A291" s="186" t="s">
        <v>1325</v>
      </c>
      <c r="B291" s="186" t="s">
        <v>509</v>
      </c>
      <c r="C291" s="255">
        <v>185</v>
      </c>
      <c r="D291" s="157" t="s">
        <v>1121</v>
      </c>
      <c r="E291" s="186" t="s">
        <v>1324</v>
      </c>
      <c r="F291" s="186"/>
      <c r="G291" s="186"/>
      <c r="H291" s="1021">
        <v>43891</v>
      </c>
      <c r="I291" s="26"/>
      <c r="J291" s="26" t="s">
        <v>1493</v>
      </c>
      <c r="K291" s="148"/>
      <c r="L291" s="148"/>
      <c r="M291" s="148"/>
      <c r="N291" s="148"/>
      <c r="O291" s="148"/>
      <c r="P291" s="148"/>
      <c r="Q291" s="148"/>
      <c r="R291" s="148"/>
      <c r="S291" s="148"/>
      <c r="T291" s="148"/>
      <c r="U291" s="148"/>
      <c r="V291" s="148" t="s">
        <v>396</v>
      </c>
      <c r="W291" s="148" t="s">
        <v>396</v>
      </c>
      <c r="X291" s="148" t="s">
        <v>96</v>
      </c>
      <c r="Y291" s="148" t="s">
        <v>96</v>
      </c>
      <c r="Z291" s="148" t="s">
        <v>96</v>
      </c>
      <c r="AA291" s="148" t="s">
        <v>96</v>
      </c>
      <c r="AB291" s="148" t="s">
        <v>96</v>
      </c>
      <c r="AC291" s="148" t="s">
        <v>96</v>
      </c>
      <c r="AD291" s="148" t="s">
        <v>96</v>
      </c>
      <c r="AE291" s="148" t="s">
        <v>410</v>
      </c>
      <c r="AF291" s="191" t="s">
        <v>87</v>
      </c>
      <c r="AG291" s="27"/>
      <c r="AH291" s="27"/>
      <c r="AI291" s="27"/>
      <c r="AJ291" s="27"/>
      <c r="AK291" s="27"/>
      <c r="AL291" s="27"/>
      <c r="AM291" s="27"/>
      <c r="AN291" s="27"/>
      <c r="AO291" s="27"/>
      <c r="AP291" s="27"/>
      <c r="AQ291" s="27"/>
      <c r="AR291" s="27">
        <v>26000000</v>
      </c>
      <c r="AS291" s="27">
        <v>26175000</v>
      </c>
      <c r="AT291" s="27">
        <v>26175000</v>
      </c>
      <c r="AU291" s="27">
        <v>26175000</v>
      </c>
      <c r="AV291" s="27">
        <v>26175000</v>
      </c>
      <c r="AW291" s="27">
        <v>26175000</v>
      </c>
      <c r="AX291" s="27">
        <v>26175000</v>
      </c>
      <c r="AY291" s="27">
        <v>26175000</v>
      </c>
      <c r="AZ291" s="27">
        <v>26175000</v>
      </c>
    </row>
    <row r="292" spans="1:52" ht="20.399999999999999" x14ac:dyDescent="0.25">
      <c r="A292" s="186" t="s">
        <v>1325</v>
      </c>
      <c r="B292" s="186" t="s">
        <v>387</v>
      </c>
      <c r="C292" s="255">
        <v>108</v>
      </c>
      <c r="D292" s="157" t="s">
        <v>1121</v>
      </c>
      <c r="E292" s="186" t="s">
        <v>1324</v>
      </c>
      <c r="F292" s="186"/>
      <c r="G292" s="186"/>
      <c r="H292" s="1049">
        <v>43739</v>
      </c>
      <c r="I292" s="26"/>
      <c r="J292" s="26" t="s">
        <v>1681</v>
      </c>
      <c r="K292" s="148"/>
      <c r="L292" s="148"/>
      <c r="M292" s="148"/>
      <c r="N292" s="148"/>
      <c r="O292" s="148"/>
      <c r="P292" s="148"/>
      <c r="Q292" s="148"/>
      <c r="R292" s="148"/>
      <c r="S292" s="148"/>
      <c r="T292" s="148" t="s">
        <v>396</v>
      </c>
      <c r="U292" s="148" t="s">
        <v>406</v>
      </c>
      <c r="V292" s="148" t="s">
        <v>406</v>
      </c>
      <c r="W292" s="148" t="s">
        <v>110</v>
      </c>
      <c r="X292" s="148" t="s">
        <v>110</v>
      </c>
      <c r="Y292" s="148" t="s">
        <v>110</v>
      </c>
      <c r="Z292" s="148" t="s">
        <v>110</v>
      </c>
      <c r="AA292" s="148" t="s">
        <v>110</v>
      </c>
      <c r="AB292" s="148" t="s">
        <v>110</v>
      </c>
      <c r="AC292" s="148" t="s">
        <v>110</v>
      </c>
      <c r="AD292" s="148" t="s">
        <v>110</v>
      </c>
      <c r="AE292" s="148" t="s">
        <v>410</v>
      </c>
      <c r="AF292" s="191">
        <v>44246</v>
      </c>
      <c r="AG292" s="27"/>
      <c r="AH292" s="27"/>
      <c r="AI292" s="27"/>
      <c r="AJ292" s="27"/>
      <c r="AK292" s="27"/>
      <c r="AL292" s="27"/>
      <c r="AM292" s="27"/>
      <c r="AN292" s="27"/>
      <c r="AO292" s="27"/>
      <c r="AP292" s="27">
        <v>19500000</v>
      </c>
      <c r="AQ292" s="27">
        <v>19500000</v>
      </c>
      <c r="AR292" s="27">
        <v>19500000</v>
      </c>
      <c r="AS292" s="27">
        <v>14043000</v>
      </c>
      <c r="AT292" s="27">
        <v>14043000</v>
      </c>
      <c r="AU292" s="27">
        <v>14043000</v>
      </c>
      <c r="AV292" s="27">
        <v>14043000</v>
      </c>
      <c r="AW292" s="27">
        <v>14043000</v>
      </c>
      <c r="AX292" s="27">
        <v>14043000</v>
      </c>
      <c r="AY292" s="27">
        <v>14043000</v>
      </c>
      <c r="AZ292" s="27">
        <v>14043000</v>
      </c>
    </row>
    <row r="293" spans="1:52" ht="20.399999999999999" x14ac:dyDescent="0.25">
      <c r="A293" s="186" t="s">
        <v>1325</v>
      </c>
      <c r="B293" s="186" t="s">
        <v>387</v>
      </c>
      <c r="C293" s="255">
        <v>112</v>
      </c>
      <c r="D293" s="157" t="s">
        <v>1121</v>
      </c>
      <c r="E293" s="186" t="s">
        <v>1324</v>
      </c>
      <c r="F293" s="186"/>
      <c r="G293" s="186"/>
      <c r="H293" s="960">
        <v>43800</v>
      </c>
      <c r="I293" s="26"/>
      <c r="J293" s="26" t="s">
        <v>1682</v>
      </c>
      <c r="K293" s="148"/>
      <c r="L293" s="148"/>
      <c r="M293" s="148"/>
      <c r="N293" s="148"/>
      <c r="O293" s="148"/>
      <c r="P293" s="148"/>
      <c r="Q293" s="148"/>
      <c r="R293" s="148"/>
      <c r="S293" s="148"/>
      <c r="T293" s="148" t="s">
        <v>396</v>
      </c>
      <c r="U293" s="148" t="s">
        <v>406</v>
      </c>
      <c r="V293" s="148" t="s">
        <v>406</v>
      </c>
      <c r="W293" s="148" t="s">
        <v>110</v>
      </c>
      <c r="X293" s="148" t="s">
        <v>110</v>
      </c>
      <c r="Y293" s="148" t="s">
        <v>110</v>
      </c>
      <c r="Z293" s="148" t="s">
        <v>110</v>
      </c>
      <c r="AA293" s="148" t="s">
        <v>110</v>
      </c>
      <c r="AB293" s="148" t="s">
        <v>110</v>
      </c>
      <c r="AC293" s="148" t="s">
        <v>110</v>
      </c>
      <c r="AD293" s="148" t="s">
        <v>110</v>
      </c>
      <c r="AE293" s="148" t="s">
        <v>410</v>
      </c>
      <c r="AF293" s="191" t="s">
        <v>87</v>
      </c>
      <c r="AG293" s="27"/>
      <c r="AH293" s="27"/>
      <c r="AI293" s="27"/>
      <c r="AJ293" s="27"/>
      <c r="AK293" s="27"/>
      <c r="AL293" s="27"/>
      <c r="AM293" s="27"/>
      <c r="AN293" s="27"/>
      <c r="AO293" s="27"/>
      <c r="AP293" s="27">
        <v>20300000</v>
      </c>
      <c r="AQ293" s="27">
        <v>4400000</v>
      </c>
      <c r="AR293" s="27">
        <v>4400000</v>
      </c>
      <c r="AS293" s="27">
        <v>4400000</v>
      </c>
      <c r="AT293" s="27">
        <v>4400000</v>
      </c>
      <c r="AU293" s="27">
        <v>4400000</v>
      </c>
      <c r="AV293" s="27">
        <v>4400000</v>
      </c>
      <c r="AW293" s="27">
        <v>4400000</v>
      </c>
      <c r="AX293" s="27">
        <v>4400000</v>
      </c>
      <c r="AY293" s="27">
        <v>4400000</v>
      </c>
      <c r="AZ293" s="27">
        <v>4400000</v>
      </c>
    </row>
    <row r="294" spans="1:52" ht="20.399999999999999" x14ac:dyDescent="0.25">
      <c r="A294" s="186" t="s">
        <v>1325</v>
      </c>
      <c r="B294" s="186" t="s">
        <v>387</v>
      </c>
      <c r="C294" s="255">
        <v>114</v>
      </c>
      <c r="D294" s="157" t="s">
        <v>1121</v>
      </c>
      <c r="E294" s="186" t="s">
        <v>1324</v>
      </c>
      <c r="F294" s="186"/>
      <c r="G294" s="186"/>
      <c r="H294" s="960">
        <v>43770</v>
      </c>
      <c r="I294" s="26"/>
      <c r="J294" s="26" t="s">
        <v>1683</v>
      </c>
      <c r="K294" s="148"/>
      <c r="L294" s="148"/>
      <c r="M294" s="148"/>
      <c r="N294" s="148"/>
      <c r="O294" s="148"/>
      <c r="P294" s="148"/>
      <c r="Q294" s="148"/>
      <c r="R294" s="148"/>
      <c r="S294" s="148"/>
      <c r="T294" s="148" t="s">
        <v>396</v>
      </c>
      <c r="U294" s="148" t="s">
        <v>406</v>
      </c>
      <c r="V294" s="148" t="s">
        <v>406</v>
      </c>
      <c r="W294" s="148" t="s">
        <v>110</v>
      </c>
      <c r="X294" s="148" t="s">
        <v>110</v>
      </c>
      <c r="Y294" s="148" t="s">
        <v>110</v>
      </c>
      <c r="Z294" s="148" t="s">
        <v>110</v>
      </c>
      <c r="AA294" s="148" t="s">
        <v>110</v>
      </c>
      <c r="AB294" s="148" t="s">
        <v>110</v>
      </c>
      <c r="AC294" s="148" t="s">
        <v>110</v>
      </c>
      <c r="AD294" s="148" t="s">
        <v>110</v>
      </c>
      <c r="AE294" s="148" t="s">
        <v>410</v>
      </c>
      <c r="AF294" s="191">
        <v>44246</v>
      </c>
      <c r="AG294" s="27"/>
      <c r="AH294" s="27"/>
      <c r="AI294" s="27"/>
      <c r="AJ294" s="27"/>
      <c r="AK294" s="27"/>
      <c r="AL294" s="27"/>
      <c r="AM294" s="27"/>
      <c r="AN294" s="27"/>
      <c r="AO294" s="27"/>
      <c r="AP294" s="27">
        <v>11000000</v>
      </c>
      <c r="AQ294" s="27">
        <v>11000000</v>
      </c>
      <c r="AR294" s="27">
        <v>11000000</v>
      </c>
      <c r="AS294" s="27">
        <v>14772000</v>
      </c>
      <c r="AT294" s="27">
        <v>14772000</v>
      </c>
      <c r="AU294" s="27">
        <v>14772000</v>
      </c>
      <c r="AV294" s="27">
        <v>14772000</v>
      </c>
      <c r="AW294" s="27">
        <v>14772000</v>
      </c>
      <c r="AX294" s="27">
        <v>14772000</v>
      </c>
      <c r="AY294" s="27">
        <v>14772000</v>
      </c>
      <c r="AZ294" s="27">
        <v>14772000</v>
      </c>
    </row>
    <row r="295" spans="1:52" ht="20.399999999999999" x14ac:dyDescent="0.25">
      <c r="A295" s="186" t="s">
        <v>1325</v>
      </c>
      <c r="B295" s="186" t="s">
        <v>387</v>
      </c>
      <c r="C295" s="255">
        <v>179</v>
      </c>
      <c r="D295" s="157" t="s">
        <v>1121</v>
      </c>
      <c r="E295" s="186" t="s">
        <v>1324</v>
      </c>
      <c r="F295" s="186"/>
      <c r="G295" s="186"/>
      <c r="H295" s="960">
        <v>43739</v>
      </c>
      <c r="I295" s="26"/>
      <c r="J295" s="26" t="s">
        <v>1497</v>
      </c>
      <c r="K295" s="148"/>
      <c r="L295" s="148"/>
      <c r="M295" s="148"/>
      <c r="N295" s="148"/>
      <c r="O295" s="148"/>
      <c r="P295" s="148"/>
      <c r="Q295" s="148"/>
      <c r="R295" s="148"/>
      <c r="S295" s="148"/>
      <c r="T295" s="148"/>
      <c r="U295" s="148"/>
      <c r="V295" s="148" t="s">
        <v>406</v>
      </c>
      <c r="W295" s="148" t="s">
        <v>110</v>
      </c>
      <c r="X295" s="148" t="s">
        <v>110</v>
      </c>
      <c r="Y295" s="148" t="s">
        <v>110</v>
      </c>
      <c r="Z295" s="148" t="s">
        <v>110</v>
      </c>
      <c r="AA295" s="148" t="s">
        <v>110</v>
      </c>
      <c r="AB295" s="148" t="s">
        <v>110</v>
      </c>
      <c r="AC295" s="148" t="s">
        <v>110</v>
      </c>
      <c r="AD295" s="148" t="s">
        <v>110</v>
      </c>
      <c r="AE295" s="148" t="s">
        <v>410</v>
      </c>
      <c r="AF295" s="191" t="s">
        <v>87</v>
      </c>
      <c r="AG295" s="27"/>
      <c r="AH295" s="27"/>
      <c r="AI295" s="27"/>
      <c r="AJ295" s="27"/>
      <c r="AK295" s="27"/>
      <c r="AL295" s="27"/>
      <c r="AM295" s="27"/>
      <c r="AN295" s="27"/>
      <c r="AO295" s="27"/>
      <c r="AP295" s="27"/>
      <c r="AQ295" s="27"/>
      <c r="AR295" s="27">
        <v>6600000</v>
      </c>
      <c r="AS295" s="27">
        <v>6021000</v>
      </c>
      <c r="AT295" s="27">
        <v>6021000</v>
      </c>
      <c r="AU295" s="27">
        <v>6021000</v>
      </c>
      <c r="AV295" s="27">
        <v>6021000</v>
      </c>
      <c r="AW295" s="27">
        <v>6021000</v>
      </c>
      <c r="AX295" s="27">
        <v>6021000</v>
      </c>
      <c r="AY295" s="27">
        <v>6021000</v>
      </c>
      <c r="AZ295" s="27">
        <v>6021000</v>
      </c>
    </row>
    <row r="296" spans="1:52" ht="20.399999999999999" x14ac:dyDescent="0.25">
      <c r="A296" s="186" t="s">
        <v>1325</v>
      </c>
      <c r="B296" s="186" t="s">
        <v>387</v>
      </c>
      <c r="C296" s="255">
        <v>182</v>
      </c>
      <c r="D296" s="157" t="s">
        <v>1121</v>
      </c>
      <c r="E296" s="186" t="s">
        <v>1324</v>
      </c>
      <c r="F296" s="186"/>
      <c r="G296" s="186"/>
      <c r="H296" s="960">
        <v>43770</v>
      </c>
      <c r="I296" s="26"/>
      <c r="J296" s="26" t="s">
        <v>1500</v>
      </c>
      <c r="K296" s="148"/>
      <c r="L296" s="148"/>
      <c r="M296" s="148"/>
      <c r="N296" s="148"/>
      <c r="O296" s="148"/>
      <c r="P296" s="148"/>
      <c r="Q296" s="148"/>
      <c r="R296" s="148"/>
      <c r="S296" s="148"/>
      <c r="T296" s="148"/>
      <c r="U296" s="148"/>
      <c r="V296" s="148" t="s">
        <v>406</v>
      </c>
      <c r="W296" s="148" t="s">
        <v>110</v>
      </c>
      <c r="X296" s="148" t="s">
        <v>110</v>
      </c>
      <c r="Y296" s="148" t="s">
        <v>110</v>
      </c>
      <c r="Z296" s="148" t="s">
        <v>110</v>
      </c>
      <c r="AA296" s="148" t="s">
        <v>110</v>
      </c>
      <c r="AB296" s="148" t="s">
        <v>110</v>
      </c>
      <c r="AC296" s="148" t="s">
        <v>110</v>
      </c>
      <c r="AD296" s="148" t="s">
        <v>110</v>
      </c>
      <c r="AE296" s="148" t="s">
        <v>410</v>
      </c>
      <c r="AF296" s="191" t="s">
        <v>87</v>
      </c>
      <c r="AG296" s="27"/>
      <c r="AH296" s="27"/>
      <c r="AI296" s="27"/>
      <c r="AJ296" s="27"/>
      <c r="AK296" s="27"/>
      <c r="AL296" s="27"/>
      <c r="AM296" s="27"/>
      <c r="AN296" s="27"/>
      <c r="AO296" s="27"/>
      <c r="AP296" s="27"/>
      <c r="AQ296" s="27"/>
      <c r="AR296" s="27">
        <v>29600000</v>
      </c>
      <c r="AS296" s="27">
        <v>20900000</v>
      </c>
      <c r="AT296" s="27">
        <v>20900000</v>
      </c>
      <c r="AU296" s="27">
        <v>20900000</v>
      </c>
      <c r="AV296" s="27">
        <v>20900000</v>
      </c>
      <c r="AW296" s="27">
        <v>20900000</v>
      </c>
      <c r="AX296" s="27">
        <v>20900000</v>
      </c>
      <c r="AY296" s="27">
        <v>20900000</v>
      </c>
      <c r="AZ296" s="27">
        <v>20900000</v>
      </c>
    </row>
    <row r="297" spans="1:52" x14ac:dyDescent="0.25">
      <c r="A297" s="186" t="s">
        <v>1325</v>
      </c>
      <c r="B297" s="186" t="s">
        <v>509</v>
      </c>
      <c r="C297" s="255">
        <v>183</v>
      </c>
      <c r="D297" s="157" t="s">
        <v>1121</v>
      </c>
      <c r="E297" s="186" t="s">
        <v>1324</v>
      </c>
      <c r="F297" s="186"/>
      <c r="G297" s="186"/>
      <c r="H297" s="1001">
        <v>43709</v>
      </c>
      <c r="I297" s="26"/>
      <c r="J297" s="26" t="s">
        <v>1501</v>
      </c>
      <c r="K297" s="148"/>
      <c r="L297" s="148"/>
      <c r="M297" s="148"/>
      <c r="N297" s="148"/>
      <c r="O297" s="148"/>
      <c r="P297" s="148"/>
      <c r="Q297" s="148"/>
      <c r="R297" s="148"/>
      <c r="S297" s="148"/>
      <c r="T297" s="148"/>
      <c r="U297" s="148"/>
      <c r="V297" s="148" t="s">
        <v>396</v>
      </c>
      <c r="W297" s="148" t="s">
        <v>110</v>
      </c>
      <c r="X297" s="148" t="s">
        <v>110</v>
      </c>
      <c r="Y297" s="148" t="s">
        <v>110</v>
      </c>
      <c r="Z297" s="148" t="s">
        <v>110</v>
      </c>
      <c r="AA297" s="148" t="s">
        <v>110</v>
      </c>
      <c r="AB297" s="148" t="s">
        <v>110</v>
      </c>
      <c r="AC297" s="148" t="s">
        <v>110</v>
      </c>
      <c r="AD297" s="148" t="s">
        <v>110</v>
      </c>
      <c r="AE297" s="148" t="s">
        <v>410</v>
      </c>
      <c r="AF297" s="191" t="s">
        <v>87</v>
      </c>
      <c r="AG297" s="27"/>
      <c r="AH297" s="27"/>
      <c r="AI297" s="27"/>
      <c r="AJ297" s="27"/>
      <c r="AK297" s="27"/>
      <c r="AL297" s="27"/>
      <c r="AM297" s="27"/>
      <c r="AN297" s="27"/>
      <c r="AO297" s="27"/>
      <c r="AP297" s="27"/>
      <c r="AQ297" s="27"/>
      <c r="AR297" s="27">
        <v>12500000</v>
      </c>
      <c r="AS297" s="27">
        <v>12358000</v>
      </c>
      <c r="AT297" s="27">
        <v>12358000</v>
      </c>
      <c r="AU297" s="27">
        <v>12358000</v>
      </c>
      <c r="AV297" s="27">
        <v>12358000</v>
      </c>
      <c r="AW297" s="27">
        <v>12358000</v>
      </c>
      <c r="AX297" s="27">
        <v>12358000</v>
      </c>
      <c r="AY297" s="27">
        <v>12358000</v>
      </c>
      <c r="AZ297" s="27">
        <v>12358000</v>
      </c>
    </row>
    <row r="298" spans="1:52" ht="20.399999999999999" x14ac:dyDescent="0.25">
      <c r="A298" s="186" t="s">
        <v>1325</v>
      </c>
      <c r="B298" s="186" t="s">
        <v>387</v>
      </c>
      <c r="C298" s="255">
        <v>88</v>
      </c>
      <c r="D298" s="157" t="s">
        <v>1121</v>
      </c>
      <c r="E298" s="186" t="s">
        <v>1351</v>
      </c>
      <c r="F298" s="186"/>
      <c r="G298" s="186"/>
      <c r="H298" s="960">
        <v>43800</v>
      </c>
      <c r="I298" s="26" t="s">
        <v>1421</v>
      </c>
      <c r="J298" s="26" t="s">
        <v>1422</v>
      </c>
      <c r="K298" s="148"/>
      <c r="L298" s="148"/>
      <c r="M298" s="148"/>
      <c r="N298" s="148"/>
      <c r="O298" s="148"/>
      <c r="P298" s="148"/>
      <c r="Q298" s="148" t="s">
        <v>392</v>
      </c>
      <c r="R298" s="148" t="s">
        <v>392</v>
      </c>
      <c r="S298" s="148" t="s">
        <v>392</v>
      </c>
      <c r="T298" s="148" t="s">
        <v>392</v>
      </c>
      <c r="U298" s="148" t="s">
        <v>406</v>
      </c>
      <c r="V298" s="148" t="s">
        <v>406</v>
      </c>
      <c r="W298" s="148" t="s">
        <v>110</v>
      </c>
      <c r="X298" s="148" t="s">
        <v>110</v>
      </c>
      <c r="Y298" s="148" t="s">
        <v>110</v>
      </c>
      <c r="Z298" s="148" t="s">
        <v>110</v>
      </c>
      <c r="AA298" s="148" t="s">
        <v>110</v>
      </c>
      <c r="AB298" s="148" t="s">
        <v>110</v>
      </c>
      <c r="AC298" s="148" t="s">
        <v>110</v>
      </c>
      <c r="AD298" s="148" t="s">
        <v>110</v>
      </c>
      <c r="AE298" s="967" t="s">
        <v>410</v>
      </c>
      <c r="AF298" s="967" t="s">
        <v>410</v>
      </c>
      <c r="AG298" s="27"/>
      <c r="AH298" s="27"/>
      <c r="AI298" s="27"/>
      <c r="AJ298" s="27"/>
      <c r="AK298" s="27"/>
      <c r="AL298" s="27"/>
      <c r="AM298" s="27">
        <v>1384000</v>
      </c>
      <c r="AN298" s="27">
        <v>1384000</v>
      </c>
      <c r="AO298" s="27">
        <v>2364000</v>
      </c>
      <c r="AP298" s="27">
        <v>2364000</v>
      </c>
      <c r="AQ298" s="27">
        <v>2364000</v>
      </c>
      <c r="AR298" s="27">
        <v>2364000</v>
      </c>
      <c r="AS298" s="27">
        <v>2364000</v>
      </c>
      <c r="AT298" s="27">
        <v>2364000</v>
      </c>
      <c r="AU298" s="27">
        <v>2364000</v>
      </c>
      <c r="AV298" s="27">
        <v>2364000</v>
      </c>
      <c r="AW298" s="27">
        <v>2364000</v>
      </c>
      <c r="AX298" s="969">
        <v>2908881</v>
      </c>
      <c r="AY298" s="969">
        <v>2908881</v>
      </c>
      <c r="AZ298" s="969">
        <v>2908881</v>
      </c>
    </row>
    <row r="299" spans="1:52" ht="20.399999999999999" x14ac:dyDescent="0.25">
      <c r="A299" s="186" t="s">
        <v>1325</v>
      </c>
      <c r="B299" s="186" t="s">
        <v>387</v>
      </c>
      <c r="C299" s="255">
        <v>66</v>
      </c>
      <c r="D299" s="157" t="s">
        <v>1121</v>
      </c>
      <c r="E299" s="186" t="s">
        <v>1324</v>
      </c>
      <c r="F299" s="186"/>
      <c r="G299" s="186"/>
      <c r="H299" s="960">
        <v>43586</v>
      </c>
      <c r="I299" s="26"/>
      <c r="J299" s="26" t="s">
        <v>1684</v>
      </c>
      <c r="K299" s="148"/>
      <c r="L299" s="148"/>
      <c r="M299" s="148"/>
      <c r="N299" s="148"/>
      <c r="O299" s="148"/>
      <c r="P299" s="148"/>
      <c r="Q299" s="148" t="s">
        <v>396</v>
      </c>
      <c r="R299" s="148" t="s">
        <v>396</v>
      </c>
      <c r="S299" s="148" t="s">
        <v>396</v>
      </c>
      <c r="T299" s="148" t="s">
        <v>396</v>
      </c>
      <c r="U299" s="148" t="s">
        <v>406</v>
      </c>
      <c r="V299" s="148" t="s">
        <v>110</v>
      </c>
      <c r="W299" s="148" t="s">
        <v>110</v>
      </c>
      <c r="X299" s="148" t="s">
        <v>110</v>
      </c>
      <c r="Y299" s="148" t="s">
        <v>110</v>
      </c>
      <c r="Z299" s="148" t="s">
        <v>110</v>
      </c>
      <c r="AA299" s="148" t="s">
        <v>110</v>
      </c>
      <c r="AB299" s="148" t="s">
        <v>110</v>
      </c>
      <c r="AC299" s="148" t="s">
        <v>110</v>
      </c>
      <c r="AD299" s="148" t="s">
        <v>110</v>
      </c>
      <c r="AE299" s="967" t="s">
        <v>410</v>
      </c>
      <c r="AF299" s="191" t="s">
        <v>87</v>
      </c>
      <c r="AG299" s="27"/>
      <c r="AH299" s="27"/>
      <c r="AI299" s="27"/>
      <c r="AJ299" s="27"/>
      <c r="AK299" s="27"/>
      <c r="AL299" s="27"/>
      <c r="AM299" s="27">
        <v>12500000</v>
      </c>
      <c r="AN299" s="27">
        <v>12500000</v>
      </c>
      <c r="AO299" s="27">
        <v>12500000</v>
      </c>
      <c r="AP299" s="27">
        <v>12500000</v>
      </c>
      <c r="AQ299" s="27">
        <v>12500000</v>
      </c>
      <c r="AR299" s="27">
        <v>12598500</v>
      </c>
      <c r="AS299" s="27">
        <v>12985000</v>
      </c>
      <c r="AT299" s="27">
        <v>12985000</v>
      </c>
      <c r="AU299" s="27">
        <v>12985000</v>
      </c>
      <c r="AV299" s="27">
        <v>12985000</v>
      </c>
      <c r="AW299" s="27">
        <v>12985000</v>
      </c>
      <c r="AX299" s="27">
        <v>12985000</v>
      </c>
      <c r="AY299" s="27">
        <v>12985000</v>
      </c>
      <c r="AZ299" s="27">
        <v>12985000</v>
      </c>
    </row>
    <row r="300" spans="1:52" ht="20.399999999999999" x14ac:dyDescent="0.25">
      <c r="A300" s="186" t="s">
        <v>1325</v>
      </c>
      <c r="B300" s="186" t="s">
        <v>387</v>
      </c>
      <c r="C300" s="255">
        <v>109</v>
      </c>
      <c r="D300" s="157" t="s">
        <v>1121</v>
      </c>
      <c r="E300" s="186" t="s">
        <v>1324</v>
      </c>
      <c r="F300" s="186"/>
      <c r="G300" s="186"/>
      <c r="H300" s="960">
        <v>43525</v>
      </c>
      <c r="I300" s="26"/>
      <c r="J300" s="26" t="s">
        <v>1685</v>
      </c>
      <c r="K300" s="148"/>
      <c r="L300" s="148"/>
      <c r="M300" s="148"/>
      <c r="N300" s="148"/>
      <c r="O300" s="148"/>
      <c r="P300" s="148"/>
      <c r="Q300" s="148"/>
      <c r="R300" s="148"/>
      <c r="S300" s="148"/>
      <c r="T300" s="148" t="s">
        <v>396</v>
      </c>
      <c r="U300" s="148" t="s">
        <v>406</v>
      </c>
      <c r="V300" s="148" t="s">
        <v>110</v>
      </c>
      <c r="W300" s="148" t="s">
        <v>110</v>
      </c>
      <c r="X300" s="148" t="s">
        <v>110</v>
      </c>
      <c r="Y300" s="148" t="s">
        <v>110</v>
      </c>
      <c r="Z300" s="148" t="s">
        <v>110</v>
      </c>
      <c r="AA300" s="148" t="s">
        <v>110</v>
      </c>
      <c r="AB300" s="148" t="s">
        <v>110</v>
      </c>
      <c r="AC300" s="148" t="s">
        <v>110</v>
      </c>
      <c r="AD300" s="148" t="s">
        <v>110</v>
      </c>
      <c r="AE300" s="967" t="s">
        <v>410</v>
      </c>
      <c r="AF300" s="191" t="s">
        <v>410</v>
      </c>
      <c r="AG300" s="27"/>
      <c r="AH300" s="27"/>
      <c r="AI300" s="27"/>
      <c r="AJ300" s="27"/>
      <c r="AK300" s="27"/>
      <c r="AL300" s="27"/>
      <c r="AM300" s="27"/>
      <c r="AN300" s="27"/>
      <c r="AO300" s="27"/>
      <c r="AP300" s="27">
        <v>7800000</v>
      </c>
      <c r="AQ300" s="27">
        <v>7800000</v>
      </c>
      <c r="AR300" s="27">
        <v>3774000</v>
      </c>
      <c r="AS300" s="27">
        <v>3774000</v>
      </c>
      <c r="AT300" s="27">
        <v>3774000</v>
      </c>
      <c r="AU300" s="27">
        <v>3774000</v>
      </c>
      <c r="AV300" s="27">
        <v>3774000</v>
      </c>
      <c r="AW300" s="27">
        <v>3774000</v>
      </c>
      <c r="AX300" s="27">
        <v>3774000</v>
      </c>
      <c r="AY300" s="27">
        <v>3774000</v>
      </c>
      <c r="AZ300" s="27">
        <v>3774000</v>
      </c>
    </row>
    <row r="301" spans="1:52" ht="20.399999999999999" x14ac:dyDescent="0.25">
      <c r="A301" s="186" t="s">
        <v>1325</v>
      </c>
      <c r="B301" s="186" t="s">
        <v>387</v>
      </c>
      <c r="C301" s="255">
        <v>110</v>
      </c>
      <c r="D301" s="157" t="s">
        <v>1121</v>
      </c>
      <c r="E301" s="186" t="s">
        <v>1324</v>
      </c>
      <c r="F301" s="186"/>
      <c r="G301" s="186"/>
      <c r="H301" s="960">
        <v>43525</v>
      </c>
      <c r="I301" s="26"/>
      <c r="J301" s="26" t="s">
        <v>1686</v>
      </c>
      <c r="K301" s="148"/>
      <c r="L301" s="148"/>
      <c r="M301" s="148"/>
      <c r="N301" s="148"/>
      <c r="O301" s="148"/>
      <c r="P301" s="148"/>
      <c r="Q301" s="148"/>
      <c r="R301" s="148"/>
      <c r="S301" s="148"/>
      <c r="T301" s="148" t="s">
        <v>396</v>
      </c>
      <c r="U301" s="148" t="s">
        <v>406</v>
      </c>
      <c r="V301" s="148" t="s">
        <v>110</v>
      </c>
      <c r="W301" s="148" t="s">
        <v>110</v>
      </c>
      <c r="X301" s="148" t="s">
        <v>110</v>
      </c>
      <c r="Y301" s="148" t="s">
        <v>110</v>
      </c>
      <c r="Z301" s="148" t="s">
        <v>110</v>
      </c>
      <c r="AA301" s="148" t="s">
        <v>110</v>
      </c>
      <c r="AB301" s="148" t="s">
        <v>110</v>
      </c>
      <c r="AC301" s="148" t="s">
        <v>110</v>
      </c>
      <c r="AD301" s="148" t="s">
        <v>110</v>
      </c>
      <c r="AE301" s="967" t="s">
        <v>410</v>
      </c>
      <c r="AF301" s="191">
        <v>44246</v>
      </c>
      <c r="AG301" s="27"/>
      <c r="AH301" s="27"/>
      <c r="AI301" s="27"/>
      <c r="AJ301" s="27"/>
      <c r="AK301" s="27"/>
      <c r="AL301" s="27"/>
      <c r="AM301" s="27"/>
      <c r="AN301" s="27"/>
      <c r="AO301" s="27"/>
      <c r="AP301" s="27">
        <v>12100000</v>
      </c>
      <c r="AQ301" s="27">
        <v>12100000</v>
      </c>
      <c r="AR301" s="27">
        <v>12100000</v>
      </c>
      <c r="AS301" s="27">
        <v>7487000</v>
      </c>
      <c r="AT301" s="27">
        <v>7487000</v>
      </c>
      <c r="AU301" s="27">
        <v>7487000</v>
      </c>
      <c r="AV301" s="27">
        <v>7487000</v>
      </c>
      <c r="AW301" s="27">
        <v>7487000</v>
      </c>
      <c r="AX301" s="27">
        <v>7487000</v>
      </c>
      <c r="AY301" s="27">
        <v>7487000</v>
      </c>
      <c r="AZ301" s="27">
        <v>7487000</v>
      </c>
    </row>
    <row r="302" spans="1:52" ht="20.399999999999999" x14ac:dyDescent="0.25">
      <c r="A302" s="186" t="s">
        <v>1325</v>
      </c>
      <c r="B302" s="186" t="s">
        <v>387</v>
      </c>
      <c r="C302" s="255">
        <v>15</v>
      </c>
      <c r="D302" s="157" t="s">
        <v>1121</v>
      </c>
      <c r="E302" s="186" t="s">
        <v>1324</v>
      </c>
      <c r="F302" s="186"/>
      <c r="G302" s="186"/>
      <c r="H302" s="960">
        <v>43586</v>
      </c>
      <c r="I302" s="26"/>
      <c r="J302" s="26" t="s">
        <v>1375</v>
      </c>
      <c r="K302" s="148"/>
      <c r="L302" s="148"/>
      <c r="M302" s="148" t="s">
        <v>406</v>
      </c>
      <c r="N302" s="148" t="s">
        <v>406</v>
      </c>
      <c r="O302" s="148" t="s">
        <v>406</v>
      </c>
      <c r="P302" s="148" t="s">
        <v>406</v>
      </c>
      <c r="Q302" s="148" t="s">
        <v>406</v>
      </c>
      <c r="R302" s="148" t="s">
        <v>406</v>
      </c>
      <c r="S302" s="148" t="s">
        <v>406</v>
      </c>
      <c r="T302" s="148" t="s">
        <v>406</v>
      </c>
      <c r="U302" s="148" t="s">
        <v>406</v>
      </c>
      <c r="V302" s="148" t="s">
        <v>110</v>
      </c>
      <c r="W302" s="148" t="s">
        <v>110</v>
      </c>
      <c r="X302" s="148" t="s">
        <v>110</v>
      </c>
      <c r="Y302" s="148" t="s">
        <v>110</v>
      </c>
      <c r="Z302" s="148" t="s">
        <v>110</v>
      </c>
      <c r="AA302" s="148" t="s">
        <v>110</v>
      </c>
      <c r="AB302" s="148" t="s">
        <v>110</v>
      </c>
      <c r="AC302" s="148" t="s">
        <v>110</v>
      </c>
      <c r="AD302" s="148" t="s">
        <v>110</v>
      </c>
      <c r="AE302" s="967">
        <v>42395</v>
      </c>
      <c r="AF302" s="191">
        <v>42933</v>
      </c>
      <c r="AG302" s="27"/>
      <c r="AH302" s="27"/>
      <c r="AI302" s="27">
        <v>11800000</v>
      </c>
      <c r="AJ302" s="27">
        <v>11800000</v>
      </c>
      <c r="AK302" s="27">
        <v>12287000</v>
      </c>
      <c r="AL302" s="27">
        <v>12287000</v>
      </c>
      <c r="AM302" s="27">
        <v>12287000</v>
      </c>
      <c r="AN302" s="27">
        <v>12287000</v>
      </c>
      <c r="AO302" s="27">
        <v>12287000</v>
      </c>
      <c r="AP302" s="27">
        <v>12287000</v>
      </c>
      <c r="AQ302" s="27">
        <v>12287000</v>
      </c>
      <c r="AR302" s="27">
        <v>12287000</v>
      </c>
      <c r="AS302" s="27">
        <v>12287000</v>
      </c>
      <c r="AT302" s="27">
        <v>12287000</v>
      </c>
      <c r="AU302" s="27">
        <v>12287000</v>
      </c>
      <c r="AV302" s="27">
        <v>12287000</v>
      </c>
      <c r="AW302" s="27">
        <v>12287000</v>
      </c>
      <c r="AX302" s="27">
        <v>12287000</v>
      </c>
      <c r="AY302" s="27">
        <v>12287000</v>
      </c>
      <c r="AZ302" s="27">
        <v>12287000</v>
      </c>
    </row>
    <row r="303" spans="1:52" ht="20.399999999999999" x14ac:dyDescent="0.25">
      <c r="A303" s="186" t="s">
        <v>1325</v>
      </c>
      <c r="B303" s="186" t="s">
        <v>387</v>
      </c>
      <c r="C303" s="255">
        <v>37</v>
      </c>
      <c r="D303" s="157" t="s">
        <v>1121</v>
      </c>
      <c r="E303" s="186" t="s">
        <v>1324</v>
      </c>
      <c r="F303" s="186"/>
      <c r="G303" s="186"/>
      <c r="H303" s="960">
        <v>43405</v>
      </c>
      <c r="I303" s="26"/>
      <c r="J303" s="26" t="s">
        <v>1404</v>
      </c>
      <c r="K303" s="148"/>
      <c r="L303" s="148"/>
      <c r="M303" s="148"/>
      <c r="N303" s="148"/>
      <c r="O303" s="148" t="s">
        <v>396</v>
      </c>
      <c r="P303" s="148" t="s">
        <v>396</v>
      </c>
      <c r="Q303" s="148" t="s">
        <v>406</v>
      </c>
      <c r="R303" s="148" t="s">
        <v>406</v>
      </c>
      <c r="S303" s="148" t="s">
        <v>406</v>
      </c>
      <c r="T303" s="148" t="s">
        <v>110</v>
      </c>
      <c r="U303" s="148" t="s">
        <v>110</v>
      </c>
      <c r="V303" s="148" t="s">
        <v>110</v>
      </c>
      <c r="W303" s="148" t="s">
        <v>110</v>
      </c>
      <c r="X303" s="148" t="s">
        <v>110</v>
      </c>
      <c r="Y303" s="148" t="s">
        <v>110</v>
      </c>
      <c r="Z303" s="148" t="s">
        <v>110</v>
      </c>
      <c r="AA303" s="148" t="s">
        <v>110</v>
      </c>
      <c r="AB303" s="148" t="s">
        <v>110</v>
      </c>
      <c r="AC303" s="148" t="s">
        <v>110</v>
      </c>
      <c r="AD303" s="148" t="s">
        <v>110</v>
      </c>
      <c r="AE303" s="967" t="s">
        <v>410</v>
      </c>
      <c r="AF303" s="191">
        <v>43389</v>
      </c>
      <c r="AG303" s="27"/>
      <c r="AH303" s="27"/>
      <c r="AI303" s="27"/>
      <c r="AJ303" s="27"/>
      <c r="AK303" s="27">
        <v>7700000</v>
      </c>
      <c r="AL303" s="27">
        <v>7700000</v>
      </c>
      <c r="AM303" s="27">
        <v>7700000</v>
      </c>
      <c r="AN303" s="27">
        <v>7700000</v>
      </c>
      <c r="AO303" s="27">
        <v>7700000</v>
      </c>
      <c r="AP303" s="27">
        <v>6657000</v>
      </c>
      <c r="AQ303" s="27">
        <v>6657000</v>
      </c>
      <c r="AR303" s="27">
        <v>6657000</v>
      </c>
      <c r="AS303" s="27">
        <v>6657000</v>
      </c>
      <c r="AT303" s="27">
        <v>6657000</v>
      </c>
      <c r="AU303" s="27">
        <v>6657000</v>
      </c>
      <c r="AV303" s="27">
        <v>6657000</v>
      </c>
      <c r="AW303" s="27">
        <v>6657000</v>
      </c>
      <c r="AX303" s="27">
        <v>6657000</v>
      </c>
      <c r="AY303" s="27">
        <v>6657000</v>
      </c>
      <c r="AZ303" s="27">
        <v>6657000</v>
      </c>
    </row>
    <row r="304" spans="1:52" ht="20.399999999999999" x14ac:dyDescent="0.25">
      <c r="A304" s="186" t="s">
        <v>1325</v>
      </c>
      <c r="B304" s="186" t="s">
        <v>387</v>
      </c>
      <c r="C304" s="255">
        <v>62</v>
      </c>
      <c r="D304" s="157" t="s">
        <v>1121</v>
      </c>
      <c r="E304" s="186" t="s">
        <v>1324</v>
      </c>
      <c r="F304" s="186"/>
      <c r="G304" s="186"/>
      <c r="H304" s="960">
        <v>43435</v>
      </c>
      <c r="I304" s="26"/>
      <c r="J304" s="26" t="s">
        <v>1426</v>
      </c>
      <c r="K304" s="148"/>
      <c r="L304" s="148"/>
      <c r="M304" s="148"/>
      <c r="N304" s="148"/>
      <c r="O304" s="148"/>
      <c r="P304" s="148"/>
      <c r="Q304" s="148" t="s">
        <v>396</v>
      </c>
      <c r="R304" s="148" t="s">
        <v>396</v>
      </c>
      <c r="S304" s="148" t="s">
        <v>396</v>
      </c>
      <c r="T304" s="148" t="s">
        <v>110</v>
      </c>
      <c r="U304" s="148" t="s">
        <v>110</v>
      </c>
      <c r="V304" s="148" t="s">
        <v>110</v>
      </c>
      <c r="W304" s="148" t="s">
        <v>110</v>
      </c>
      <c r="X304" s="148" t="s">
        <v>110</v>
      </c>
      <c r="Y304" s="148" t="s">
        <v>110</v>
      </c>
      <c r="Z304" s="148" t="s">
        <v>110</v>
      </c>
      <c r="AA304" s="148" t="s">
        <v>110</v>
      </c>
      <c r="AB304" s="148" t="s">
        <v>110</v>
      </c>
      <c r="AC304" s="148" t="s">
        <v>110</v>
      </c>
      <c r="AD304" s="148" t="s">
        <v>110</v>
      </c>
      <c r="AE304" s="967" t="s">
        <v>410</v>
      </c>
      <c r="AF304" s="967" t="s">
        <v>410</v>
      </c>
      <c r="AG304" s="27"/>
      <c r="AH304" s="27"/>
      <c r="AI304" s="27"/>
      <c r="AJ304" s="27"/>
      <c r="AK304" s="27"/>
      <c r="AL304" s="27"/>
      <c r="AM304" s="27">
        <v>5400000</v>
      </c>
      <c r="AN304" s="27">
        <v>5400000</v>
      </c>
      <c r="AO304" s="27">
        <v>5400000</v>
      </c>
      <c r="AP304" s="27">
        <v>4700000</v>
      </c>
      <c r="AQ304" s="27">
        <v>4700000</v>
      </c>
      <c r="AR304" s="27">
        <v>4700000</v>
      </c>
      <c r="AS304" s="27">
        <v>4700000</v>
      </c>
      <c r="AT304" s="27">
        <v>4700000</v>
      </c>
      <c r="AU304" s="27">
        <v>4700000</v>
      </c>
      <c r="AV304" s="27">
        <v>4700000</v>
      </c>
      <c r="AW304" s="27">
        <v>4700000</v>
      </c>
      <c r="AX304" s="27">
        <v>4700000</v>
      </c>
      <c r="AY304" s="27">
        <v>4700000</v>
      </c>
      <c r="AZ304" s="27">
        <v>4700000</v>
      </c>
    </row>
    <row r="305" spans="1:52" x14ac:dyDescent="0.25">
      <c r="A305" s="186" t="s">
        <v>1325</v>
      </c>
      <c r="B305" s="186" t="s">
        <v>387</v>
      </c>
      <c r="C305" s="255">
        <v>111</v>
      </c>
      <c r="D305" s="157" t="s">
        <v>1121</v>
      </c>
      <c r="E305" s="186" t="s">
        <v>1324</v>
      </c>
      <c r="F305" s="186"/>
      <c r="G305" s="186"/>
      <c r="H305" s="960">
        <v>43435</v>
      </c>
      <c r="I305" s="26"/>
      <c r="J305" s="26" t="s">
        <v>1687</v>
      </c>
      <c r="K305" s="148"/>
      <c r="L305" s="148"/>
      <c r="M305" s="148"/>
      <c r="N305" s="148"/>
      <c r="O305" s="148"/>
      <c r="P305" s="148"/>
      <c r="Q305" s="148"/>
      <c r="R305" s="148"/>
      <c r="S305" s="148"/>
      <c r="T305" s="148" t="s">
        <v>110</v>
      </c>
      <c r="U305" s="148" t="s">
        <v>110</v>
      </c>
      <c r="V305" s="148" t="s">
        <v>110</v>
      </c>
      <c r="W305" s="148" t="s">
        <v>110</v>
      </c>
      <c r="X305" s="148" t="s">
        <v>110</v>
      </c>
      <c r="Y305" s="148" t="s">
        <v>110</v>
      </c>
      <c r="Z305" s="148" t="s">
        <v>110</v>
      </c>
      <c r="AA305" s="148" t="s">
        <v>110</v>
      </c>
      <c r="AB305" s="148" t="s">
        <v>110</v>
      </c>
      <c r="AC305" s="148" t="s">
        <v>110</v>
      </c>
      <c r="AD305" s="148" t="s">
        <v>110</v>
      </c>
      <c r="AE305" s="148" t="s">
        <v>410</v>
      </c>
      <c r="AF305" s="148" t="s">
        <v>410</v>
      </c>
      <c r="AG305" s="27"/>
      <c r="AH305" s="27"/>
      <c r="AI305" s="27"/>
      <c r="AJ305" s="27"/>
      <c r="AK305" s="27"/>
      <c r="AL305" s="27"/>
      <c r="AM305" s="27"/>
      <c r="AN305" s="27"/>
      <c r="AO305" s="27"/>
      <c r="AP305" s="27">
        <v>6600000</v>
      </c>
      <c r="AQ305" s="27">
        <v>6600000</v>
      </c>
      <c r="AR305" s="27">
        <v>6600000</v>
      </c>
      <c r="AS305" s="968">
        <v>4332000</v>
      </c>
      <c r="AT305" s="968">
        <v>4332000</v>
      </c>
      <c r="AU305" s="968">
        <v>4332000</v>
      </c>
      <c r="AV305" s="968">
        <v>4332000</v>
      </c>
      <c r="AW305" s="968">
        <v>4332000</v>
      </c>
      <c r="AX305" s="968">
        <v>4332000</v>
      </c>
      <c r="AY305" s="968">
        <v>4332000</v>
      </c>
      <c r="AZ305" s="968">
        <v>4332000</v>
      </c>
    </row>
    <row r="306" spans="1:52" ht="20.399999999999999" x14ac:dyDescent="0.25">
      <c r="A306" s="186" t="s">
        <v>1325</v>
      </c>
      <c r="B306" s="186" t="s">
        <v>387</v>
      </c>
      <c r="C306" s="255">
        <v>113</v>
      </c>
      <c r="D306" s="157" t="s">
        <v>1121</v>
      </c>
      <c r="E306" s="186" t="s">
        <v>1324</v>
      </c>
      <c r="F306" s="186"/>
      <c r="G306" s="186"/>
      <c r="H306" s="960">
        <v>43435</v>
      </c>
      <c r="I306" s="26"/>
      <c r="J306" s="26" t="s">
        <v>1688</v>
      </c>
      <c r="K306" s="148"/>
      <c r="L306" s="148"/>
      <c r="M306" s="148"/>
      <c r="N306" s="148"/>
      <c r="O306" s="148"/>
      <c r="P306" s="148"/>
      <c r="Q306" s="148"/>
      <c r="R306" s="148"/>
      <c r="S306" s="148"/>
      <c r="T306" s="148" t="s">
        <v>110</v>
      </c>
      <c r="U306" s="148" t="s">
        <v>110</v>
      </c>
      <c r="V306" s="148" t="s">
        <v>110</v>
      </c>
      <c r="W306" s="148" t="s">
        <v>110</v>
      </c>
      <c r="X306" s="148" t="s">
        <v>110</v>
      </c>
      <c r="Y306" s="148" t="s">
        <v>110</v>
      </c>
      <c r="Z306" s="148" t="s">
        <v>110</v>
      </c>
      <c r="AA306" s="148" t="s">
        <v>110</v>
      </c>
      <c r="AB306" s="148" t="s">
        <v>110</v>
      </c>
      <c r="AC306" s="148" t="s">
        <v>110</v>
      </c>
      <c r="AD306" s="148" t="s">
        <v>110</v>
      </c>
      <c r="AE306" s="148" t="s">
        <v>410</v>
      </c>
      <c r="AF306" s="191" t="s">
        <v>87</v>
      </c>
      <c r="AG306" s="27"/>
      <c r="AH306" s="27"/>
      <c r="AI306" s="27"/>
      <c r="AJ306" s="27"/>
      <c r="AK306" s="27"/>
      <c r="AL306" s="27"/>
      <c r="AM306" s="27"/>
      <c r="AN306" s="27"/>
      <c r="AO306" s="27"/>
      <c r="AP306" s="27">
        <v>3000000</v>
      </c>
      <c r="AQ306" s="27">
        <v>3000000</v>
      </c>
      <c r="AR306" s="27">
        <v>3000000</v>
      </c>
      <c r="AS306" s="27" t="s">
        <v>1513</v>
      </c>
      <c r="AT306" s="27" t="s">
        <v>1513</v>
      </c>
      <c r="AU306" s="27" t="s">
        <v>1513</v>
      </c>
      <c r="AV306" s="27" t="s">
        <v>1513</v>
      </c>
      <c r="AW306" s="27" t="s">
        <v>1513</v>
      </c>
      <c r="AX306" s="27" t="s">
        <v>1513</v>
      </c>
      <c r="AY306" s="27" t="s">
        <v>1513</v>
      </c>
      <c r="AZ306" s="27" t="s">
        <v>1513</v>
      </c>
    </row>
    <row r="307" spans="1:52" ht="20.399999999999999" x14ac:dyDescent="0.25">
      <c r="A307" s="186" t="s">
        <v>1325</v>
      </c>
      <c r="B307" s="186" t="s">
        <v>387</v>
      </c>
      <c r="C307" s="255">
        <v>45</v>
      </c>
      <c r="D307" s="157" t="s">
        <v>1121</v>
      </c>
      <c r="E307" s="186" t="s">
        <v>1324</v>
      </c>
      <c r="F307" s="186"/>
      <c r="G307" s="186"/>
      <c r="H307" s="960">
        <v>43282</v>
      </c>
      <c r="I307" s="26"/>
      <c r="J307" s="26" t="s">
        <v>1576</v>
      </c>
      <c r="K307" s="148"/>
      <c r="L307" s="148"/>
      <c r="M307" s="148"/>
      <c r="N307" s="148"/>
      <c r="O307" s="148"/>
      <c r="P307" s="148" t="s">
        <v>406</v>
      </c>
      <c r="Q307" s="148" t="s">
        <v>406</v>
      </c>
      <c r="R307" s="148" t="s">
        <v>406</v>
      </c>
      <c r="S307" s="148" t="s">
        <v>110</v>
      </c>
      <c r="T307" s="148" t="s">
        <v>110</v>
      </c>
      <c r="U307" s="148" t="s">
        <v>110</v>
      </c>
      <c r="V307" s="148" t="s">
        <v>110</v>
      </c>
      <c r="W307" s="148" t="s">
        <v>110</v>
      </c>
      <c r="X307" s="148" t="s">
        <v>110</v>
      </c>
      <c r="Y307" s="148" t="s">
        <v>110</v>
      </c>
      <c r="Z307" s="148" t="s">
        <v>110</v>
      </c>
      <c r="AA307" s="148" t="s">
        <v>110</v>
      </c>
      <c r="AB307" s="148" t="s">
        <v>110</v>
      </c>
      <c r="AC307" s="148" t="s">
        <v>110</v>
      </c>
      <c r="AD307" s="148" t="s">
        <v>110</v>
      </c>
      <c r="AE307" s="967" t="s">
        <v>410</v>
      </c>
      <c r="AF307" s="191">
        <v>43389</v>
      </c>
      <c r="AG307" s="27"/>
      <c r="AH307" s="27"/>
      <c r="AI307" s="27"/>
      <c r="AJ307" s="27"/>
      <c r="AK307" s="27"/>
      <c r="AL307" s="27">
        <v>10148000</v>
      </c>
      <c r="AM307" s="27">
        <v>10148000</v>
      </c>
      <c r="AN307" s="27">
        <v>7017000</v>
      </c>
      <c r="AO307" s="27">
        <v>7017000</v>
      </c>
      <c r="AP307" s="27">
        <v>10148000</v>
      </c>
      <c r="AQ307" s="27">
        <v>10148000</v>
      </c>
      <c r="AR307" s="27">
        <v>10148000</v>
      </c>
      <c r="AS307" s="27">
        <v>10148000</v>
      </c>
      <c r="AT307" s="27">
        <v>10148000</v>
      </c>
      <c r="AU307" s="27">
        <v>10148000</v>
      </c>
      <c r="AV307" s="27">
        <v>10148000</v>
      </c>
      <c r="AW307" s="27">
        <v>10148000</v>
      </c>
      <c r="AX307" s="27">
        <v>10148000</v>
      </c>
      <c r="AY307" s="27">
        <v>10148000</v>
      </c>
      <c r="AZ307" s="27">
        <v>10148000</v>
      </c>
    </row>
    <row r="308" spans="1:52" ht="20.399999999999999" x14ac:dyDescent="0.25">
      <c r="A308" s="186" t="s">
        <v>1325</v>
      </c>
      <c r="B308" s="186" t="s">
        <v>387</v>
      </c>
      <c r="C308" s="255">
        <v>40</v>
      </c>
      <c r="D308" s="157" t="s">
        <v>1121</v>
      </c>
      <c r="E308" s="186" t="s">
        <v>1351</v>
      </c>
      <c r="F308" s="186"/>
      <c r="G308" s="186">
        <v>1</v>
      </c>
      <c r="H308" s="960">
        <v>43221</v>
      </c>
      <c r="I308" s="26"/>
      <c r="J308" s="26" t="s">
        <v>1411</v>
      </c>
      <c r="K308" s="148"/>
      <c r="L308" s="148"/>
      <c r="M308" s="148"/>
      <c r="N308" s="148"/>
      <c r="O308" s="148" t="s">
        <v>392</v>
      </c>
      <c r="P308" s="148" t="s">
        <v>406</v>
      </c>
      <c r="Q308" s="148" t="s">
        <v>406</v>
      </c>
      <c r="R308" s="148" t="s">
        <v>110</v>
      </c>
      <c r="S308" s="148" t="s">
        <v>110</v>
      </c>
      <c r="T308" s="148" t="s">
        <v>110</v>
      </c>
      <c r="U308" s="148" t="s">
        <v>110</v>
      </c>
      <c r="V308" s="148" t="s">
        <v>110</v>
      </c>
      <c r="W308" s="148" t="s">
        <v>110</v>
      </c>
      <c r="X308" s="148" t="s">
        <v>110</v>
      </c>
      <c r="Y308" s="148" t="s">
        <v>110</v>
      </c>
      <c r="Z308" s="148" t="s">
        <v>110</v>
      </c>
      <c r="AA308" s="148" t="s">
        <v>110</v>
      </c>
      <c r="AB308" s="148" t="s">
        <v>110</v>
      </c>
      <c r="AC308" s="148" t="s">
        <v>110</v>
      </c>
      <c r="AD308" s="148" t="s">
        <v>110</v>
      </c>
      <c r="AE308" s="967" t="s">
        <v>410</v>
      </c>
      <c r="AF308" s="191" t="s">
        <v>410</v>
      </c>
      <c r="AG308" s="27"/>
      <c r="AH308" s="27"/>
      <c r="AI308" s="27"/>
      <c r="AJ308" s="27"/>
      <c r="AK308" s="27">
        <v>6000000</v>
      </c>
      <c r="AL308" s="27">
        <v>4600000</v>
      </c>
      <c r="AM308" s="27">
        <v>4600000</v>
      </c>
      <c r="AN308" s="27">
        <v>4600000</v>
      </c>
      <c r="AO308" s="27">
        <v>4600000</v>
      </c>
      <c r="AP308" s="27">
        <v>4600000</v>
      </c>
      <c r="AQ308" s="27">
        <v>4600000</v>
      </c>
      <c r="AR308" s="27">
        <v>4600000</v>
      </c>
      <c r="AS308" s="27">
        <v>4600000</v>
      </c>
      <c r="AT308" s="27">
        <v>4600000</v>
      </c>
      <c r="AU308" s="27">
        <v>4600000</v>
      </c>
      <c r="AV308" s="27">
        <v>4600000</v>
      </c>
      <c r="AW308" s="27">
        <v>4600000</v>
      </c>
      <c r="AX308" s="27">
        <v>4600000</v>
      </c>
      <c r="AY308" s="27">
        <v>4600000</v>
      </c>
      <c r="AZ308" s="27">
        <v>4600000</v>
      </c>
    </row>
    <row r="309" spans="1:52" x14ac:dyDescent="0.25">
      <c r="A309" s="186" t="s">
        <v>1325</v>
      </c>
      <c r="B309" s="186" t="s">
        <v>387</v>
      </c>
      <c r="C309" s="255">
        <v>61</v>
      </c>
      <c r="D309" s="157" t="s">
        <v>1121</v>
      </c>
      <c r="E309" s="186" t="s">
        <v>1324</v>
      </c>
      <c r="F309" s="186"/>
      <c r="G309" s="186"/>
      <c r="H309" s="960">
        <v>42979</v>
      </c>
      <c r="I309" s="26"/>
      <c r="J309" s="26" t="s">
        <v>1425</v>
      </c>
      <c r="K309" s="148"/>
      <c r="L309" s="148"/>
      <c r="M309" s="148"/>
      <c r="N309" s="148"/>
      <c r="O309" s="148"/>
      <c r="P309" s="148"/>
      <c r="Q309" s="148" t="s">
        <v>396</v>
      </c>
      <c r="R309" s="148" t="s">
        <v>110</v>
      </c>
      <c r="S309" s="148" t="s">
        <v>110</v>
      </c>
      <c r="T309" s="148" t="s">
        <v>110</v>
      </c>
      <c r="U309" s="148" t="s">
        <v>110</v>
      </c>
      <c r="V309" s="148" t="s">
        <v>110</v>
      </c>
      <c r="W309" s="148" t="s">
        <v>110</v>
      </c>
      <c r="X309" s="148" t="s">
        <v>110</v>
      </c>
      <c r="Y309" s="148" t="s">
        <v>110</v>
      </c>
      <c r="Z309" s="148" t="s">
        <v>110</v>
      </c>
      <c r="AA309" s="148" t="s">
        <v>110</v>
      </c>
      <c r="AB309" s="148" t="s">
        <v>110</v>
      </c>
      <c r="AC309" s="148" t="s">
        <v>110</v>
      </c>
      <c r="AD309" s="148" t="s">
        <v>110</v>
      </c>
      <c r="AE309" s="967" t="s">
        <v>410</v>
      </c>
      <c r="AF309" s="967">
        <v>43511</v>
      </c>
      <c r="AG309" s="27"/>
      <c r="AH309" s="27"/>
      <c r="AI309" s="27"/>
      <c r="AJ309" s="27"/>
      <c r="AK309" s="27"/>
      <c r="AL309" s="27"/>
      <c r="AM309" s="27">
        <v>7966000</v>
      </c>
      <c r="AN309" s="27">
        <v>7966000</v>
      </c>
      <c r="AO309" s="27">
        <v>7966000</v>
      </c>
      <c r="AP309" s="27">
        <v>10860000</v>
      </c>
      <c r="AQ309" s="27">
        <v>10860000</v>
      </c>
      <c r="AR309" s="27">
        <v>10860000</v>
      </c>
      <c r="AS309" s="27">
        <v>10860000</v>
      </c>
      <c r="AT309" s="27">
        <v>10860000</v>
      </c>
      <c r="AU309" s="27">
        <v>10860000</v>
      </c>
      <c r="AV309" s="27">
        <v>10860000</v>
      </c>
      <c r="AW309" s="27">
        <v>10860000</v>
      </c>
      <c r="AX309" s="27">
        <v>10860000</v>
      </c>
      <c r="AY309" s="27">
        <v>10860000</v>
      </c>
      <c r="AZ309" s="27">
        <v>10860000</v>
      </c>
    </row>
    <row r="310" spans="1:52" ht="20.399999999999999" x14ac:dyDescent="0.25">
      <c r="A310" s="186" t="s">
        <v>1325</v>
      </c>
      <c r="B310" s="186" t="s">
        <v>387</v>
      </c>
      <c r="C310" s="255">
        <v>38</v>
      </c>
      <c r="D310" s="157" t="s">
        <v>1121</v>
      </c>
      <c r="E310" s="186" t="s">
        <v>1324</v>
      </c>
      <c r="F310" s="186"/>
      <c r="G310" s="186"/>
      <c r="H310" s="960">
        <v>43070</v>
      </c>
      <c r="I310" s="26"/>
      <c r="J310" s="26" t="s">
        <v>1407</v>
      </c>
      <c r="K310" s="148"/>
      <c r="L310" s="148"/>
      <c r="M310" s="148"/>
      <c r="N310" s="148"/>
      <c r="O310" s="148" t="s">
        <v>396</v>
      </c>
      <c r="P310" s="148" t="s">
        <v>396</v>
      </c>
      <c r="Q310" s="148" t="s">
        <v>110</v>
      </c>
      <c r="R310" s="148" t="s">
        <v>110</v>
      </c>
      <c r="S310" s="148" t="s">
        <v>110</v>
      </c>
      <c r="T310" s="148" t="s">
        <v>110</v>
      </c>
      <c r="U310" s="148" t="s">
        <v>110</v>
      </c>
      <c r="V310" s="148" t="s">
        <v>110</v>
      </c>
      <c r="W310" s="148" t="s">
        <v>110</v>
      </c>
      <c r="X310" s="148" t="s">
        <v>110</v>
      </c>
      <c r="Y310" s="148" t="s">
        <v>110</v>
      </c>
      <c r="Z310" s="148" t="s">
        <v>110</v>
      </c>
      <c r="AA310" s="148" t="s">
        <v>110</v>
      </c>
      <c r="AB310" s="148" t="s">
        <v>110</v>
      </c>
      <c r="AC310" s="148" t="s">
        <v>110</v>
      </c>
      <c r="AD310" s="148" t="s">
        <v>110</v>
      </c>
      <c r="AE310" s="967" t="s">
        <v>410</v>
      </c>
      <c r="AF310" s="191">
        <v>43103</v>
      </c>
      <c r="AG310" s="27"/>
      <c r="AH310" s="27"/>
      <c r="AI310" s="27"/>
      <c r="AJ310" s="27"/>
      <c r="AK310" s="27">
        <v>13700000</v>
      </c>
      <c r="AL310" s="27">
        <v>13421000</v>
      </c>
      <c r="AM310" s="27">
        <v>13421000</v>
      </c>
      <c r="AN310" s="27">
        <v>13421000</v>
      </c>
      <c r="AO310" s="27">
        <v>13421000</v>
      </c>
      <c r="AP310" s="27">
        <v>13421000</v>
      </c>
      <c r="AQ310" s="27">
        <v>13421000</v>
      </c>
      <c r="AR310" s="27">
        <v>13421000</v>
      </c>
      <c r="AS310" s="27">
        <v>13421000</v>
      </c>
      <c r="AT310" s="27">
        <v>13421000</v>
      </c>
      <c r="AU310" s="27">
        <v>13421000</v>
      </c>
      <c r="AV310" s="27">
        <v>13421000</v>
      </c>
      <c r="AW310" s="27">
        <v>13421000</v>
      </c>
      <c r="AX310" s="27">
        <v>13421000</v>
      </c>
      <c r="AY310" s="27">
        <v>13421000</v>
      </c>
      <c r="AZ310" s="27">
        <v>13421000</v>
      </c>
    </row>
    <row r="311" spans="1:52" x14ac:dyDescent="0.25">
      <c r="A311" s="186" t="s">
        <v>1325</v>
      </c>
      <c r="B311" s="186" t="s">
        <v>387</v>
      </c>
      <c r="C311" s="255">
        <v>41</v>
      </c>
      <c r="D311" s="157" t="s">
        <v>1121</v>
      </c>
      <c r="E311" s="186" t="s">
        <v>1324</v>
      </c>
      <c r="F311" s="186"/>
      <c r="G311" s="186"/>
      <c r="H311" s="1001">
        <v>41426</v>
      </c>
      <c r="I311" s="26"/>
      <c r="J311" s="26" t="s">
        <v>1412</v>
      </c>
      <c r="K311" s="148"/>
      <c r="L311" s="148"/>
      <c r="M311" s="148"/>
      <c r="N311" s="148"/>
      <c r="O311" s="148"/>
      <c r="P311" s="148" t="s">
        <v>110</v>
      </c>
      <c r="Q311" s="148" t="s">
        <v>110</v>
      </c>
      <c r="R311" s="148" t="s">
        <v>110</v>
      </c>
      <c r="S311" s="148" t="s">
        <v>110</v>
      </c>
      <c r="T311" s="148" t="s">
        <v>110</v>
      </c>
      <c r="U311" s="148" t="s">
        <v>110</v>
      </c>
      <c r="V311" s="148" t="s">
        <v>110</v>
      </c>
      <c r="W311" s="148" t="s">
        <v>110</v>
      </c>
      <c r="X311" s="148" t="s">
        <v>110</v>
      </c>
      <c r="Y311" s="148" t="s">
        <v>110</v>
      </c>
      <c r="Z311" s="148" t="s">
        <v>110</v>
      </c>
      <c r="AA311" s="148" t="s">
        <v>110</v>
      </c>
      <c r="AB311" s="148" t="s">
        <v>110</v>
      </c>
      <c r="AC311" s="148" t="s">
        <v>110</v>
      </c>
      <c r="AD311" s="148" t="s">
        <v>110</v>
      </c>
      <c r="AE311" s="967" t="s">
        <v>410</v>
      </c>
      <c r="AF311" s="191">
        <v>42933</v>
      </c>
      <c r="AG311" s="27"/>
      <c r="AH311" s="27"/>
      <c r="AI311" s="27"/>
      <c r="AJ311" s="27"/>
      <c r="AK311" s="27"/>
      <c r="AL311" s="27">
        <v>21060000</v>
      </c>
      <c r="AM311" s="27">
        <v>21060000</v>
      </c>
      <c r="AN311" s="27">
        <v>21060000</v>
      </c>
      <c r="AO311" s="27">
        <v>21060000</v>
      </c>
      <c r="AP311" s="27">
        <v>21060000</v>
      </c>
      <c r="AQ311" s="27">
        <v>21060000</v>
      </c>
      <c r="AR311" s="27">
        <v>21060000</v>
      </c>
      <c r="AS311" s="27">
        <v>21060000</v>
      </c>
      <c r="AT311" s="27">
        <v>21060000</v>
      </c>
      <c r="AU311" s="27">
        <v>21060000</v>
      </c>
      <c r="AV311" s="27">
        <v>21060000</v>
      </c>
      <c r="AW311" s="27">
        <v>21060000</v>
      </c>
      <c r="AX311" s="27">
        <v>21060000</v>
      </c>
      <c r="AY311" s="27">
        <v>21060000</v>
      </c>
      <c r="AZ311" s="27">
        <v>21060000</v>
      </c>
    </row>
    <row r="312" spans="1:52" ht="20.399999999999999" x14ac:dyDescent="0.25">
      <c r="A312" s="186" t="s">
        <v>1325</v>
      </c>
      <c r="B312" s="186" t="s">
        <v>387</v>
      </c>
      <c r="C312" s="255">
        <v>12</v>
      </c>
      <c r="D312" s="157" t="s">
        <v>1121</v>
      </c>
      <c r="E312" s="186" t="s">
        <v>1324</v>
      </c>
      <c r="F312" s="186"/>
      <c r="G312" s="186"/>
      <c r="H312" s="1001">
        <v>42917</v>
      </c>
      <c r="I312" s="26"/>
      <c r="J312" s="26" t="s">
        <v>1365</v>
      </c>
      <c r="K312" s="148"/>
      <c r="L312" s="148" t="s">
        <v>396</v>
      </c>
      <c r="M312" s="148" t="s">
        <v>396</v>
      </c>
      <c r="N312" s="148" t="s">
        <v>396</v>
      </c>
      <c r="O312" s="148" t="s">
        <v>406</v>
      </c>
      <c r="P312" s="148" t="s">
        <v>110</v>
      </c>
      <c r="Q312" s="148" t="s">
        <v>110</v>
      </c>
      <c r="R312" s="148" t="s">
        <v>110</v>
      </c>
      <c r="S312" s="148" t="s">
        <v>110</v>
      </c>
      <c r="T312" s="148" t="s">
        <v>110</v>
      </c>
      <c r="U312" s="148" t="s">
        <v>110</v>
      </c>
      <c r="V312" s="148" t="s">
        <v>110</v>
      </c>
      <c r="W312" s="148" t="s">
        <v>110</v>
      </c>
      <c r="X312" s="148" t="s">
        <v>110</v>
      </c>
      <c r="Y312" s="148" t="s">
        <v>110</v>
      </c>
      <c r="Z312" s="148" t="s">
        <v>110</v>
      </c>
      <c r="AA312" s="148" t="s">
        <v>110</v>
      </c>
      <c r="AB312" s="148" t="s">
        <v>110</v>
      </c>
      <c r="AC312" s="148" t="s">
        <v>110</v>
      </c>
      <c r="AD312" s="148" t="s">
        <v>110</v>
      </c>
      <c r="AE312" s="967" t="s">
        <v>410</v>
      </c>
      <c r="AF312" s="191">
        <v>43103</v>
      </c>
      <c r="AG312" s="27"/>
      <c r="AH312" s="27">
        <v>14800000</v>
      </c>
      <c r="AI312" s="27">
        <v>14800000</v>
      </c>
      <c r="AJ312" s="27">
        <v>14800000</v>
      </c>
      <c r="AK312" s="27">
        <v>11500000</v>
      </c>
      <c r="AL312" s="27">
        <v>11500000</v>
      </c>
      <c r="AM312" s="27">
        <v>14800000</v>
      </c>
      <c r="AN312" s="27">
        <v>14800000</v>
      </c>
      <c r="AO312" s="27">
        <v>14800000</v>
      </c>
      <c r="AP312" s="27">
        <v>14800000</v>
      </c>
      <c r="AQ312" s="27">
        <v>14800000</v>
      </c>
      <c r="AR312" s="27">
        <v>14800000</v>
      </c>
      <c r="AS312" s="27">
        <v>14800000</v>
      </c>
      <c r="AT312" s="27">
        <v>14800000</v>
      </c>
      <c r="AU312" s="27">
        <v>14800000</v>
      </c>
      <c r="AV312" s="27">
        <v>14800000</v>
      </c>
      <c r="AW312" s="27">
        <v>14800000</v>
      </c>
      <c r="AX312" s="27">
        <v>14800000</v>
      </c>
      <c r="AY312" s="27">
        <v>14800000</v>
      </c>
      <c r="AZ312" s="27">
        <v>14800000</v>
      </c>
    </row>
    <row r="313" spans="1:52" x14ac:dyDescent="0.25">
      <c r="A313" s="186" t="s">
        <v>1325</v>
      </c>
      <c r="B313" s="186" t="s">
        <v>387</v>
      </c>
      <c r="C313" s="255">
        <v>31</v>
      </c>
      <c r="D313" s="157" t="s">
        <v>1121</v>
      </c>
      <c r="E313" s="186" t="s">
        <v>1324</v>
      </c>
      <c r="F313" s="186"/>
      <c r="G313" s="186"/>
      <c r="H313" s="960">
        <v>42491</v>
      </c>
      <c r="I313" s="26"/>
      <c r="J313" s="26" t="s">
        <v>1392</v>
      </c>
      <c r="K313" s="148"/>
      <c r="L313" s="148"/>
      <c r="M313" s="148"/>
      <c r="N313" s="148" t="s">
        <v>110</v>
      </c>
      <c r="O313" s="148" t="s">
        <v>110</v>
      </c>
      <c r="P313" s="148" t="s">
        <v>110</v>
      </c>
      <c r="Q313" s="148" t="s">
        <v>110</v>
      </c>
      <c r="R313" s="148" t="s">
        <v>110</v>
      </c>
      <c r="S313" s="148" t="s">
        <v>110</v>
      </c>
      <c r="T313" s="148" t="s">
        <v>110</v>
      </c>
      <c r="U313" s="148" t="s">
        <v>110</v>
      </c>
      <c r="V313" s="148" t="s">
        <v>110</v>
      </c>
      <c r="W313" s="148" t="s">
        <v>110</v>
      </c>
      <c r="X313" s="148" t="s">
        <v>110</v>
      </c>
      <c r="Y313" s="148" t="s">
        <v>110</v>
      </c>
      <c r="Z313" s="148" t="s">
        <v>110</v>
      </c>
      <c r="AA313" s="148" t="s">
        <v>110</v>
      </c>
      <c r="AB313" s="148" t="s">
        <v>110</v>
      </c>
      <c r="AC313" s="148" t="s">
        <v>110</v>
      </c>
      <c r="AD313" s="148" t="s">
        <v>110</v>
      </c>
      <c r="AE313" s="967" t="s">
        <v>410</v>
      </c>
      <c r="AF313" s="191">
        <v>43231</v>
      </c>
      <c r="AG313" s="27"/>
      <c r="AH313" s="27"/>
      <c r="AI313" s="27"/>
      <c r="AJ313" s="27">
        <v>22208000</v>
      </c>
      <c r="AK313" s="27">
        <v>22208000</v>
      </c>
      <c r="AL313" s="27">
        <v>22208000</v>
      </c>
      <c r="AM313" s="27">
        <v>22208000</v>
      </c>
      <c r="AN313" s="27">
        <v>22208000</v>
      </c>
      <c r="AO313" s="27">
        <v>22208000</v>
      </c>
      <c r="AP313" s="27">
        <v>22208000</v>
      </c>
      <c r="AQ313" s="27">
        <v>22208000</v>
      </c>
      <c r="AR313" s="27">
        <v>22208000</v>
      </c>
      <c r="AS313" s="27">
        <v>22208000</v>
      </c>
      <c r="AT313" s="27">
        <v>22208000</v>
      </c>
      <c r="AU313" s="27">
        <v>22208000</v>
      </c>
      <c r="AV313" s="27">
        <v>22208000</v>
      </c>
      <c r="AW313" s="27">
        <v>22208000</v>
      </c>
      <c r="AX313" s="27">
        <v>22208000</v>
      </c>
      <c r="AY313" s="27">
        <v>22208000</v>
      </c>
      <c r="AZ313" s="27">
        <v>22208000</v>
      </c>
    </row>
    <row r="314" spans="1:52" ht="20.399999999999999" x14ac:dyDescent="0.25">
      <c r="A314" s="186" t="s">
        <v>1325</v>
      </c>
      <c r="B314" s="186" t="s">
        <v>387</v>
      </c>
      <c r="C314" s="255">
        <v>13</v>
      </c>
      <c r="D314" s="157" t="s">
        <v>1121</v>
      </c>
      <c r="E314" s="186" t="s">
        <v>1324</v>
      </c>
      <c r="F314" s="186"/>
      <c r="G314" s="186"/>
      <c r="H314" s="960">
        <v>42736</v>
      </c>
      <c r="I314" s="26"/>
      <c r="J314" s="26" t="s">
        <v>1424</v>
      </c>
      <c r="K314" s="148"/>
      <c r="L314" s="148" t="s">
        <v>396</v>
      </c>
      <c r="M314" s="148" t="s">
        <v>396</v>
      </c>
      <c r="N314" s="148" t="s">
        <v>110</v>
      </c>
      <c r="O314" s="148" t="s">
        <v>110</v>
      </c>
      <c r="P314" s="148" t="s">
        <v>110</v>
      </c>
      <c r="Q314" s="148" t="s">
        <v>110</v>
      </c>
      <c r="R314" s="148" t="s">
        <v>110</v>
      </c>
      <c r="S314" s="148" t="s">
        <v>110</v>
      </c>
      <c r="T314" s="148" t="s">
        <v>110</v>
      </c>
      <c r="U314" s="148" t="s">
        <v>110</v>
      </c>
      <c r="V314" s="148" t="s">
        <v>110</v>
      </c>
      <c r="W314" s="148" t="s">
        <v>110</v>
      </c>
      <c r="X314" s="148" t="s">
        <v>110</v>
      </c>
      <c r="Y314" s="148" t="s">
        <v>110</v>
      </c>
      <c r="Z314" s="148" t="s">
        <v>110</v>
      </c>
      <c r="AA314" s="148" t="s">
        <v>110</v>
      </c>
      <c r="AB314" s="148" t="s">
        <v>110</v>
      </c>
      <c r="AC314" s="148" t="s">
        <v>110</v>
      </c>
      <c r="AD314" s="148" t="s">
        <v>110</v>
      </c>
      <c r="AE314" s="967" t="s">
        <v>410</v>
      </c>
      <c r="AF314" s="191">
        <v>42720</v>
      </c>
      <c r="AG314" s="27"/>
      <c r="AH314" s="27">
        <v>14900000</v>
      </c>
      <c r="AI314" s="27">
        <v>8928000</v>
      </c>
      <c r="AJ314" s="27">
        <v>8928000</v>
      </c>
      <c r="AK314" s="27">
        <v>6500000</v>
      </c>
      <c r="AL314" s="27">
        <v>6500000</v>
      </c>
      <c r="AM314" s="27">
        <v>6500000</v>
      </c>
      <c r="AN314" s="27">
        <v>6500000</v>
      </c>
      <c r="AO314" s="27">
        <v>6500000</v>
      </c>
      <c r="AP314" s="27">
        <v>6500000</v>
      </c>
      <c r="AQ314" s="27">
        <v>6500000</v>
      </c>
      <c r="AR314" s="27">
        <v>6500000</v>
      </c>
      <c r="AS314" s="27">
        <v>6500000</v>
      </c>
      <c r="AT314" s="27">
        <v>6500000</v>
      </c>
      <c r="AU314" s="27">
        <v>6500000</v>
      </c>
      <c r="AV314" s="27">
        <v>6500000</v>
      </c>
      <c r="AW314" s="27">
        <v>6500000</v>
      </c>
      <c r="AX314" s="27">
        <v>6500000</v>
      </c>
      <c r="AY314" s="27">
        <v>6500000</v>
      </c>
      <c r="AZ314" s="27">
        <v>6500000</v>
      </c>
    </row>
    <row r="315" spans="1:52" ht="20.399999999999999" x14ac:dyDescent="0.25">
      <c r="A315" s="186" t="s">
        <v>1325</v>
      </c>
      <c r="B315" s="186" t="s">
        <v>387</v>
      </c>
      <c r="C315" s="255">
        <v>2</v>
      </c>
      <c r="D315" s="157" t="s">
        <v>1121</v>
      </c>
      <c r="E315" s="186" t="s">
        <v>1351</v>
      </c>
      <c r="F315" s="186"/>
      <c r="G315" s="186"/>
      <c r="H315" s="960">
        <v>42644</v>
      </c>
      <c r="I315" s="26" t="s">
        <v>1352</v>
      </c>
      <c r="J315" s="26" t="s">
        <v>1352</v>
      </c>
      <c r="K315" s="148" t="s">
        <v>406</v>
      </c>
      <c r="L315" s="148" t="s">
        <v>406</v>
      </c>
      <c r="M315" s="148" t="s">
        <v>406</v>
      </c>
      <c r="N315" s="148" t="s">
        <v>110</v>
      </c>
      <c r="O315" s="148" t="s">
        <v>110</v>
      </c>
      <c r="P315" s="148" t="s">
        <v>110</v>
      </c>
      <c r="Q315" s="148" t="s">
        <v>110</v>
      </c>
      <c r="R315" s="148" t="s">
        <v>110</v>
      </c>
      <c r="S315" s="148" t="s">
        <v>110</v>
      </c>
      <c r="T315" s="148" t="s">
        <v>110</v>
      </c>
      <c r="U315" s="148" t="s">
        <v>110</v>
      </c>
      <c r="V315" s="148" t="s">
        <v>110</v>
      </c>
      <c r="W315" s="148" t="s">
        <v>110</v>
      </c>
      <c r="X315" s="148" t="s">
        <v>110</v>
      </c>
      <c r="Y315" s="148" t="s">
        <v>110</v>
      </c>
      <c r="Z315" s="148" t="s">
        <v>110</v>
      </c>
      <c r="AA315" s="148" t="s">
        <v>110</v>
      </c>
      <c r="AB315" s="148" t="s">
        <v>110</v>
      </c>
      <c r="AC315" s="148" t="s">
        <v>110</v>
      </c>
      <c r="AD315" s="148" t="s">
        <v>110</v>
      </c>
      <c r="AE315" s="967">
        <v>42495</v>
      </c>
      <c r="AF315" s="191">
        <v>43383</v>
      </c>
      <c r="AG315" s="153">
        <v>6950000</v>
      </c>
      <c r="AH315" s="153">
        <v>6950000</v>
      </c>
      <c r="AI315" s="153">
        <v>6950000</v>
      </c>
      <c r="AJ315" s="153">
        <v>6950000</v>
      </c>
      <c r="AK315" s="153">
        <v>6950000</v>
      </c>
      <c r="AL315" s="153">
        <v>6950000</v>
      </c>
      <c r="AM315" s="153">
        <v>6950000</v>
      </c>
      <c r="AN315" s="153">
        <v>7630000</v>
      </c>
      <c r="AO315" s="153">
        <v>7630000</v>
      </c>
      <c r="AP315" s="153">
        <v>7630000</v>
      </c>
      <c r="AQ315" s="153">
        <v>7630000</v>
      </c>
      <c r="AR315" s="153">
        <v>7630000</v>
      </c>
      <c r="AS315" s="153">
        <v>7630000</v>
      </c>
      <c r="AT315" s="153">
        <v>7630000</v>
      </c>
      <c r="AU315" s="153">
        <v>7630000</v>
      </c>
      <c r="AV315" s="153">
        <v>7630000</v>
      </c>
      <c r="AW315" s="153">
        <v>7630000</v>
      </c>
      <c r="AX315" s="153">
        <v>7630000</v>
      </c>
      <c r="AY315" s="153">
        <v>7630000</v>
      </c>
      <c r="AZ315" s="153">
        <v>7630000</v>
      </c>
    </row>
    <row r="316" spans="1:52" ht="40.799999999999997" x14ac:dyDescent="0.25">
      <c r="A316" s="186" t="s">
        <v>1325</v>
      </c>
      <c r="B316" s="186" t="s">
        <v>387</v>
      </c>
      <c r="C316" s="255">
        <v>1</v>
      </c>
      <c r="D316" s="157" t="s">
        <v>1121</v>
      </c>
      <c r="E316" s="186" t="s">
        <v>1324</v>
      </c>
      <c r="F316" s="186"/>
      <c r="G316" s="186"/>
      <c r="H316" s="1001">
        <v>42522</v>
      </c>
      <c r="I316" s="26"/>
      <c r="J316" s="26" t="s">
        <v>1370</v>
      </c>
      <c r="K316" s="148" t="s">
        <v>406</v>
      </c>
      <c r="L316" s="148" t="s">
        <v>406</v>
      </c>
      <c r="M316" s="148" t="s">
        <v>110</v>
      </c>
      <c r="N316" s="148" t="s">
        <v>110</v>
      </c>
      <c r="O316" s="148" t="s">
        <v>110</v>
      </c>
      <c r="P316" s="148" t="s">
        <v>110</v>
      </c>
      <c r="Q316" s="148" t="s">
        <v>110</v>
      </c>
      <c r="R316" s="148" t="s">
        <v>110</v>
      </c>
      <c r="S316" s="148" t="s">
        <v>110</v>
      </c>
      <c r="T316" s="148" t="s">
        <v>110</v>
      </c>
      <c r="U316" s="148" t="s">
        <v>110</v>
      </c>
      <c r="V316" s="148" t="s">
        <v>110</v>
      </c>
      <c r="W316" s="148" t="s">
        <v>110</v>
      </c>
      <c r="X316" s="148" t="s">
        <v>110</v>
      </c>
      <c r="Y316" s="148" t="s">
        <v>110</v>
      </c>
      <c r="Z316" s="148" t="s">
        <v>110</v>
      </c>
      <c r="AA316" s="148" t="s">
        <v>110</v>
      </c>
      <c r="AB316" s="148" t="s">
        <v>110</v>
      </c>
      <c r="AC316" s="148" t="s">
        <v>110</v>
      </c>
      <c r="AD316" s="148" t="s">
        <v>110</v>
      </c>
      <c r="AE316" s="967" t="s">
        <v>410</v>
      </c>
      <c r="AF316" s="1007" t="s">
        <v>1434</v>
      </c>
      <c r="AG316" s="27">
        <v>14500000</v>
      </c>
      <c r="AH316" s="27">
        <v>14500000</v>
      </c>
      <c r="AI316" s="27">
        <v>11014000</v>
      </c>
      <c r="AJ316" s="27">
        <v>11014000</v>
      </c>
      <c r="AK316" s="27">
        <v>11014000</v>
      </c>
      <c r="AL316" s="27">
        <v>11014000</v>
      </c>
      <c r="AM316" s="27">
        <v>11014000</v>
      </c>
      <c r="AN316" s="27">
        <v>11014000</v>
      </c>
      <c r="AO316" s="27">
        <v>11014000</v>
      </c>
      <c r="AP316" s="27">
        <v>11014000</v>
      </c>
      <c r="AQ316" s="27">
        <v>11014000</v>
      </c>
      <c r="AR316" s="27">
        <v>11014000</v>
      </c>
      <c r="AS316" s="27">
        <v>11014000</v>
      </c>
      <c r="AT316" s="27">
        <v>11014000</v>
      </c>
      <c r="AU316" s="27">
        <v>11014000</v>
      </c>
      <c r="AV316" s="27">
        <v>11014000</v>
      </c>
      <c r="AW316" s="27">
        <v>11014000</v>
      </c>
      <c r="AX316" s="27">
        <v>11014000</v>
      </c>
      <c r="AY316" s="27">
        <v>11014000</v>
      </c>
      <c r="AZ316" s="27">
        <v>11014000</v>
      </c>
    </row>
    <row r="317" spans="1:52" x14ac:dyDescent="0.25">
      <c r="A317" s="186" t="s">
        <v>1325</v>
      </c>
      <c r="B317" s="186" t="s">
        <v>387</v>
      </c>
      <c r="C317" s="255">
        <v>14</v>
      </c>
      <c r="D317" s="157" t="s">
        <v>1121</v>
      </c>
      <c r="E317" s="186" t="s">
        <v>1324</v>
      </c>
      <c r="F317" s="186"/>
      <c r="G317" s="186"/>
      <c r="H317" s="960">
        <v>42339</v>
      </c>
      <c r="I317" s="26"/>
      <c r="J317" s="26" t="s">
        <v>1371</v>
      </c>
      <c r="K317" s="148"/>
      <c r="L317" s="148"/>
      <c r="M317" s="148" t="s">
        <v>110</v>
      </c>
      <c r="N317" s="148" t="s">
        <v>110</v>
      </c>
      <c r="O317" s="148" t="s">
        <v>110</v>
      </c>
      <c r="P317" s="148" t="s">
        <v>110</v>
      </c>
      <c r="Q317" s="148" t="s">
        <v>110</v>
      </c>
      <c r="R317" s="148" t="s">
        <v>110</v>
      </c>
      <c r="S317" s="148" t="s">
        <v>110</v>
      </c>
      <c r="T317" s="148" t="s">
        <v>110</v>
      </c>
      <c r="U317" s="148" t="s">
        <v>110</v>
      </c>
      <c r="V317" s="148" t="s">
        <v>110</v>
      </c>
      <c r="W317" s="148" t="s">
        <v>110</v>
      </c>
      <c r="X317" s="148" t="s">
        <v>110</v>
      </c>
      <c r="Y317" s="148" t="s">
        <v>110</v>
      </c>
      <c r="Z317" s="148" t="s">
        <v>110</v>
      </c>
      <c r="AA317" s="148" t="s">
        <v>110</v>
      </c>
      <c r="AB317" s="148" t="s">
        <v>110</v>
      </c>
      <c r="AC317" s="148" t="s">
        <v>110</v>
      </c>
      <c r="AD317" s="148" t="s">
        <v>110</v>
      </c>
      <c r="AE317" s="967" t="s">
        <v>410</v>
      </c>
      <c r="AF317" s="191">
        <v>42720</v>
      </c>
      <c r="AG317" s="27"/>
      <c r="AH317" s="27"/>
      <c r="AI317" s="27">
        <v>13804000</v>
      </c>
      <c r="AJ317" s="27">
        <v>13804000</v>
      </c>
      <c r="AK317" s="27">
        <v>13804000</v>
      </c>
      <c r="AL317" s="27">
        <v>13804000</v>
      </c>
      <c r="AM317" s="27">
        <v>13804000</v>
      </c>
      <c r="AN317" s="27">
        <v>13804000</v>
      </c>
      <c r="AO317" s="27">
        <v>13804000</v>
      </c>
      <c r="AP317" s="27">
        <v>13804000</v>
      </c>
      <c r="AQ317" s="27">
        <v>13804000</v>
      </c>
      <c r="AR317" s="27">
        <v>13804000</v>
      </c>
      <c r="AS317" s="27">
        <v>13804000</v>
      </c>
      <c r="AT317" s="27">
        <v>13804000</v>
      </c>
      <c r="AU317" s="27">
        <v>13804000</v>
      </c>
      <c r="AV317" s="27">
        <v>13804000</v>
      </c>
      <c r="AW317" s="27">
        <v>13804000</v>
      </c>
      <c r="AX317" s="27">
        <v>13804000</v>
      </c>
      <c r="AY317" s="27">
        <v>13804000</v>
      </c>
      <c r="AZ317" s="27">
        <v>13804000</v>
      </c>
    </row>
    <row r="318" spans="1:52" ht="20.399999999999999" x14ac:dyDescent="0.25">
      <c r="A318" s="186" t="s">
        <v>1325</v>
      </c>
      <c r="B318" s="186" t="s">
        <v>387</v>
      </c>
      <c r="C318" s="255">
        <v>7</v>
      </c>
      <c r="D318" s="157" t="s">
        <v>1121</v>
      </c>
      <c r="E318" s="186" t="s">
        <v>1324</v>
      </c>
      <c r="F318" s="186"/>
      <c r="G318" s="186"/>
      <c r="H318" s="960">
        <v>42339</v>
      </c>
      <c r="I318" s="252"/>
      <c r="J318" s="26" t="s">
        <v>1326</v>
      </c>
      <c r="K318" s="148" t="s">
        <v>110</v>
      </c>
      <c r="L318" s="148" t="s">
        <v>110</v>
      </c>
      <c r="M318" s="148" t="s">
        <v>110</v>
      </c>
      <c r="N318" s="148" t="s">
        <v>110</v>
      </c>
      <c r="O318" s="148" t="s">
        <v>110</v>
      </c>
      <c r="P318" s="148" t="s">
        <v>110</v>
      </c>
      <c r="Q318" s="148" t="s">
        <v>110</v>
      </c>
      <c r="R318" s="148" t="s">
        <v>110</v>
      </c>
      <c r="S318" s="148" t="s">
        <v>110</v>
      </c>
      <c r="T318" s="148" t="s">
        <v>110</v>
      </c>
      <c r="U318" s="148" t="s">
        <v>110</v>
      </c>
      <c r="V318" s="148" t="s">
        <v>110</v>
      </c>
      <c r="W318" s="148" t="s">
        <v>110</v>
      </c>
      <c r="X318" s="148" t="s">
        <v>110</v>
      </c>
      <c r="Y318" s="148" t="s">
        <v>110</v>
      </c>
      <c r="Z318" s="148" t="s">
        <v>110</v>
      </c>
      <c r="AA318" s="148" t="s">
        <v>110</v>
      </c>
      <c r="AB318" s="148" t="s">
        <v>110</v>
      </c>
      <c r="AC318" s="148" t="s">
        <v>110</v>
      </c>
      <c r="AD318" s="148" t="s">
        <v>110</v>
      </c>
      <c r="AE318" s="1005" t="s">
        <v>410</v>
      </c>
      <c r="AF318" s="967">
        <v>42333</v>
      </c>
      <c r="AG318" s="153">
        <v>20270000</v>
      </c>
      <c r="AH318" s="153">
        <v>20270000</v>
      </c>
      <c r="AI318" s="153">
        <v>20270000</v>
      </c>
      <c r="AJ318" s="153">
        <v>20270000</v>
      </c>
      <c r="AK318" s="153">
        <v>20270000</v>
      </c>
      <c r="AL318" s="153">
        <v>20270000</v>
      </c>
      <c r="AM318" s="153">
        <v>20270000</v>
      </c>
      <c r="AN318" s="153">
        <v>20270000</v>
      </c>
      <c r="AO318" s="153">
        <v>20270000</v>
      </c>
      <c r="AP318" s="153">
        <v>20270000</v>
      </c>
      <c r="AQ318" s="153">
        <v>20270000</v>
      </c>
      <c r="AR318" s="153">
        <v>20270000</v>
      </c>
      <c r="AS318" s="153">
        <v>20270000</v>
      </c>
      <c r="AT318" s="153">
        <v>20270000</v>
      </c>
      <c r="AU318" s="153">
        <v>20270000</v>
      </c>
      <c r="AV318" s="153">
        <v>20270000</v>
      </c>
      <c r="AW318" s="153">
        <v>20270000</v>
      </c>
      <c r="AX318" s="153">
        <v>20270000</v>
      </c>
      <c r="AY318" s="153">
        <v>20270000</v>
      </c>
      <c r="AZ318" s="153">
        <v>20270000</v>
      </c>
    </row>
    <row r="319" spans="1:52" x14ac:dyDescent="0.25">
      <c r="A319" s="186" t="s">
        <v>1325</v>
      </c>
      <c r="B319" s="186" t="s">
        <v>387</v>
      </c>
      <c r="C319" s="255">
        <v>8</v>
      </c>
      <c r="D319" s="157" t="s">
        <v>1121</v>
      </c>
      <c r="E319" s="186" t="s">
        <v>1324</v>
      </c>
      <c r="F319" s="186"/>
      <c r="G319" s="60"/>
      <c r="H319" s="960">
        <v>42125</v>
      </c>
      <c r="I319" s="26"/>
      <c r="J319" s="26" t="s">
        <v>1329</v>
      </c>
      <c r="K319" s="148" t="s">
        <v>110</v>
      </c>
      <c r="L319" s="148" t="s">
        <v>110</v>
      </c>
      <c r="M319" s="148" t="s">
        <v>110</v>
      </c>
      <c r="N319" s="148" t="s">
        <v>110</v>
      </c>
      <c r="O319" s="148" t="s">
        <v>110</v>
      </c>
      <c r="P319" s="148" t="s">
        <v>110</v>
      </c>
      <c r="Q319" s="148" t="s">
        <v>110</v>
      </c>
      <c r="R319" s="148" t="s">
        <v>110</v>
      </c>
      <c r="S319" s="148" t="s">
        <v>110</v>
      </c>
      <c r="T319" s="148" t="s">
        <v>110</v>
      </c>
      <c r="U319" s="148" t="s">
        <v>110</v>
      </c>
      <c r="V319" s="148" t="s">
        <v>110</v>
      </c>
      <c r="W319" s="148" t="s">
        <v>110</v>
      </c>
      <c r="X319" s="148" t="s">
        <v>110</v>
      </c>
      <c r="Y319" s="148" t="s">
        <v>110</v>
      </c>
      <c r="Z319" s="148" t="s">
        <v>110</v>
      </c>
      <c r="AA319" s="148" t="s">
        <v>110</v>
      </c>
      <c r="AB319" s="148" t="s">
        <v>110</v>
      </c>
      <c r="AC319" s="148" t="s">
        <v>110</v>
      </c>
      <c r="AD319" s="148" t="s">
        <v>110</v>
      </c>
      <c r="AE319" s="967" t="s">
        <v>410</v>
      </c>
      <c r="AF319" s="967">
        <v>42333</v>
      </c>
      <c r="AG319" s="153">
        <v>14150000</v>
      </c>
      <c r="AH319" s="153">
        <v>14150000</v>
      </c>
      <c r="AI319" s="153">
        <v>14150000</v>
      </c>
      <c r="AJ319" s="153">
        <v>14150000</v>
      </c>
      <c r="AK319" s="153">
        <v>14150000</v>
      </c>
      <c r="AL319" s="153">
        <v>14150000</v>
      </c>
      <c r="AM319" s="153">
        <v>14150000</v>
      </c>
      <c r="AN319" s="153">
        <v>14150000</v>
      </c>
      <c r="AO319" s="153">
        <v>14150000</v>
      </c>
      <c r="AP319" s="153">
        <v>14150000</v>
      </c>
      <c r="AQ319" s="153">
        <v>14150000</v>
      </c>
      <c r="AR319" s="153">
        <v>14150000</v>
      </c>
      <c r="AS319" s="153">
        <v>14150000</v>
      </c>
      <c r="AT319" s="153">
        <v>14150000</v>
      </c>
      <c r="AU319" s="153">
        <v>14150000</v>
      </c>
      <c r="AV319" s="153">
        <v>14150000</v>
      </c>
      <c r="AW319" s="153">
        <v>14150000</v>
      </c>
      <c r="AX319" s="153">
        <v>14150000</v>
      </c>
      <c r="AY319" s="153">
        <v>14150000</v>
      </c>
      <c r="AZ319" s="153">
        <v>14150000</v>
      </c>
    </row>
    <row r="320" spans="1:52" x14ac:dyDescent="0.25">
      <c r="A320" s="186" t="s">
        <v>1325</v>
      </c>
      <c r="B320" s="186" t="s">
        <v>387</v>
      </c>
      <c r="C320" s="255">
        <v>9</v>
      </c>
      <c r="D320" s="157" t="s">
        <v>1121</v>
      </c>
      <c r="E320" s="186" t="s">
        <v>1324</v>
      </c>
      <c r="F320" s="186"/>
      <c r="G320" s="60"/>
      <c r="H320" s="960">
        <v>42339</v>
      </c>
      <c r="I320" s="26"/>
      <c r="J320" s="26" t="s">
        <v>1330</v>
      </c>
      <c r="K320" s="148" t="s">
        <v>110</v>
      </c>
      <c r="L320" s="148" t="s">
        <v>110</v>
      </c>
      <c r="M320" s="148" t="s">
        <v>110</v>
      </c>
      <c r="N320" s="148" t="s">
        <v>110</v>
      </c>
      <c r="O320" s="148" t="s">
        <v>110</v>
      </c>
      <c r="P320" s="148" t="s">
        <v>110</v>
      </c>
      <c r="Q320" s="148" t="s">
        <v>110</v>
      </c>
      <c r="R320" s="148" t="s">
        <v>110</v>
      </c>
      <c r="S320" s="148" t="s">
        <v>110</v>
      </c>
      <c r="T320" s="148" t="s">
        <v>110</v>
      </c>
      <c r="U320" s="148" t="s">
        <v>110</v>
      </c>
      <c r="V320" s="148" t="s">
        <v>110</v>
      </c>
      <c r="W320" s="148" t="s">
        <v>110</v>
      </c>
      <c r="X320" s="148" t="s">
        <v>110</v>
      </c>
      <c r="Y320" s="148" t="s">
        <v>110</v>
      </c>
      <c r="Z320" s="148" t="s">
        <v>110</v>
      </c>
      <c r="AA320" s="148" t="s">
        <v>110</v>
      </c>
      <c r="AB320" s="148" t="s">
        <v>110</v>
      </c>
      <c r="AC320" s="148" t="s">
        <v>110</v>
      </c>
      <c r="AD320" s="148" t="s">
        <v>110</v>
      </c>
      <c r="AE320" s="967" t="s">
        <v>410</v>
      </c>
      <c r="AF320" s="967">
        <v>42333</v>
      </c>
      <c r="AG320" s="153">
        <v>13517000</v>
      </c>
      <c r="AH320" s="153">
        <v>13517000</v>
      </c>
      <c r="AI320" s="153">
        <v>13517000</v>
      </c>
      <c r="AJ320" s="153">
        <v>13517000</v>
      </c>
      <c r="AK320" s="153">
        <v>13517000</v>
      </c>
      <c r="AL320" s="153">
        <v>13517000</v>
      </c>
      <c r="AM320" s="153">
        <v>13517000</v>
      </c>
      <c r="AN320" s="153">
        <v>13517000</v>
      </c>
      <c r="AO320" s="153">
        <v>13517000</v>
      </c>
      <c r="AP320" s="153">
        <v>13517000</v>
      </c>
      <c r="AQ320" s="153">
        <v>13517000</v>
      </c>
      <c r="AR320" s="153">
        <v>13517000</v>
      </c>
      <c r="AS320" s="153">
        <v>13517000</v>
      </c>
      <c r="AT320" s="153">
        <v>13517000</v>
      </c>
      <c r="AU320" s="153">
        <v>13517000</v>
      </c>
      <c r="AV320" s="153">
        <v>13517000</v>
      </c>
      <c r="AW320" s="153">
        <v>13517000</v>
      </c>
      <c r="AX320" s="153">
        <v>13517000</v>
      </c>
      <c r="AY320" s="153">
        <v>13517000</v>
      </c>
      <c r="AZ320" s="153">
        <v>13517000</v>
      </c>
    </row>
    <row r="321" spans="1:52" x14ac:dyDescent="0.25">
      <c r="A321" s="186" t="s">
        <v>1325</v>
      </c>
      <c r="B321" s="186" t="s">
        <v>387</v>
      </c>
      <c r="C321" s="255">
        <v>10</v>
      </c>
      <c r="D321" s="157" t="s">
        <v>1121</v>
      </c>
      <c r="E321" s="186" t="s">
        <v>1324</v>
      </c>
      <c r="F321" s="186"/>
      <c r="G321" s="60"/>
      <c r="H321" s="960">
        <v>41821</v>
      </c>
      <c r="I321" s="26"/>
      <c r="J321" s="26" t="s">
        <v>1331</v>
      </c>
      <c r="K321" s="148" t="s">
        <v>110</v>
      </c>
      <c r="L321" s="148" t="s">
        <v>110</v>
      </c>
      <c r="M321" s="148" t="s">
        <v>110</v>
      </c>
      <c r="N321" s="148" t="s">
        <v>110</v>
      </c>
      <c r="O321" s="148" t="s">
        <v>110</v>
      </c>
      <c r="P321" s="148" t="s">
        <v>110</v>
      </c>
      <c r="Q321" s="148" t="s">
        <v>110</v>
      </c>
      <c r="R321" s="148" t="s">
        <v>110</v>
      </c>
      <c r="S321" s="148" t="s">
        <v>110</v>
      </c>
      <c r="T321" s="148" t="s">
        <v>110</v>
      </c>
      <c r="U321" s="148" t="s">
        <v>110</v>
      </c>
      <c r="V321" s="148" t="s">
        <v>110</v>
      </c>
      <c r="W321" s="148" t="s">
        <v>110</v>
      </c>
      <c r="X321" s="148" t="s">
        <v>110</v>
      </c>
      <c r="Y321" s="148" t="s">
        <v>110</v>
      </c>
      <c r="Z321" s="148" t="s">
        <v>110</v>
      </c>
      <c r="AA321" s="148" t="s">
        <v>110</v>
      </c>
      <c r="AB321" s="148" t="s">
        <v>110</v>
      </c>
      <c r="AC321" s="148" t="s">
        <v>110</v>
      </c>
      <c r="AD321" s="148" t="s">
        <v>110</v>
      </c>
      <c r="AE321" s="967" t="s">
        <v>410</v>
      </c>
      <c r="AF321" s="967">
        <v>42333</v>
      </c>
      <c r="AG321" s="153">
        <v>8125000</v>
      </c>
      <c r="AH321" s="153">
        <v>8125000</v>
      </c>
      <c r="AI321" s="153">
        <v>8125000</v>
      </c>
      <c r="AJ321" s="153">
        <v>8125000</v>
      </c>
      <c r="AK321" s="153">
        <v>8125000</v>
      </c>
      <c r="AL321" s="153">
        <v>8125000</v>
      </c>
      <c r="AM321" s="153">
        <v>8125000</v>
      </c>
      <c r="AN321" s="153">
        <v>8125000</v>
      </c>
      <c r="AO321" s="153">
        <v>8125000</v>
      </c>
      <c r="AP321" s="153">
        <v>8125000</v>
      </c>
      <c r="AQ321" s="153">
        <v>8125000</v>
      </c>
      <c r="AR321" s="153">
        <v>8125000</v>
      </c>
      <c r="AS321" s="153">
        <v>8125000</v>
      </c>
      <c r="AT321" s="153">
        <v>8125000</v>
      </c>
      <c r="AU321" s="153">
        <v>8125000</v>
      </c>
      <c r="AV321" s="153">
        <v>8125000</v>
      </c>
      <c r="AW321" s="153">
        <v>8125000</v>
      </c>
      <c r="AX321" s="153">
        <v>8125000</v>
      </c>
      <c r="AY321" s="153">
        <v>8125000</v>
      </c>
      <c r="AZ321" s="153">
        <v>8125000</v>
      </c>
    </row>
    <row r="322" spans="1:52" ht="20.399999999999999" x14ac:dyDescent="0.25">
      <c r="A322" s="186" t="s">
        <v>1325</v>
      </c>
      <c r="B322" s="186" t="s">
        <v>387</v>
      </c>
      <c r="C322" s="255">
        <v>54</v>
      </c>
      <c r="D322" s="157" t="s">
        <v>1122</v>
      </c>
      <c r="E322" s="186" t="s">
        <v>1351</v>
      </c>
      <c r="F322" s="186"/>
      <c r="G322" s="186"/>
      <c r="H322" s="960">
        <v>43800</v>
      </c>
      <c r="I322" s="26" t="s">
        <v>1421</v>
      </c>
      <c r="J322" s="26" t="s">
        <v>1422</v>
      </c>
      <c r="K322" s="148"/>
      <c r="L322" s="148"/>
      <c r="M322" s="148"/>
      <c r="N322" s="148"/>
      <c r="O322" s="148"/>
      <c r="P322" s="148"/>
      <c r="Q322" s="148" t="s">
        <v>392</v>
      </c>
      <c r="R322" s="148" t="s">
        <v>392</v>
      </c>
      <c r="S322" s="148" t="s">
        <v>392</v>
      </c>
      <c r="T322" s="148" t="s">
        <v>392</v>
      </c>
      <c r="U322" s="148" t="s">
        <v>406</v>
      </c>
      <c r="V322" s="148" t="s">
        <v>406</v>
      </c>
      <c r="W322" s="148" t="s">
        <v>96</v>
      </c>
      <c r="X322" s="148" t="s">
        <v>96</v>
      </c>
      <c r="Y322" s="148" t="s">
        <v>96</v>
      </c>
      <c r="Z322" s="148" t="s">
        <v>96</v>
      </c>
      <c r="AA322" s="148" t="s">
        <v>96</v>
      </c>
      <c r="AB322" s="148" t="s">
        <v>96</v>
      </c>
      <c r="AC322" s="148" t="s">
        <v>96</v>
      </c>
      <c r="AD322" s="148" t="s">
        <v>96</v>
      </c>
      <c r="AE322" s="967" t="s">
        <v>410</v>
      </c>
      <c r="AF322" s="191" t="s">
        <v>410</v>
      </c>
      <c r="AG322" s="27"/>
      <c r="AH322" s="27"/>
      <c r="AI322" s="27"/>
      <c r="AJ322" s="27"/>
      <c r="AK322" s="27"/>
      <c r="AL322" s="27"/>
      <c r="AM322" s="27">
        <v>427000</v>
      </c>
      <c r="AN322" s="27">
        <v>427000</v>
      </c>
      <c r="AO322" s="27">
        <v>1122000</v>
      </c>
      <c r="AP322" s="27">
        <v>1122000</v>
      </c>
      <c r="AQ322" s="27">
        <v>1122000</v>
      </c>
      <c r="AR322" s="27">
        <v>1122000</v>
      </c>
      <c r="AS322" s="27">
        <v>1122000</v>
      </c>
      <c r="AT322" s="27">
        <v>1122000</v>
      </c>
      <c r="AU322" s="27">
        <v>1122000</v>
      </c>
      <c r="AV322" s="27">
        <v>1122000</v>
      </c>
      <c r="AW322" s="27">
        <v>1122000</v>
      </c>
      <c r="AX322" s="969">
        <v>1174157</v>
      </c>
      <c r="AY322" s="969">
        <v>1174157</v>
      </c>
      <c r="AZ322" s="969">
        <v>1174157</v>
      </c>
    </row>
    <row r="323" spans="1:52" x14ac:dyDescent="0.25">
      <c r="A323" s="186" t="s">
        <v>1325</v>
      </c>
      <c r="B323" s="186" t="s">
        <v>509</v>
      </c>
      <c r="C323" s="255">
        <v>226</v>
      </c>
      <c r="D323" s="157" t="s">
        <v>1123</v>
      </c>
      <c r="E323" s="186" t="s">
        <v>1324</v>
      </c>
      <c r="F323" s="186"/>
      <c r="G323" s="186"/>
      <c r="H323" s="960">
        <v>45271</v>
      </c>
      <c r="I323" s="26"/>
      <c r="J323" s="26" t="s">
        <v>1567</v>
      </c>
      <c r="K323" s="148"/>
      <c r="L323" s="148"/>
      <c r="M323" s="148"/>
      <c r="N323" s="148"/>
      <c r="O323" s="148"/>
      <c r="P323" s="148"/>
      <c r="Q323" s="148"/>
      <c r="R323" s="148"/>
      <c r="S323" s="148"/>
      <c r="T323" s="148"/>
      <c r="U323" s="148"/>
      <c r="V323" s="148"/>
      <c r="W323" s="148" t="s">
        <v>396</v>
      </c>
      <c r="X323" s="148" t="s">
        <v>396</v>
      </c>
      <c r="Y323" s="148" t="s">
        <v>396</v>
      </c>
      <c r="Z323" s="148" t="s">
        <v>396</v>
      </c>
      <c r="AA323" s="148" t="s">
        <v>396</v>
      </c>
      <c r="AB323" s="148" t="s">
        <v>547</v>
      </c>
      <c r="AC323" s="148" t="s">
        <v>547</v>
      </c>
      <c r="AD323" s="148" t="s">
        <v>547</v>
      </c>
      <c r="AE323" s="967" t="s">
        <v>410</v>
      </c>
      <c r="AF323" s="967" t="s">
        <v>87</v>
      </c>
      <c r="AG323" s="27"/>
      <c r="AH323" s="27"/>
      <c r="AI323" s="27"/>
      <c r="AJ323" s="27"/>
      <c r="AK323" s="27"/>
      <c r="AL323" s="27"/>
      <c r="AM323" s="27"/>
      <c r="AN323" s="27"/>
      <c r="AO323" s="27"/>
      <c r="AP323" s="27"/>
      <c r="AQ323" s="27"/>
      <c r="AR323" s="27"/>
      <c r="AS323" s="27">
        <v>10750000</v>
      </c>
      <c r="AT323" s="27">
        <v>10750000</v>
      </c>
      <c r="AU323" s="27">
        <v>10750000</v>
      </c>
      <c r="AV323" s="27">
        <v>10750000</v>
      </c>
      <c r="AW323" s="27">
        <v>10750000</v>
      </c>
      <c r="AX323" s="27">
        <v>10750000</v>
      </c>
      <c r="AY323" s="27">
        <v>10750000</v>
      </c>
      <c r="AZ323" s="27">
        <v>10750000</v>
      </c>
    </row>
    <row r="324" spans="1:52" ht="20.399999999999999" x14ac:dyDescent="0.25">
      <c r="A324" s="186" t="s">
        <v>1325</v>
      </c>
      <c r="B324" s="186" t="s">
        <v>509</v>
      </c>
      <c r="C324" s="255">
        <v>93</v>
      </c>
      <c r="D324" s="157" t="s">
        <v>1120</v>
      </c>
      <c r="E324" s="186" t="s">
        <v>1351</v>
      </c>
      <c r="F324" s="186"/>
      <c r="G324" s="186"/>
      <c r="H324" s="960">
        <v>45901</v>
      </c>
      <c r="I324" s="26" t="s">
        <v>1421</v>
      </c>
      <c r="J324" s="26" t="s">
        <v>1445</v>
      </c>
      <c r="K324" s="148"/>
      <c r="L324" s="148"/>
      <c r="M324" s="148"/>
      <c r="N324" s="148"/>
      <c r="O324" s="148"/>
      <c r="P324" s="148"/>
      <c r="Q324" s="148"/>
      <c r="R324" s="148"/>
      <c r="S324" s="148" t="s">
        <v>510</v>
      </c>
      <c r="T324" s="148" t="s">
        <v>510</v>
      </c>
      <c r="U324" s="148" t="s">
        <v>510</v>
      </c>
      <c r="V324" s="148" t="s">
        <v>510</v>
      </c>
      <c r="W324" s="148" t="s">
        <v>510</v>
      </c>
      <c r="X324" s="148" t="s">
        <v>510</v>
      </c>
      <c r="Y324" s="148" t="s">
        <v>510</v>
      </c>
      <c r="Z324" s="148" t="s">
        <v>547</v>
      </c>
      <c r="AA324" s="148" t="s">
        <v>547</v>
      </c>
      <c r="AB324" s="148" t="s">
        <v>547</v>
      </c>
      <c r="AC324" s="148" t="s">
        <v>547</v>
      </c>
      <c r="AD324" s="148" t="s">
        <v>547</v>
      </c>
      <c r="AE324" s="148" t="s">
        <v>410</v>
      </c>
      <c r="AF324" s="191" t="s">
        <v>87</v>
      </c>
      <c r="AG324" s="27"/>
      <c r="AH324" s="27"/>
      <c r="AI324" s="27"/>
      <c r="AJ324" s="27"/>
      <c r="AK324" s="27"/>
      <c r="AL324" s="27"/>
      <c r="AM324" s="27"/>
      <c r="AN324" s="27"/>
      <c r="AO324" s="27"/>
      <c r="AP324" s="27"/>
      <c r="AQ324" s="27"/>
      <c r="AR324" s="27"/>
      <c r="AS324" s="27"/>
      <c r="AT324" s="27"/>
      <c r="AU324" s="27"/>
      <c r="AV324" s="27"/>
      <c r="AW324" s="27"/>
      <c r="AX324" s="27"/>
      <c r="AY324" s="27"/>
      <c r="AZ324" s="27"/>
    </row>
    <row r="325" spans="1:52" ht="21" customHeight="1" x14ac:dyDescent="0.25">
      <c r="A325" s="186" t="s">
        <v>1325</v>
      </c>
      <c r="B325" s="186" t="s">
        <v>509</v>
      </c>
      <c r="C325" s="255">
        <v>106</v>
      </c>
      <c r="D325" s="157" t="s">
        <v>1119</v>
      </c>
      <c r="E325" s="186" t="s">
        <v>1324</v>
      </c>
      <c r="F325" s="186"/>
      <c r="G325" s="186"/>
      <c r="H325" s="960">
        <v>45271</v>
      </c>
      <c r="I325" s="26"/>
      <c r="J325" s="26" t="s">
        <v>1689</v>
      </c>
      <c r="K325" s="148"/>
      <c r="L325" s="148"/>
      <c r="M325" s="148"/>
      <c r="N325" s="148"/>
      <c r="O325" s="148"/>
      <c r="P325" s="148"/>
      <c r="Q325" s="148"/>
      <c r="R325" s="148"/>
      <c r="S325" s="148"/>
      <c r="T325" s="148" t="s">
        <v>396</v>
      </c>
      <c r="U325" s="148" t="s">
        <v>396</v>
      </c>
      <c r="V325" s="148" t="s">
        <v>396</v>
      </c>
      <c r="W325" s="148" t="s">
        <v>547</v>
      </c>
      <c r="X325" s="148" t="s">
        <v>547</v>
      </c>
      <c r="Y325" s="148" t="s">
        <v>547</v>
      </c>
      <c r="Z325" s="148" t="s">
        <v>547</v>
      </c>
      <c r="AA325" s="148" t="s">
        <v>547</v>
      </c>
      <c r="AB325" s="148" t="s">
        <v>547</v>
      </c>
      <c r="AC325" s="148" t="s">
        <v>547</v>
      </c>
      <c r="AD325" s="148" t="s">
        <v>547</v>
      </c>
      <c r="AE325" s="148" t="s">
        <v>410</v>
      </c>
      <c r="AF325" s="191" t="s">
        <v>87</v>
      </c>
      <c r="AG325" s="27"/>
      <c r="AH325" s="27"/>
      <c r="AI325" s="27"/>
      <c r="AJ325" s="27"/>
      <c r="AK325" s="27"/>
      <c r="AL325" s="27"/>
      <c r="AM325" s="27"/>
      <c r="AN325" s="27"/>
      <c r="AO325" s="27"/>
      <c r="AP325" s="27">
        <v>11200000</v>
      </c>
      <c r="AQ325" s="27">
        <v>11200000</v>
      </c>
      <c r="AR325" s="27">
        <v>11200000</v>
      </c>
      <c r="AS325" s="27">
        <v>11200000</v>
      </c>
      <c r="AT325" s="27">
        <v>11200000</v>
      </c>
      <c r="AU325" s="27">
        <v>11200000</v>
      </c>
      <c r="AV325" s="27">
        <v>11200000</v>
      </c>
      <c r="AW325" s="27">
        <v>11200000</v>
      </c>
      <c r="AX325" s="27">
        <v>11200000</v>
      </c>
      <c r="AY325" s="27">
        <v>11200000</v>
      </c>
      <c r="AZ325" s="27">
        <v>11200000</v>
      </c>
    </row>
    <row r="326" spans="1:52" ht="18" customHeight="1" x14ac:dyDescent="0.25">
      <c r="A326" s="186" t="s">
        <v>1325</v>
      </c>
      <c r="B326" s="186" t="s">
        <v>509</v>
      </c>
      <c r="C326" s="255">
        <v>118</v>
      </c>
      <c r="D326" s="157" t="s">
        <v>1123</v>
      </c>
      <c r="E326" s="186" t="s">
        <v>1324</v>
      </c>
      <c r="F326" s="186"/>
      <c r="G326" s="186"/>
      <c r="H326" s="1013">
        <v>44166</v>
      </c>
      <c r="I326" s="26"/>
      <c r="J326" s="26" t="s">
        <v>1690</v>
      </c>
      <c r="K326" s="148"/>
      <c r="L326" s="148"/>
      <c r="M326" s="148"/>
      <c r="N326" s="148"/>
      <c r="O326" s="148"/>
      <c r="P326" s="148"/>
      <c r="Q326" s="148"/>
      <c r="R326" s="148"/>
      <c r="S326" s="148"/>
      <c r="T326" s="148" t="s">
        <v>396</v>
      </c>
      <c r="U326" s="148" t="s">
        <v>396</v>
      </c>
      <c r="V326" s="148" t="s">
        <v>396</v>
      </c>
      <c r="W326" s="148" t="s">
        <v>547</v>
      </c>
      <c r="X326" s="148" t="s">
        <v>547</v>
      </c>
      <c r="Y326" s="148" t="s">
        <v>547</v>
      </c>
      <c r="Z326" s="148" t="s">
        <v>547</v>
      </c>
      <c r="AA326" s="148" t="s">
        <v>547</v>
      </c>
      <c r="AB326" s="148" t="s">
        <v>547</v>
      </c>
      <c r="AC326" s="148" t="s">
        <v>547</v>
      </c>
      <c r="AD326" s="148" t="s">
        <v>547</v>
      </c>
      <c r="AE326" s="148" t="s">
        <v>410</v>
      </c>
      <c r="AF326" s="191" t="s">
        <v>87</v>
      </c>
      <c r="AG326" s="27"/>
      <c r="AH326" s="27"/>
      <c r="AI326" s="27"/>
      <c r="AJ326" s="27"/>
      <c r="AK326" s="27"/>
      <c r="AL326" s="27"/>
      <c r="AM326" s="27"/>
      <c r="AN326" s="27"/>
      <c r="AO326" s="27"/>
      <c r="AP326" s="27">
        <v>8300000</v>
      </c>
      <c r="AQ326" s="27">
        <v>8300000</v>
      </c>
      <c r="AR326" s="27">
        <v>8300000</v>
      </c>
      <c r="AS326" s="27">
        <v>8300000</v>
      </c>
      <c r="AT326" s="27">
        <v>8300000</v>
      </c>
      <c r="AU326" s="27">
        <v>8300000</v>
      </c>
      <c r="AV326" s="27">
        <v>8300000</v>
      </c>
      <c r="AW326" s="27">
        <v>8300000</v>
      </c>
      <c r="AX326" s="27">
        <v>8300000</v>
      </c>
      <c r="AY326" s="27">
        <v>8300000</v>
      </c>
      <c r="AZ326" s="27">
        <v>8300000</v>
      </c>
    </row>
    <row r="327" spans="1:52" x14ac:dyDescent="0.25">
      <c r="A327" s="186" t="s">
        <v>1325</v>
      </c>
      <c r="B327" s="186" t="s">
        <v>509</v>
      </c>
      <c r="C327" s="255">
        <v>121</v>
      </c>
      <c r="D327" s="157" t="s">
        <v>1123</v>
      </c>
      <c r="E327" s="186" t="s">
        <v>1324</v>
      </c>
      <c r="F327" s="186"/>
      <c r="G327" s="186"/>
      <c r="H327" s="1013">
        <v>44166</v>
      </c>
      <c r="I327" s="26"/>
      <c r="J327" s="26" t="s">
        <v>1691</v>
      </c>
      <c r="K327" s="148"/>
      <c r="L327" s="148"/>
      <c r="M327" s="148"/>
      <c r="N327" s="148"/>
      <c r="O327" s="148"/>
      <c r="P327" s="148"/>
      <c r="Q327" s="148"/>
      <c r="R327" s="148"/>
      <c r="S327" s="148"/>
      <c r="T327" s="148" t="s">
        <v>396</v>
      </c>
      <c r="U327" s="148" t="s">
        <v>396</v>
      </c>
      <c r="V327" s="148" t="s">
        <v>396</v>
      </c>
      <c r="W327" s="148" t="s">
        <v>547</v>
      </c>
      <c r="X327" s="148" t="s">
        <v>547</v>
      </c>
      <c r="Y327" s="148" t="s">
        <v>547</v>
      </c>
      <c r="Z327" s="148" t="s">
        <v>547</v>
      </c>
      <c r="AA327" s="148" t="s">
        <v>547</v>
      </c>
      <c r="AB327" s="148" t="s">
        <v>547</v>
      </c>
      <c r="AC327" s="148" t="s">
        <v>547</v>
      </c>
      <c r="AD327" s="148" t="s">
        <v>547</v>
      </c>
      <c r="AE327" s="148" t="s">
        <v>410</v>
      </c>
      <c r="AF327" s="191" t="s">
        <v>87</v>
      </c>
      <c r="AG327" s="27"/>
      <c r="AH327" s="27"/>
      <c r="AI327" s="27"/>
      <c r="AJ327" s="27"/>
      <c r="AK327" s="27"/>
      <c r="AL327" s="27"/>
      <c r="AM327" s="27"/>
      <c r="AN327" s="27"/>
      <c r="AO327" s="27"/>
      <c r="AP327" s="27">
        <v>7500000</v>
      </c>
      <c r="AQ327" s="27">
        <v>7500000</v>
      </c>
      <c r="AR327" s="27">
        <v>7500000</v>
      </c>
      <c r="AS327" s="27">
        <v>7500000</v>
      </c>
      <c r="AT327" s="27">
        <v>7500000</v>
      </c>
      <c r="AU327" s="27">
        <v>7500000</v>
      </c>
      <c r="AV327" s="27">
        <v>7500000</v>
      </c>
      <c r="AW327" s="27">
        <v>7500000</v>
      </c>
      <c r="AX327" s="27">
        <v>7500000</v>
      </c>
      <c r="AY327" s="27">
        <v>7500000</v>
      </c>
      <c r="AZ327" s="27">
        <v>7500000</v>
      </c>
    </row>
    <row r="328" spans="1:52" ht="18.600000000000001" customHeight="1" x14ac:dyDescent="0.25">
      <c r="A328" s="186" t="s">
        <v>1325</v>
      </c>
      <c r="B328" s="186" t="s">
        <v>509</v>
      </c>
      <c r="C328" s="255">
        <v>123</v>
      </c>
      <c r="D328" s="157" t="s">
        <v>1123</v>
      </c>
      <c r="E328" s="186" t="s">
        <v>1324</v>
      </c>
      <c r="F328" s="186"/>
      <c r="G328" s="186"/>
      <c r="H328" s="1013">
        <v>44166</v>
      </c>
      <c r="I328" s="26"/>
      <c r="J328" s="26" t="s">
        <v>1692</v>
      </c>
      <c r="K328" s="148"/>
      <c r="L328" s="148"/>
      <c r="M328" s="148"/>
      <c r="N328" s="148"/>
      <c r="O328" s="148"/>
      <c r="P328" s="148"/>
      <c r="Q328" s="148"/>
      <c r="R328" s="148"/>
      <c r="S328" s="148"/>
      <c r="T328" s="148" t="s">
        <v>396</v>
      </c>
      <c r="U328" s="148" t="s">
        <v>396</v>
      </c>
      <c r="V328" s="148" t="s">
        <v>396</v>
      </c>
      <c r="W328" s="148" t="s">
        <v>547</v>
      </c>
      <c r="X328" s="148" t="s">
        <v>547</v>
      </c>
      <c r="Y328" s="148" t="s">
        <v>547</v>
      </c>
      <c r="Z328" s="148" t="s">
        <v>547</v>
      </c>
      <c r="AA328" s="148" t="s">
        <v>547</v>
      </c>
      <c r="AB328" s="148" t="s">
        <v>547</v>
      </c>
      <c r="AC328" s="148" t="s">
        <v>547</v>
      </c>
      <c r="AD328" s="148" t="s">
        <v>547</v>
      </c>
      <c r="AE328" s="148" t="s">
        <v>410</v>
      </c>
      <c r="AF328" s="191" t="s">
        <v>87</v>
      </c>
      <c r="AG328" s="27"/>
      <c r="AH328" s="27"/>
      <c r="AI328" s="27"/>
      <c r="AJ328" s="27"/>
      <c r="AK328" s="27"/>
      <c r="AL328" s="27"/>
      <c r="AM328" s="27"/>
      <c r="AN328" s="27"/>
      <c r="AO328" s="27"/>
      <c r="AP328" s="27">
        <v>5800000</v>
      </c>
      <c r="AQ328" s="27">
        <v>5800000</v>
      </c>
      <c r="AR328" s="27">
        <v>5800000</v>
      </c>
      <c r="AS328" s="27">
        <v>5800000</v>
      </c>
      <c r="AT328" s="27">
        <v>5800000</v>
      </c>
      <c r="AU328" s="27">
        <v>5800000</v>
      </c>
      <c r="AV328" s="27">
        <v>5800000</v>
      </c>
      <c r="AW328" s="27">
        <v>5800000</v>
      </c>
      <c r="AX328" s="27">
        <v>5800000</v>
      </c>
      <c r="AY328" s="27">
        <v>5800000</v>
      </c>
      <c r="AZ328" s="27">
        <v>5800000</v>
      </c>
    </row>
    <row r="329" spans="1:52" ht="20.399999999999999" x14ac:dyDescent="0.25">
      <c r="A329" s="186" t="s">
        <v>1325</v>
      </c>
      <c r="B329" s="186" t="s">
        <v>509</v>
      </c>
      <c r="C329" s="255">
        <v>132</v>
      </c>
      <c r="D329" s="157" t="s">
        <v>1123</v>
      </c>
      <c r="E329" s="186" t="s">
        <v>1324</v>
      </c>
      <c r="F329" s="186"/>
      <c r="G329" s="186"/>
      <c r="H329" s="1013">
        <v>44166</v>
      </c>
      <c r="I329" s="26"/>
      <c r="J329" s="26" t="s">
        <v>1693</v>
      </c>
      <c r="K329" s="148"/>
      <c r="L329" s="148"/>
      <c r="M329" s="148"/>
      <c r="N329" s="148"/>
      <c r="O329" s="148"/>
      <c r="P329" s="148"/>
      <c r="Q329" s="148"/>
      <c r="R329" s="148"/>
      <c r="S329" s="148"/>
      <c r="T329" s="148" t="s">
        <v>396</v>
      </c>
      <c r="U329" s="148" t="s">
        <v>396</v>
      </c>
      <c r="V329" s="148" t="s">
        <v>396</v>
      </c>
      <c r="W329" s="148" t="s">
        <v>547</v>
      </c>
      <c r="X329" s="148" t="s">
        <v>547</v>
      </c>
      <c r="Y329" s="148" t="s">
        <v>547</v>
      </c>
      <c r="Z329" s="148" t="s">
        <v>547</v>
      </c>
      <c r="AA329" s="148" t="s">
        <v>547</v>
      </c>
      <c r="AB329" s="148" t="s">
        <v>547</v>
      </c>
      <c r="AC329" s="148" t="s">
        <v>547</v>
      </c>
      <c r="AD329" s="148" t="s">
        <v>547</v>
      </c>
      <c r="AE329" s="148" t="s">
        <v>410</v>
      </c>
      <c r="AF329" s="191" t="s">
        <v>87</v>
      </c>
      <c r="AG329" s="27"/>
      <c r="AH329" s="27"/>
      <c r="AI329" s="27"/>
      <c r="AJ329" s="27"/>
      <c r="AK329" s="27"/>
      <c r="AL329" s="27"/>
      <c r="AM329" s="27"/>
      <c r="AN329" s="27"/>
      <c r="AO329" s="27"/>
      <c r="AP329" s="27">
        <v>7000000</v>
      </c>
      <c r="AQ329" s="27">
        <v>7000000</v>
      </c>
      <c r="AR329" s="27">
        <v>7000000</v>
      </c>
      <c r="AS329" s="27" t="s">
        <v>1515</v>
      </c>
      <c r="AT329" s="27" t="s">
        <v>1515</v>
      </c>
      <c r="AU329" s="27" t="s">
        <v>1515</v>
      </c>
      <c r="AV329" s="27" t="s">
        <v>1515</v>
      </c>
      <c r="AW329" s="27" t="s">
        <v>1515</v>
      </c>
      <c r="AX329" s="27" t="s">
        <v>1515</v>
      </c>
      <c r="AY329" s="27" t="s">
        <v>1515</v>
      </c>
      <c r="AZ329" s="27" t="s">
        <v>1515</v>
      </c>
    </row>
    <row r="330" spans="1:52" ht="20.399999999999999" x14ac:dyDescent="0.25">
      <c r="A330" s="186" t="s">
        <v>1325</v>
      </c>
      <c r="B330" s="186" t="s">
        <v>387</v>
      </c>
      <c r="C330" s="255">
        <v>128</v>
      </c>
      <c r="D330" s="157" t="s">
        <v>1123</v>
      </c>
      <c r="E330" s="186" t="s">
        <v>1324</v>
      </c>
      <c r="F330" s="186"/>
      <c r="G330" s="186"/>
      <c r="H330" s="960">
        <v>43800</v>
      </c>
      <c r="I330" s="26"/>
      <c r="J330" s="26" t="s">
        <v>1694</v>
      </c>
      <c r="K330" s="148"/>
      <c r="L330" s="148"/>
      <c r="M330" s="148"/>
      <c r="N330" s="148"/>
      <c r="O330" s="148"/>
      <c r="P330" s="148"/>
      <c r="Q330" s="148"/>
      <c r="R330" s="148"/>
      <c r="S330" s="148"/>
      <c r="T330" s="148" t="s">
        <v>396</v>
      </c>
      <c r="U330" s="148" t="s">
        <v>406</v>
      </c>
      <c r="V330" s="148" t="s">
        <v>1480</v>
      </c>
      <c r="W330" s="148" t="s">
        <v>1480</v>
      </c>
      <c r="X330" s="148" t="s">
        <v>547</v>
      </c>
      <c r="Y330" s="148" t="s">
        <v>547</v>
      </c>
      <c r="Z330" s="148" t="s">
        <v>547</v>
      </c>
      <c r="AA330" s="148" t="s">
        <v>547</v>
      </c>
      <c r="AB330" s="148" t="s">
        <v>547</v>
      </c>
      <c r="AC330" s="148" t="s">
        <v>547</v>
      </c>
      <c r="AD330" s="148" t="s">
        <v>547</v>
      </c>
      <c r="AE330" s="148" t="s">
        <v>410</v>
      </c>
      <c r="AF330" s="191" t="s">
        <v>87</v>
      </c>
      <c r="AG330" s="27"/>
      <c r="AH330" s="27"/>
      <c r="AI330" s="27"/>
      <c r="AJ330" s="27"/>
      <c r="AK330" s="27"/>
      <c r="AL330" s="27"/>
      <c r="AM330" s="27"/>
      <c r="AN330" s="27"/>
      <c r="AO330" s="27"/>
      <c r="AP330" s="27">
        <v>7300000</v>
      </c>
      <c r="AQ330" s="27">
        <v>7300000</v>
      </c>
      <c r="AR330" s="27">
        <v>7300000</v>
      </c>
      <c r="AS330" s="27">
        <v>7300000</v>
      </c>
      <c r="AT330" s="27">
        <v>7300000</v>
      </c>
      <c r="AU330" s="27">
        <v>7300000</v>
      </c>
      <c r="AV330" s="27">
        <v>7300000</v>
      </c>
      <c r="AW330" s="27">
        <v>7300000</v>
      </c>
      <c r="AX330" s="27">
        <v>7300000</v>
      </c>
      <c r="AY330" s="27">
        <v>7300000</v>
      </c>
      <c r="AZ330" s="27">
        <v>7300000</v>
      </c>
    </row>
  </sheetData>
  <autoFilter ref="A1:AZ33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AR316"/>
  <sheetViews>
    <sheetView view="pageBreakPreview" zoomScale="70" zoomScaleNormal="90" zoomScaleSheetLayoutView="70" workbookViewId="0">
      <pane ySplit="2" topLeftCell="A195" activePane="bottomLeft" state="frozen"/>
      <selection pane="bottomLeft" activeCell="A4" sqref="A4:N4"/>
    </sheetView>
  </sheetViews>
  <sheetFormatPr defaultRowHeight="13.2" x14ac:dyDescent="0.25"/>
  <cols>
    <col min="1" max="1" width="14.44140625" customWidth="1"/>
    <col min="2" max="2" width="5.88671875" customWidth="1"/>
    <col min="3" max="3" width="11.33203125" customWidth="1"/>
    <col min="4" max="4" width="12" customWidth="1"/>
    <col min="5" max="5" width="12.33203125" customWidth="1"/>
    <col min="6" max="6" width="13.44140625" style="93" customWidth="1"/>
    <col min="7" max="7" width="17.33203125" style="7" customWidth="1"/>
    <col min="8" max="8" width="40.44140625" customWidth="1"/>
    <col min="9" max="10" width="12.5546875" style="93" customWidth="1"/>
    <col min="11" max="11" width="10.44140625" customWidth="1"/>
    <col min="12" max="12" width="10.33203125" style="93" customWidth="1"/>
    <col min="13" max="14" width="17" style="358" customWidth="1"/>
    <col min="15" max="15" width="9.109375" style="7" customWidth="1"/>
  </cols>
  <sheetData>
    <row r="1" spans="1:44" ht="24.6" x14ac:dyDescent="0.4">
      <c r="A1" s="1134" t="s">
        <v>961</v>
      </c>
      <c r="B1" s="1135"/>
      <c r="C1" s="1135"/>
      <c r="D1" s="1135"/>
      <c r="E1" s="1135"/>
      <c r="F1" s="1135"/>
      <c r="G1" s="1135"/>
      <c r="H1" s="1135"/>
      <c r="I1" s="1135"/>
      <c r="J1" s="1135"/>
      <c r="K1" s="1135"/>
      <c r="L1" s="1135"/>
      <c r="M1" s="311"/>
      <c r="N1" s="311"/>
    </row>
    <row r="2" spans="1:44" ht="39.6" x14ac:dyDescent="0.25">
      <c r="A2" s="57" t="s">
        <v>376</v>
      </c>
      <c r="B2" s="57" t="s">
        <v>377</v>
      </c>
      <c r="C2" s="58" t="s">
        <v>378</v>
      </c>
      <c r="D2" s="59" t="s">
        <v>379</v>
      </c>
      <c r="E2" s="59" t="s">
        <v>380</v>
      </c>
      <c r="F2" s="121" t="s">
        <v>566</v>
      </c>
      <c r="G2" s="57" t="s">
        <v>382</v>
      </c>
      <c r="H2" s="57" t="s">
        <v>383</v>
      </c>
      <c r="I2" s="59" t="s">
        <v>890</v>
      </c>
      <c r="J2" s="59" t="s">
        <v>935</v>
      </c>
      <c r="K2" s="57" t="s">
        <v>592</v>
      </c>
      <c r="L2" s="57" t="s">
        <v>385</v>
      </c>
      <c r="M2" s="357" t="s">
        <v>889</v>
      </c>
      <c r="N2" s="357" t="s">
        <v>936</v>
      </c>
    </row>
    <row r="3" spans="1:44" ht="23.25" customHeight="1" x14ac:dyDescent="0.4">
      <c r="A3" s="1137" t="s">
        <v>527</v>
      </c>
      <c r="B3" s="1138"/>
      <c r="C3" s="1138"/>
      <c r="D3" s="1138"/>
      <c r="E3" s="1138"/>
      <c r="F3" s="1138"/>
      <c r="G3" s="1138"/>
      <c r="H3" s="1138"/>
      <c r="I3" s="1138"/>
      <c r="J3" s="1138"/>
      <c r="K3" s="1138"/>
      <c r="L3" s="1138"/>
      <c r="M3" s="1138"/>
      <c r="N3" s="1127"/>
    </row>
    <row r="4" spans="1:44" ht="22.8" x14ac:dyDescent="0.4">
      <c r="A4" s="1139" t="s">
        <v>297</v>
      </c>
      <c r="B4" s="1140"/>
      <c r="C4" s="1140"/>
      <c r="D4" s="1140"/>
      <c r="E4" s="1140"/>
      <c r="F4" s="1140"/>
      <c r="G4" s="1140"/>
      <c r="H4" s="1140"/>
      <c r="I4" s="1140"/>
      <c r="J4" s="1140"/>
      <c r="K4" s="1140"/>
      <c r="L4" s="1140"/>
      <c r="M4" s="1140"/>
      <c r="N4" s="1117"/>
    </row>
    <row r="5" spans="1:44" ht="32.25" customHeight="1" x14ac:dyDescent="0.25">
      <c r="A5" s="28" t="s">
        <v>386</v>
      </c>
      <c r="B5" s="29" t="s">
        <v>387</v>
      </c>
      <c r="C5" s="53">
        <v>144</v>
      </c>
      <c r="D5" s="28" t="s">
        <v>388</v>
      </c>
      <c r="E5" s="20"/>
      <c r="F5" s="85" t="s">
        <v>412</v>
      </c>
      <c r="G5" s="110" t="s">
        <v>712</v>
      </c>
      <c r="H5" s="48" t="s">
        <v>590</v>
      </c>
      <c r="I5" s="97" t="s">
        <v>406</v>
      </c>
      <c r="J5" s="97" t="s">
        <v>406</v>
      </c>
      <c r="K5" s="87" t="s">
        <v>87</v>
      </c>
      <c r="L5" s="87" t="s">
        <v>87</v>
      </c>
      <c r="M5" s="318">
        <v>29000000</v>
      </c>
      <c r="N5" s="318">
        <v>29000000</v>
      </c>
    </row>
    <row r="6" spans="1:44" ht="30.6" x14ac:dyDescent="0.25">
      <c r="A6" s="1" t="s">
        <v>386</v>
      </c>
      <c r="B6" s="2" t="s">
        <v>387</v>
      </c>
      <c r="C6" s="4">
        <v>625</v>
      </c>
      <c r="D6" s="1" t="s">
        <v>393</v>
      </c>
      <c r="E6" s="1"/>
      <c r="F6" s="86" t="s">
        <v>745</v>
      </c>
      <c r="G6" s="6" t="s">
        <v>401</v>
      </c>
      <c r="H6" s="22" t="s">
        <v>289</v>
      </c>
      <c r="I6" s="96" t="s">
        <v>392</v>
      </c>
      <c r="J6" s="203" t="s">
        <v>406</v>
      </c>
      <c r="K6" s="24">
        <v>39416</v>
      </c>
      <c r="L6" s="85" t="s">
        <v>87</v>
      </c>
      <c r="M6" s="314">
        <v>5400000</v>
      </c>
      <c r="N6" s="314">
        <v>5400000</v>
      </c>
    </row>
    <row r="7" spans="1:44" s="77" customFormat="1" ht="20.399999999999999" x14ac:dyDescent="0.25">
      <c r="A7" s="11" t="s">
        <v>386</v>
      </c>
      <c r="B7" s="10" t="s">
        <v>387</v>
      </c>
      <c r="C7" s="14">
        <v>1128</v>
      </c>
      <c r="D7" s="11" t="s">
        <v>393</v>
      </c>
      <c r="E7" s="11"/>
      <c r="F7" s="85" t="s">
        <v>34</v>
      </c>
      <c r="G7" s="6" t="s">
        <v>775</v>
      </c>
      <c r="H7" s="111" t="s">
        <v>836</v>
      </c>
      <c r="I7" s="96" t="s">
        <v>392</v>
      </c>
      <c r="J7" s="96" t="s">
        <v>392</v>
      </c>
      <c r="K7" s="92">
        <v>39680</v>
      </c>
      <c r="L7" s="85" t="s">
        <v>410</v>
      </c>
      <c r="M7" s="315">
        <v>800000</v>
      </c>
      <c r="N7" s="315">
        <v>800000</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ht="30.6" x14ac:dyDescent="0.25">
      <c r="A8" s="1" t="s">
        <v>386</v>
      </c>
      <c r="B8" s="2" t="s">
        <v>387</v>
      </c>
      <c r="C8" s="4">
        <v>624</v>
      </c>
      <c r="D8" s="1" t="s">
        <v>393</v>
      </c>
      <c r="E8" s="1"/>
      <c r="F8" s="114">
        <v>2010</v>
      </c>
      <c r="G8" s="6" t="s">
        <v>401</v>
      </c>
      <c r="H8" s="22" t="s">
        <v>943</v>
      </c>
      <c r="I8" s="96" t="s">
        <v>392</v>
      </c>
      <c r="J8" s="96" t="s">
        <v>392</v>
      </c>
      <c r="K8" s="24">
        <v>39416</v>
      </c>
      <c r="L8" s="85" t="s">
        <v>87</v>
      </c>
      <c r="M8" s="314" t="s">
        <v>788</v>
      </c>
      <c r="N8" s="314" t="s">
        <v>788</v>
      </c>
    </row>
    <row r="9" spans="1:44" ht="40.5" customHeight="1" x14ac:dyDescent="0.25">
      <c r="A9" s="1" t="s">
        <v>386</v>
      </c>
      <c r="B9" s="2" t="s">
        <v>387</v>
      </c>
      <c r="C9" s="4">
        <v>905</v>
      </c>
      <c r="D9" s="1" t="s">
        <v>393</v>
      </c>
      <c r="E9" s="1"/>
      <c r="F9" s="85" t="s">
        <v>389</v>
      </c>
      <c r="G9" s="111" t="s">
        <v>544</v>
      </c>
      <c r="H9" s="6" t="s">
        <v>849</v>
      </c>
      <c r="I9" s="97" t="s">
        <v>392</v>
      </c>
      <c r="J9" s="97" t="s">
        <v>392</v>
      </c>
      <c r="K9" s="92">
        <v>39660</v>
      </c>
      <c r="L9" s="85" t="s">
        <v>87</v>
      </c>
      <c r="M9" s="314">
        <v>1510000000</v>
      </c>
      <c r="N9" s="314">
        <v>1510000000</v>
      </c>
    </row>
    <row r="10" spans="1:44" ht="60" customHeight="1" x14ac:dyDescent="0.25">
      <c r="A10" s="1" t="s">
        <v>386</v>
      </c>
      <c r="B10" s="2" t="s">
        <v>387</v>
      </c>
      <c r="C10" s="4">
        <v>906</v>
      </c>
      <c r="D10" s="1" t="s">
        <v>393</v>
      </c>
      <c r="E10" s="2"/>
      <c r="F10" s="85" t="s">
        <v>389</v>
      </c>
      <c r="G10" s="111" t="s">
        <v>544</v>
      </c>
      <c r="H10" s="6" t="s">
        <v>852</v>
      </c>
      <c r="I10" s="97" t="s">
        <v>392</v>
      </c>
      <c r="J10" s="97" t="s">
        <v>392</v>
      </c>
      <c r="K10" s="359" t="s">
        <v>772</v>
      </c>
      <c r="L10" s="85" t="s">
        <v>87</v>
      </c>
      <c r="M10" s="315" t="s">
        <v>541</v>
      </c>
      <c r="N10" s="315" t="s">
        <v>541</v>
      </c>
    </row>
    <row r="11" spans="1:44" ht="48" customHeight="1" x14ac:dyDescent="0.25">
      <c r="A11" s="1" t="s">
        <v>386</v>
      </c>
      <c r="B11" s="2" t="s">
        <v>387</v>
      </c>
      <c r="C11" s="4">
        <v>907</v>
      </c>
      <c r="D11" s="1" t="s">
        <v>393</v>
      </c>
      <c r="E11" s="2"/>
      <c r="F11" s="85" t="s">
        <v>389</v>
      </c>
      <c r="G11" s="111" t="s">
        <v>544</v>
      </c>
      <c r="H11" s="6" t="s">
        <v>850</v>
      </c>
      <c r="I11" s="97" t="s">
        <v>392</v>
      </c>
      <c r="J11" s="97" t="s">
        <v>392</v>
      </c>
      <c r="K11" s="359" t="s">
        <v>772</v>
      </c>
      <c r="L11" s="85" t="s">
        <v>87</v>
      </c>
      <c r="M11" s="315" t="s">
        <v>541</v>
      </c>
      <c r="N11" s="315" t="s">
        <v>541</v>
      </c>
    </row>
    <row r="12" spans="1:44" ht="25.5" customHeight="1" x14ac:dyDescent="0.25">
      <c r="A12" s="1" t="s">
        <v>386</v>
      </c>
      <c r="B12" s="2" t="s">
        <v>387</v>
      </c>
      <c r="C12" s="4">
        <v>908</v>
      </c>
      <c r="D12" s="1" t="s">
        <v>393</v>
      </c>
      <c r="E12" s="1"/>
      <c r="F12" s="85" t="s">
        <v>389</v>
      </c>
      <c r="G12" s="111" t="s">
        <v>544</v>
      </c>
      <c r="H12" s="6" t="s">
        <v>851</v>
      </c>
      <c r="I12" s="97" t="s">
        <v>392</v>
      </c>
      <c r="J12" s="97" t="s">
        <v>392</v>
      </c>
      <c r="K12" s="359" t="s">
        <v>772</v>
      </c>
      <c r="L12" s="85" t="s">
        <v>87</v>
      </c>
      <c r="M12" s="315" t="s">
        <v>541</v>
      </c>
      <c r="N12" s="315" t="s">
        <v>541</v>
      </c>
    </row>
    <row r="13" spans="1:44" ht="36" customHeight="1" x14ac:dyDescent="0.25">
      <c r="A13" s="1" t="s">
        <v>386</v>
      </c>
      <c r="B13" s="2" t="s">
        <v>387</v>
      </c>
      <c r="C13" s="4">
        <v>909</v>
      </c>
      <c r="D13" s="1" t="s">
        <v>393</v>
      </c>
      <c r="E13" s="1"/>
      <c r="F13" s="85" t="s">
        <v>389</v>
      </c>
      <c r="G13" s="111" t="s">
        <v>544</v>
      </c>
      <c r="H13" s="6" t="s">
        <v>903</v>
      </c>
      <c r="I13" s="97" t="s">
        <v>392</v>
      </c>
      <c r="J13" s="97" t="s">
        <v>392</v>
      </c>
      <c r="K13" s="359" t="s">
        <v>772</v>
      </c>
      <c r="L13" s="85" t="s">
        <v>87</v>
      </c>
      <c r="M13" s="315" t="s">
        <v>541</v>
      </c>
      <c r="N13" s="315" t="s">
        <v>541</v>
      </c>
    </row>
    <row r="14" spans="1:44" ht="53.25" customHeight="1" x14ac:dyDescent="0.25">
      <c r="A14" s="1" t="s">
        <v>386</v>
      </c>
      <c r="B14" s="2" t="s">
        <v>387</v>
      </c>
      <c r="C14" s="4">
        <v>1025</v>
      </c>
      <c r="D14" s="1" t="s">
        <v>393</v>
      </c>
      <c r="E14" s="1"/>
      <c r="F14" s="85" t="s">
        <v>389</v>
      </c>
      <c r="G14" s="111" t="s">
        <v>544</v>
      </c>
      <c r="H14" s="111" t="s">
        <v>854</v>
      </c>
      <c r="I14" s="97" t="s">
        <v>392</v>
      </c>
      <c r="J14" s="97" t="s">
        <v>392</v>
      </c>
      <c r="K14" s="359" t="s">
        <v>772</v>
      </c>
      <c r="L14" s="85" t="s">
        <v>87</v>
      </c>
      <c r="M14" s="315" t="s">
        <v>541</v>
      </c>
      <c r="N14" s="315" t="s">
        <v>541</v>
      </c>
    </row>
    <row r="15" spans="1:44" ht="44.25" customHeight="1" x14ac:dyDescent="0.25">
      <c r="A15" s="1" t="s">
        <v>386</v>
      </c>
      <c r="B15" s="2" t="s">
        <v>387</v>
      </c>
      <c r="C15" s="4">
        <v>1026</v>
      </c>
      <c r="D15" s="1" t="s">
        <v>393</v>
      </c>
      <c r="E15" s="1" t="s">
        <v>451</v>
      </c>
      <c r="F15" s="85" t="s">
        <v>389</v>
      </c>
      <c r="G15" s="111" t="s">
        <v>544</v>
      </c>
      <c r="H15" s="111" t="s">
        <v>855</v>
      </c>
      <c r="I15" s="97" t="s">
        <v>392</v>
      </c>
      <c r="J15" s="97" t="s">
        <v>392</v>
      </c>
      <c r="K15" s="359" t="s">
        <v>772</v>
      </c>
      <c r="L15" s="85" t="s">
        <v>87</v>
      </c>
      <c r="M15" s="315" t="s">
        <v>863</v>
      </c>
      <c r="N15" s="315" t="s">
        <v>863</v>
      </c>
    </row>
    <row r="16" spans="1:44" ht="30.75" customHeight="1" x14ac:dyDescent="0.25">
      <c r="A16" s="1" t="s">
        <v>386</v>
      </c>
      <c r="B16" s="2" t="s">
        <v>387</v>
      </c>
      <c r="C16" s="4">
        <v>1027</v>
      </c>
      <c r="D16" s="1" t="s">
        <v>393</v>
      </c>
      <c r="E16" s="1"/>
      <c r="F16" s="85" t="s">
        <v>389</v>
      </c>
      <c r="G16" s="111" t="s">
        <v>544</v>
      </c>
      <c r="H16" s="111" t="s">
        <v>520</v>
      </c>
      <c r="I16" s="97" t="s">
        <v>392</v>
      </c>
      <c r="J16" s="97" t="s">
        <v>392</v>
      </c>
      <c r="K16" s="359" t="s">
        <v>772</v>
      </c>
      <c r="L16" s="85" t="s">
        <v>87</v>
      </c>
      <c r="M16" s="315" t="s">
        <v>541</v>
      </c>
      <c r="N16" s="315" t="s">
        <v>541</v>
      </c>
    </row>
    <row r="17" spans="1:44" ht="44.25" customHeight="1" x14ac:dyDescent="0.25">
      <c r="A17" s="1" t="s">
        <v>386</v>
      </c>
      <c r="B17" s="2" t="s">
        <v>387</v>
      </c>
      <c r="C17" s="4">
        <v>1028</v>
      </c>
      <c r="D17" s="1" t="s">
        <v>393</v>
      </c>
      <c r="E17" s="1" t="s">
        <v>451</v>
      </c>
      <c r="F17" s="85" t="s">
        <v>389</v>
      </c>
      <c r="G17" s="111" t="s">
        <v>544</v>
      </c>
      <c r="H17" s="111" t="s">
        <v>865</v>
      </c>
      <c r="I17" s="97" t="s">
        <v>392</v>
      </c>
      <c r="J17" s="97" t="s">
        <v>392</v>
      </c>
      <c r="K17" s="359" t="s">
        <v>772</v>
      </c>
      <c r="L17" s="85" t="s">
        <v>87</v>
      </c>
      <c r="M17" s="315" t="s">
        <v>862</v>
      </c>
      <c r="N17" s="315" t="s">
        <v>862</v>
      </c>
    </row>
    <row r="18" spans="1:44" ht="27" customHeight="1" x14ac:dyDescent="0.25">
      <c r="A18" s="1" t="s">
        <v>386</v>
      </c>
      <c r="B18" s="2" t="s">
        <v>387</v>
      </c>
      <c r="C18" s="4">
        <v>1029</v>
      </c>
      <c r="D18" s="1" t="s">
        <v>393</v>
      </c>
      <c r="E18" s="1"/>
      <c r="F18" s="201" t="s">
        <v>347</v>
      </c>
      <c r="G18" s="111" t="s">
        <v>544</v>
      </c>
      <c r="H18" s="111" t="s">
        <v>856</v>
      </c>
      <c r="I18" s="97" t="s">
        <v>406</v>
      </c>
      <c r="J18" s="97" t="s">
        <v>406</v>
      </c>
      <c r="K18" s="359" t="s">
        <v>772</v>
      </c>
      <c r="L18" s="85" t="s">
        <v>87</v>
      </c>
      <c r="M18" s="315" t="s">
        <v>541</v>
      </c>
      <c r="N18" s="315" t="s">
        <v>541</v>
      </c>
    </row>
    <row r="19" spans="1:44" ht="20.399999999999999" x14ac:dyDescent="0.25">
      <c r="A19" s="1" t="s">
        <v>386</v>
      </c>
      <c r="B19" s="2" t="s">
        <v>387</v>
      </c>
      <c r="C19" s="4">
        <v>1030</v>
      </c>
      <c r="D19" s="1" t="s">
        <v>393</v>
      </c>
      <c r="E19" s="1"/>
      <c r="F19" s="85" t="s">
        <v>389</v>
      </c>
      <c r="G19" s="111" t="s">
        <v>544</v>
      </c>
      <c r="H19" s="111" t="s">
        <v>857</v>
      </c>
      <c r="I19" s="97" t="s">
        <v>392</v>
      </c>
      <c r="J19" s="97" t="s">
        <v>392</v>
      </c>
      <c r="K19" s="359" t="s">
        <v>772</v>
      </c>
      <c r="L19" s="85" t="s">
        <v>87</v>
      </c>
      <c r="M19" s="315" t="s">
        <v>541</v>
      </c>
      <c r="N19" s="315" t="s">
        <v>541</v>
      </c>
    </row>
    <row r="20" spans="1:44" s="120" customFormat="1" ht="30.6" x14ac:dyDescent="0.25">
      <c r="A20" s="19" t="s">
        <v>386</v>
      </c>
      <c r="B20" s="20" t="s">
        <v>387</v>
      </c>
      <c r="C20" s="21">
        <v>143</v>
      </c>
      <c r="D20" s="19" t="s">
        <v>388</v>
      </c>
      <c r="E20" s="19"/>
      <c r="F20" s="85" t="s">
        <v>389</v>
      </c>
      <c r="G20" s="22" t="s">
        <v>390</v>
      </c>
      <c r="H20" s="22" t="s">
        <v>391</v>
      </c>
      <c r="I20" s="96" t="s">
        <v>392</v>
      </c>
      <c r="J20" s="96" t="s">
        <v>392</v>
      </c>
      <c r="K20" s="24">
        <v>38847</v>
      </c>
      <c r="L20" s="92">
        <v>39612</v>
      </c>
      <c r="M20" s="314">
        <v>66100000</v>
      </c>
      <c r="N20" s="314">
        <v>66100000</v>
      </c>
      <c r="O20" s="181"/>
    </row>
    <row r="21" spans="1:44" s="77" customFormat="1" ht="30.6" x14ac:dyDescent="0.25">
      <c r="A21" s="280" t="s">
        <v>386</v>
      </c>
      <c r="B21" s="360" t="s">
        <v>387</v>
      </c>
      <c r="C21" s="149">
        <v>1129</v>
      </c>
      <c r="D21" s="280" t="s">
        <v>393</v>
      </c>
      <c r="E21" s="280"/>
      <c r="F21" s="85" t="s">
        <v>732</v>
      </c>
      <c r="G21" s="42"/>
      <c r="H21" s="42" t="s">
        <v>777</v>
      </c>
      <c r="I21" s="95" t="s">
        <v>392</v>
      </c>
      <c r="J21" s="95" t="s">
        <v>392</v>
      </c>
      <c r="K21" s="152">
        <v>39839</v>
      </c>
      <c r="L21" s="92" t="s">
        <v>87</v>
      </c>
      <c r="M21" s="317">
        <v>19500000</v>
      </c>
      <c r="N21" s="317">
        <v>19500000</v>
      </c>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44" s="77" customFormat="1" ht="20.399999999999999" x14ac:dyDescent="0.25">
      <c r="A22" s="112" t="s">
        <v>386</v>
      </c>
      <c r="B22" s="281" t="s">
        <v>387</v>
      </c>
      <c r="C22" s="53">
        <v>1144</v>
      </c>
      <c r="D22" s="280" t="s">
        <v>393</v>
      </c>
      <c r="E22" s="112"/>
      <c r="F22" s="85" t="s">
        <v>600</v>
      </c>
      <c r="G22" s="31" t="s">
        <v>511</v>
      </c>
      <c r="H22" s="31" t="s">
        <v>926</v>
      </c>
      <c r="I22" s="97" t="s">
        <v>406</v>
      </c>
      <c r="J22" s="97" t="s">
        <v>406</v>
      </c>
      <c r="K22" s="52">
        <v>39892</v>
      </c>
      <c r="L22" s="52">
        <v>40014</v>
      </c>
      <c r="M22" s="315" t="s">
        <v>928</v>
      </c>
      <c r="N22" s="315" t="s">
        <v>928</v>
      </c>
    </row>
    <row r="23" spans="1:44" ht="30.6" x14ac:dyDescent="0.25">
      <c r="A23" s="11" t="s">
        <v>58</v>
      </c>
      <c r="B23" s="10" t="s">
        <v>59</v>
      </c>
      <c r="C23" s="14">
        <v>770</v>
      </c>
      <c r="D23" s="11" t="s">
        <v>393</v>
      </c>
      <c r="E23" s="11"/>
      <c r="F23" s="197" t="s">
        <v>412</v>
      </c>
      <c r="G23" s="6" t="s">
        <v>187</v>
      </c>
      <c r="H23" s="6" t="s">
        <v>944</v>
      </c>
      <c r="I23" s="96" t="s">
        <v>396</v>
      </c>
      <c r="J23" s="96" t="s">
        <v>396</v>
      </c>
      <c r="K23" s="13">
        <v>39159</v>
      </c>
      <c r="L23" s="85" t="s">
        <v>410</v>
      </c>
      <c r="M23" s="316" t="s">
        <v>410</v>
      </c>
      <c r="N23" s="316" t="s">
        <v>410</v>
      </c>
    </row>
    <row r="24" spans="1:44" ht="18.75" customHeight="1" x14ac:dyDescent="0.4">
      <c r="A24" s="1146" t="s">
        <v>298</v>
      </c>
      <c r="B24" s="1147"/>
      <c r="C24" s="1147"/>
      <c r="D24" s="1147"/>
      <c r="E24" s="1147"/>
      <c r="F24" s="1147"/>
      <c r="G24" s="1147"/>
      <c r="H24" s="1147"/>
      <c r="I24" s="1147"/>
      <c r="J24" s="1147"/>
      <c r="K24" s="1147"/>
      <c r="L24" s="1147"/>
      <c r="M24" s="1147"/>
      <c r="N24" s="1148"/>
    </row>
    <row r="25" spans="1:44" ht="20.399999999999999" x14ac:dyDescent="0.25">
      <c r="A25" s="78" t="s">
        <v>386</v>
      </c>
      <c r="B25" s="10" t="s">
        <v>387</v>
      </c>
      <c r="C25" s="14">
        <v>277</v>
      </c>
      <c r="D25" s="78" t="s">
        <v>451</v>
      </c>
      <c r="E25" s="78"/>
      <c r="F25" s="85">
        <v>2012</v>
      </c>
      <c r="G25" s="6" t="s">
        <v>906</v>
      </c>
      <c r="H25" s="6" t="s">
        <v>907</v>
      </c>
      <c r="I25" s="96" t="s">
        <v>392</v>
      </c>
      <c r="J25" s="96" t="s">
        <v>392</v>
      </c>
      <c r="K25" s="13">
        <v>39993</v>
      </c>
      <c r="L25" s="20" t="s">
        <v>87</v>
      </c>
      <c r="M25" s="133">
        <v>56600000</v>
      </c>
      <c r="N25" s="133">
        <v>56600000</v>
      </c>
    </row>
    <row r="26" spans="1:44" ht="30.6" x14ac:dyDescent="0.25">
      <c r="A26" s="11" t="s">
        <v>386</v>
      </c>
      <c r="B26" s="10" t="s">
        <v>387</v>
      </c>
      <c r="C26" s="14">
        <v>1137</v>
      </c>
      <c r="D26" s="11" t="s">
        <v>451</v>
      </c>
      <c r="E26" s="11"/>
      <c r="F26" s="85">
        <v>2012</v>
      </c>
      <c r="G26" s="6" t="s">
        <v>906</v>
      </c>
      <c r="H26" s="6" t="s">
        <v>931</v>
      </c>
      <c r="I26" s="96" t="s">
        <v>392</v>
      </c>
      <c r="J26" s="96" t="s">
        <v>392</v>
      </c>
      <c r="K26" s="13">
        <v>39993</v>
      </c>
      <c r="L26" s="85" t="s">
        <v>87</v>
      </c>
      <c r="M26" s="141" t="s">
        <v>910</v>
      </c>
      <c r="N26" s="141" t="s">
        <v>910</v>
      </c>
    </row>
    <row r="27" spans="1:44" ht="30.6" x14ac:dyDescent="0.25">
      <c r="A27" s="11" t="s">
        <v>386</v>
      </c>
      <c r="B27" s="10" t="s">
        <v>387</v>
      </c>
      <c r="C27" s="14">
        <v>1138</v>
      </c>
      <c r="D27" s="11" t="s">
        <v>451</v>
      </c>
      <c r="E27" s="11"/>
      <c r="F27" s="85">
        <v>2012</v>
      </c>
      <c r="G27" s="6" t="s">
        <v>906</v>
      </c>
      <c r="H27" s="6" t="s">
        <v>911</v>
      </c>
      <c r="I27" s="96" t="s">
        <v>392</v>
      </c>
      <c r="J27" s="96" t="s">
        <v>392</v>
      </c>
      <c r="K27" s="13">
        <v>39993</v>
      </c>
      <c r="L27" s="85" t="s">
        <v>87</v>
      </c>
      <c r="M27" s="141" t="s">
        <v>910</v>
      </c>
      <c r="N27" s="141" t="s">
        <v>910</v>
      </c>
    </row>
    <row r="28" spans="1:44" ht="30.6" x14ac:dyDescent="0.25">
      <c r="A28" s="11" t="s">
        <v>386</v>
      </c>
      <c r="B28" s="10" t="s">
        <v>387</v>
      </c>
      <c r="C28" s="14">
        <v>1139</v>
      </c>
      <c r="D28" s="11" t="s">
        <v>451</v>
      </c>
      <c r="E28" s="11"/>
      <c r="F28" s="85">
        <v>2012</v>
      </c>
      <c r="G28" s="6" t="s">
        <v>906</v>
      </c>
      <c r="H28" s="6" t="s">
        <v>912</v>
      </c>
      <c r="I28" s="96" t="s">
        <v>392</v>
      </c>
      <c r="J28" s="96" t="s">
        <v>392</v>
      </c>
      <c r="K28" s="13">
        <v>39993</v>
      </c>
      <c r="L28" s="85" t="s">
        <v>87</v>
      </c>
      <c r="M28" s="141" t="s">
        <v>910</v>
      </c>
      <c r="N28" s="141" t="s">
        <v>910</v>
      </c>
      <c r="O28"/>
    </row>
    <row r="29" spans="1:44" ht="30.6" x14ac:dyDescent="0.25">
      <c r="A29" s="11" t="s">
        <v>386</v>
      </c>
      <c r="B29" s="10" t="s">
        <v>387</v>
      </c>
      <c r="C29" s="14">
        <v>1140</v>
      </c>
      <c r="D29" s="11" t="s">
        <v>451</v>
      </c>
      <c r="E29" s="11"/>
      <c r="F29" s="85">
        <v>2012</v>
      </c>
      <c r="G29" s="6" t="s">
        <v>906</v>
      </c>
      <c r="H29" s="6" t="s">
        <v>913</v>
      </c>
      <c r="I29" s="96" t="s">
        <v>392</v>
      </c>
      <c r="J29" s="96" t="s">
        <v>392</v>
      </c>
      <c r="K29" s="13">
        <v>39993</v>
      </c>
      <c r="L29" s="85" t="s">
        <v>87</v>
      </c>
      <c r="M29" s="141" t="s">
        <v>910</v>
      </c>
      <c r="N29" s="141" t="s">
        <v>910</v>
      </c>
      <c r="O29"/>
    </row>
    <row r="30" spans="1:44" ht="30.6" x14ac:dyDescent="0.25">
      <c r="A30" s="11" t="s">
        <v>386</v>
      </c>
      <c r="B30" s="10" t="s">
        <v>387</v>
      </c>
      <c r="C30" s="14">
        <v>1141</v>
      </c>
      <c r="D30" s="11" t="s">
        <v>451</v>
      </c>
      <c r="E30" s="11"/>
      <c r="F30" s="85">
        <v>2012</v>
      </c>
      <c r="G30" s="6" t="s">
        <v>906</v>
      </c>
      <c r="H30" s="6" t="s">
        <v>914</v>
      </c>
      <c r="I30" s="96" t="s">
        <v>392</v>
      </c>
      <c r="J30" s="96" t="s">
        <v>392</v>
      </c>
      <c r="K30" s="13">
        <v>39993</v>
      </c>
      <c r="L30" s="85" t="s">
        <v>87</v>
      </c>
      <c r="M30" s="141" t="s">
        <v>910</v>
      </c>
      <c r="N30" s="141" t="s">
        <v>910</v>
      </c>
      <c r="O30"/>
    </row>
    <row r="31" spans="1:44" ht="20.399999999999999" x14ac:dyDescent="0.25">
      <c r="A31" s="1" t="s">
        <v>386</v>
      </c>
      <c r="B31" s="2" t="s">
        <v>387</v>
      </c>
      <c r="C31" s="4">
        <v>680</v>
      </c>
      <c r="D31" s="1" t="s">
        <v>429</v>
      </c>
      <c r="E31" s="85"/>
      <c r="F31" s="197" t="s">
        <v>742</v>
      </c>
      <c r="G31" s="22"/>
      <c r="H31" s="22" t="s">
        <v>142</v>
      </c>
      <c r="I31" s="96" t="s">
        <v>392</v>
      </c>
      <c r="J31" s="96" t="s">
        <v>392</v>
      </c>
      <c r="K31" s="24">
        <v>39475</v>
      </c>
      <c r="L31" s="85" t="s">
        <v>87</v>
      </c>
      <c r="M31" s="314">
        <v>11497000</v>
      </c>
      <c r="N31" s="400">
        <v>7393000</v>
      </c>
      <c r="O31"/>
    </row>
    <row r="32" spans="1:44" ht="20.399999999999999" x14ac:dyDescent="0.25">
      <c r="A32" s="28" t="s">
        <v>386</v>
      </c>
      <c r="B32" s="29" t="s">
        <v>387</v>
      </c>
      <c r="C32" s="30">
        <v>674</v>
      </c>
      <c r="D32" s="28" t="s">
        <v>429</v>
      </c>
      <c r="E32" s="85"/>
      <c r="F32" s="197" t="s">
        <v>755</v>
      </c>
      <c r="G32" s="48"/>
      <c r="H32" s="48" t="s">
        <v>305</v>
      </c>
      <c r="I32" s="97" t="s">
        <v>392</v>
      </c>
      <c r="J32" s="97" t="s">
        <v>392</v>
      </c>
      <c r="K32" s="35">
        <v>39539</v>
      </c>
      <c r="L32" s="87" t="s">
        <v>87</v>
      </c>
      <c r="M32" s="318">
        <v>12000000</v>
      </c>
      <c r="N32" s="412">
        <v>7720000</v>
      </c>
      <c r="O32"/>
    </row>
    <row r="33" spans="1:15" s="77" customFormat="1" ht="20.399999999999999" x14ac:dyDescent="0.25">
      <c r="A33" s="112" t="s">
        <v>104</v>
      </c>
      <c r="B33" s="281" t="s">
        <v>531</v>
      </c>
      <c r="C33" s="53">
        <v>1142</v>
      </c>
      <c r="D33" s="112" t="s">
        <v>917</v>
      </c>
      <c r="E33" s="112"/>
      <c r="F33" s="85" t="s">
        <v>738</v>
      </c>
      <c r="G33" s="31"/>
      <c r="H33" s="31" t="s">
        <v>922</v>
      </c>
      <c r="I33" s="97" t="s">
        <v>392</v>
      </c>
      <c r="J33" s="97" t="s">
        <v>392</v>
      </c>
      <c r="K33" s="52">
        <v>39772</v>
      </c>
      <c r="L33" s="87" t="s">
        <v>410</v>
      </c>
      <c r="M33" s="318" t="s">
        <v>92</v>
      </c>
      <c r="N33" s="318" t="s">
        <v>92</v>
      </c>
    </row>
    <row r="34" spans="1:15" ht="30.6" x14ac:dyDescent="0.25">
      <c r="A34" s="1" t="s">
        <v>58</v>
      </c>
      <c r="B34" s="2" t="s">
        <v>59</v>
      </c>
      <c r="C34" s="4">
        <v>724</v>
      </c>
      <c r="D34" s="11" t="s">
        <v>429</v>
      </c>
      <c r="E34" s="85"/>
      <c r="F34" s="85" t="s">
        <v>22</v>
      </c>
      <c r="G34" s="6" t="s">
        <v>62</v>
      </c>
      <c r="H34" s="3" t="s">
        <v>63</v>
      </c>
      <c r="I34" s="96" t="s">
        <v>392</v>
      </c>
      <c r="J34" s="96" t="s">
        <v>392</v>
      </c>
      <c r="K34" s="13">
        <v>39245</v>
      </c>
      <c r="L34" s="85" t="s">
        <v>410</v>
      </c>
      <c r="M34" s="85" t="s">
        <v>410</v>
      </c>
      <c r="N34" s="85" t="s">
        <v>410</v>
      </c>
      <c r="O34"/>
    </row>
    <row r="35" spans="1:15" ht="20.25" customHeight="1" x14ac:dyDescent="0.4">
      <c r="A35" s="1122" t="s">
        <v>299</v>
      </c>
      <c r="B35" s="1123"/>
      <c r="C35" s="1123"/>
      <c r="D35" s="1123"/>
      <c r="E35" s="1123"/>
      <c r="F35" s="1123"/>
      <c r="G35" s="1123"/>
      <c r="H35" s="1123"/>
      <c r="I35" s="1123"/>
      <c r="J35" s="1123"/>
      <c r="K35" s="1123"/>
      <c r="L35" s="1123"/>
      <c r="M35" s="1123"/>
      <c r="N35" s="1124"/>
      <c r="O35"/>
    </row>
    <row r="36" spans="1:15" ht="30.75" customHeight="1" x14ac:dyDescent="0.25">
      <c r="A36" s="1" t="s">
        <v>386</v>
      </c>
      <c r="B36" s="2" t="s">
        <v>387</v>
      </c>
      <c r="C36" s="4">
        <v>320</v>
      </c>
      <c r="D36" s="1" t="s">
        <v>489</v>
      </c>
      <c r="E36" s="1"/>
      <c r="F36" s="197" t="s">
        <v>738</v>
      </c>
      <c r="G36" s="22" t="s">
        <v>490</v>
      </c>
      <c r="H36" s="22" t="s">
        <v>491</v>
      </c>
      <c r="I36" s="96" t="s">
        <v>406</v>
      </c>
      <c r="J36" s="96" t="s">
        <v>406</v>
      </c>
      <c r="K36" s="20" t="s">
        <v>492</v>
      </c>
      <c r="L36" s="85" t="s">
        <v>493</v>
      </c>
      <c r="M36" s="314">
        <v>4857000</v>
      </c>
      <c r="N36" s="314">
        <v>4857000</v>
      </c>
      <c r="O36"/>
    </row>
    <row r="37" spans="1:15" ht="32.25" customHeight="1" x14ac:dyDescent="0.25">
      <c r="A37" s="36" t="s">
        <v>386</v>
      </c>
      <c r="B37" s="37" t="s">
        <v>387</v>
      </c>
      <c r="C37" s="38">
        <v>322</v>
      </c>
      <c r="D37" s="36" t="s">
        <v>489</v>
      </c>
      <c r="E37" s="36"/>
      <c r="F37" s="197" t="s">
        <v>738</v>
      </c>
      <c r="G37" s="50" t="s">
        <v>490</v>
      </c>
      <c r="H37" s="50" t="s">
        <v>494</v>
      </c>
      <c r="I37" s="95" t="s">
        <v>406</v>
      </c>
      <c r="J37" s="95" t="s">
        <v>406</v>
      </c>
      <c r="K37" s="44" t="s">
        <v>492</v>
      </c>
      <c r="L37" s="88" t="s">
        <v>493</v>
      </c>
      <c r="M37" s="327" t="s">
        <v>97</v>
      </c>
      <c r="N37" s="327" t="s">
        <v>97</v>
      </c>
      <c r="O37"/>
    </row>
    <row r="38" spans="1:15" ht="35.25" customHeight="1" x14ac:dyDescent="0.25">
      <c r="A38" s="1" t="s">
        <v>386</v>
      </c>
      <c r="B38" s="2" t="s">
        <v>387</v>
      </c>
      <c r="C38" s="4">
        <v>139</v>
      </c>
      <c r="D38" s="1" t="s">
        <v>489</v>
      </c>
      <c r="E38" s="1"/>
      <c r="F38" s="85" t="s">
        <v>412</v>
      </c>
      <c r="G38" s="22" t="s">
        <v>497</v>
      </c>
      <c r="H38" s="22" t="s">
        <v>502</v>
      </c>
      <c r="I38" s="96" t="s">
        <v>392</v>
      </c>
      <c r="J38" s="96" t="s">
        <v>392</v>
      </c>
      <c r="K38" s="20" t="s">
        <v>499</v>
      </c>
      <c r="L38" s="85" t="s">
        <v>500</v>
      </c>
      <c r="M38" s="314">
        <v>20000000</v>
      </c>
      <c r="N38" s="314">
        <v>20000000</v>
      </c>
      <c r="O38"/>
    </row>
    <row r="39" spans="1:15" ht="36" customHeight="1" x14ac:dyDescent="0.25">
      <c r="A39" s="64" t="s">
        <v>386</v>
      </c>
      <c r="B39" s="67" t="s">
        <v>387</v>
      </c>
      <c r="C39" s="150">
        <v>321</v>
      </c>
      <c r="D39" s="64" t="s">
        <v>489</v>
      </c>
      <c r="E39" s="64"/>
      <c r="F39" s="89" t="s">
        <v>411</v>
      </c>
      <c r="G39" s="257" t="s">
        <v>942</v>
      </c>
      <c r="H39" s="26" t="s">
        <v>503</v>
      </c>
      <c r="I39" s="96" t="s">
        <v>406</v>
      </c>
      <c r="J39" s="96" t="s">
        <v>406</v>
      </c>
      <c r="K39" s="60" t="s">
        <v>504</v>
      </c>
      <c r="L39" s="89" t="s">
        <v>505</v>
      </c>
      <c r="M39" s="103">
        <v>25142000</v>
      </c>
      <c r="N39" s="103">
        <v>25142000</v>
      </c>
      <c r="O39"/>
    </row>
    <row r="40" spans="1:15" ht="36" customHeight="1" x14ac:dyDescent="0.25">
      <c r="A40" s="253" t="s">
        <v>386</v>
      </c>
      <c r="B40" s="206" t="s">
        <v>387</v>
      </c>
      <c r="C40" s="256">
        <v>1145</v>
      </c>
      <c r="D40" s="253" t="s">
        <v>489</v>
      </c>
      <c r="E40" s="253"/>
      <c r="F40" s="197" t="s">
        <v>654</v>
      </c>
      <c r="G40" s="257" t="s">
        <v>942</v>
      </c>
      <c r="H40" s="257" t="s">
        <v>945</v>
      </c>
      <c r="I40" s="203"/>
      <c r="J40" s="203" t="s">
        <v>392</v>
      </c>
      <c r="K40" s="206" t="s">
        <v>504</v>
      </c>
      <c r="L40" s="206" t="s">
        <v>87</v>
      </c>
      <c r="M40" s="254"/>
      <c r="N40" s="254">
        <v>14000000</v>
      </c>
      <c r="O40"/>
    </row>
    <row r="41" spans="1:15" ht="32.25" customHeight="1" x14ac:dyDescent="0.25">
      <c r="A41" s="476" t="s">
        <v>386</v>
      </c>
      <c r="B41" s="477" t="s">
        <v>387</v>
      </c>
      <c r="C41" s="478">
        <v>323</v>
      </c>
      <c r="D41" s="476" t="s">
        <v>489</v>
      </c>
      <c r="E41" s="476"/>
      <c r="F41" s="479" t="s">
        <v>4</v>
      </c>
      <c r="G41" s="480" t="s">
        <v>52</v>
      </c>
      <c r="H41" s="481" t="s">
        <v>666</v>
      </c>
      <c r="I41" s="475" t="s">
        <v>406</v>
      </c>
      <c r="J41" s="475" t="s">
        <v>406</v>
      </c>
      <c r="K41" s="482">
        <v>39722</v>
      </c>
      <c r="L41" s="479" t="s">
        <v>87</v>
      </c>
      <c r="M41" s="483">
        <v>136368000</v>
      </c>
      <c r="N41" s="483">
        <v>136368000</v>
      </c>
      <c r="O41"/>
    </row>
    <row r="42" spans="1:15" ht="33.75" customHeight="1" x14ac:dyDescent="0.25">
      <c r="A42" s="1" t="s">
        <v>386</v>
      </c>
      <c r="B42" s="37" t="s">
        <v>387</v>
      </c>
      <c r="C42" s="4">
        <v>1032</v>
      </c>
      <c r="D42" s="1" t="s">
        <v>489</v>
      </c>
      <c r="E42" s="1"/>
      <c r="F42" s="88" t="s">
        <v>4</v>
      </c>
      <c r="G42" s="22" t="s">
        <v>52</v>
      </c>
      <c r="H42" s="111" t="s">
        <v>56</v>
      </c>
      <c r="I42" s="96" t="s">
        <v>406</v>
      </c>
      <c r="J42" s="96" t="s">
        <v>406</v>
      </c>
      <c r="K42" s="152">
        <v>39722</v>
      </c>
      <c r="L42" s="85" t="s">
        <v>87</v>
      </c>
      <c r="M42" s="314">
        <v>69815000</v>
      </c>
      <c r="N42" s="314">
        <v>69815000</v>
      </c>
      <c r="O42"/>
    </row>
    <row r="43" spans="1:15" ht="35.25" customHeight="1" x14ac:dyDescent="0.25">
      <c r="A43" s="1" t="s">
        <v>386</v>
      </c>
      <c r="B43" s="37" t="s">
        <v>387</v>
      </c>
      <c r="C43" s="4">
        <v>1033</v>
      </c>
      <c r="D43" s="1" t="s">
        <v>489</v>
      </c>
      <c r="E43" s="1"/>
      <c r="F43" s="88" t="s">
        <v>4</v>
      </c>
      <c r="G43" s="22" t="s">
        <v>168</v>
      </c>
      <c r="H43" s="111" t="s">
        <v>57</v>
      </c>
      <c r="I43" s="96" t="s">
        <v>406</v>
      </c>
      <c r="J43" s="96" t="s">
        <v>406</v>
      </c>
      <c r="K43" s="152">
        <v>39722</v>
      </c>
      <c r="L43" s="85" t="s">
        <v>87</v>
      </c>
      <c r="M43" s="314">
        <v>16664000</v>
      </c>
      <c r="N43" s="314">
        <v>16664000</v>
      </c>
      <c r="O43"/>
    </row>
    <row r="44" spans="1:15" ht="32.25" customHeight="1" x14ac:dyDescent="0.25">
      <c r="A44" s="1" t="s">
        <v>386</v>
      </c>
      <c r="B44" s="37" t="s">
        <v>387</v>
      </c>
      <c r="C44" s="4">
        <v>1034</v>
      </c>
      <c r="D44" s="1" t="s">
        <v>489</v>
      </c>
      <c r="E44" s="1"/>
      <c r="F44" s="88" t="s">
        <v>4</v>
      </c>
      <c r="G44" s="22" t="s">
        <v>52</v>
      </c>
      <c r="H44" s="22" t="s">
        <v>54</v>
      </c>
      <c r="I44" s="96" t="s">
        <v>406</v>
      </c>
      <c r="J44" s="96" t="s">
        <v>406</v>
      </c>
      <c r="K44" s="152">
        <v>39722</v>
      </c>
      <c r="L44" s="85" t="s">
        <v>87</v>
      </c>
      <c r="M44" s="314" t="s">
        <v>714</v>
      </c>
      <c r="N44" s="314" t="s">
        <v>714</v>
      </c>
      <c r="O44"/>
    </row>
    <row r="45" spans="1:15" ht="33" customHeight="1" x14ac:dyDescent="0.25">
      <c r="A45" s="1" t="s">
        <v>386</v>
      </c>
      <c r="B45" s="37" t="s">
        <v>387</v>
      </c>
      <c r="C45" s="4">
        <v>1035</v>
      </c>
      <c r="D45" s="1" t="s">
        <v>489</v>
      </c>
      <c r="E45" s="1"/>
      <c r="F45" s="88" t="s">
        <v>4</v>
      </c>
      <c r="G45" s="22" t="s">
        <v>52</v>
      </c>
      <c r="H45" s="22" t="s">
        <v>53</v>
      </c>
      <c r="I45" s="96" t="s">
        <v>406</v>
      </c>
      <c r="J45" s="96" t="s">
        <v>406</v>
      </c>
      <c r="K45" s="152">
        <v>39722</v>
      </c>
      <c r="L45" s="85" t="s">
        <v>87</v>
      </c>
      <c r="M45" s="318">
        <v>20117000</v>
      </c>
      <c r="N45" s="318">
        <v>20117000</v>
      </c>
      <c r="O45"/>
    </row>
    <row r="46" spans="1:15" ht="44.25" customHeight="1" x14ac:dyDescent="0.25">
      <c r="A46" s="203" t="s">
        <v>386</v>
      </c>
      <c r="B46" s="202" t="s">
        <v>387</v>
      </c>
      <c r="C46" s="204">
        <v>1146</v>
      </c>
      <c r="D46" s="203" t="s">
        <v>489</v>
      </c>
      <c r="E46" s="203"/>
      <c r="F46" s="197" t="s">
        <v>389</v>
      </c>
      <c r="G46" s="200" t="s">
        <v>955</v>
      </c>
      <c r="H46" s="200" t="s">
        <v>956</v>
      </c>
      <c r="I46" s="203"/>
      <c r="J46" s="203" t="s">
        <v>392</v>
      </c>
      <c r="K46" s="403">
        <v>39965</v>
      </c>
      <c r="L46" s="197" t="s">
        <v>87</v>
      </c>
      <c r="M46" s="412"/>
      <c r="N46" s="469">
        <v>9000000</v>
      </c>
      <c r="O46"/>
    </row>
    <row r="47" spans="1:15" ht="30.6" x14ac:dyDescent="0.25">
      <c r="A47" s="72" t="s">
        <v>58</v>
      </c>
      <c r="B47" s="73" t="s">
        <v>59</v>
      </c>
      <c r="C47" s="74">
        <v>1036</v>
      </c>
      <c r="D47" s="72" t="s">
        <v>489</v>
      </c>
      <c r="E47" s="72"/>
      <c r="F47" s="85" t="s">
        <v>411</v>
      </c>
      <c r="G47" s="75" t="s">
        <v>178</v>
      </c>
      <c r="H47" s="75" t="s">
        <v>73</v>
      </c>
      <c r="I47" s="99" t="s">
        <v>392</v>
      </c>
      <c r="J47" s="99" t="s">
        <v>392</v>
      </c>
      <c r="K47" s="73" t="s">
        <v>492</v>
      </c>
      <c r="L47" s="90" t="s">
        <v>410</v>
      </c>
      <c r="M47" s="103" t="s">
        <v>410</v>
      </c>
      <c r="N47" s="103" t="s">
        <v>410</v>
      </c>
      <c r="O47"/>
    </row>
    <row r="48" spans="1:15" ht="20.25" customHeight="1" x14ac:dyDescent="0.4">
      <c r="A48" s="1143" t="s">
        <v>300</v>
      </c>
      <c r="B48" s="1144"/>
      <c r="C48" s="1144"/>
      <c r="D48" s="1144"/>
      <c r="E48" s="1144"/>
      <c r="F48" s="1144"/>
      <c r="G48" s="1144"/>
      <c r="H48" s="1144"/>
      <c r="I48" s="1144"/>
      <c r="J48" s="1144"/>
      <c r="K48" s="1144"/>
      <c r="L48" s="1144"/>
      <c r="M48" s="1144"/>
      <c r="N48" s="1145"/>
      <c r="O48"/>
    </row>
    <row r="49" spans="1:15" ht="20.399999999999999" x14ac:dyDescent="0.25">
      <c r="A49" s="472" t="s">
        <v>386</v>
      </c>
      <c r="B49" s="416" t="s">
        <v>387</v>
      </c>
      <c r="C49" s="473">
        <v>1063</v>
      </c>
      <c r="D49" s="472" t="s">
        <v>402</v>
      </c>
      <c r="E49" s="472"/>
      <c r="F49" s="416" t="s">
        <v>411</v>
      </c>
      <c r="G49" s="474"/>
      <c r="H49" s="474" t="s">
        <v>686</v>
      </c>
      <c r="I49" s="472" t="s">
        <v>392</v>
      </c>
      <c r="J49" s="203" t="s">
        <v>406</v>
      </c>
      <c r="K49" s="416" t="s">
        <v>743</v>
      </c>
      <c r="L49" s="416" t="s">
        <v>87</v>
      </c>
      <c r="M49" s="326">
        <v>5400000</v>
      </c>
      <c r="N49" s="326">
        <v>5400000</v>
      </c>
      <c r="O49"/>
    </row>
    <row r="50" spans="1:15" s="159" customFormat="1" ht="35.25" customHeight="1" x14ac:dyDescent="0.25">
      <c r="A50" s="203" t="s">
        <v>386</v>
      </c>
      <c r="B50" s="197" t="s">
        <v>387</v>
      </c>
      <c r="C50" s="204">
        <v>1152</v>
      </c>
      <c r="D50" s="203" t="s">
        <v>429</v>
      </c>
      <c r="E50" s="203"/>
      <c r="F50" s="199">
        <v>40391</v>
      </c>
      <c r="G50" s="200"/>
      <c r="H50" s="200" t="s">
        <v>957</v>
      </c>
      <c r="I50" s="407"/>
      <c r="J50" s="407" t="s">
        <v>392</v>
      </c>
      <c r="K50" s="196" t="s">
        <v>410</v>
      </c>
      <c r="L50" s="197" t="s">
        <v>410</v>
      </c>
      <c r="M50" s="198"/>
      <c r="N50" s="198">
        <v>43596000</v>
      </c>
      <c r="O50" s="184"/>
    </row>
    <row r="51" spans="1:15" s="119" customFormat="1" ht="47.25" customHeight="1" x14ac:dyDescent="0.25">
      <c r="A51" s="1" t="s">
        <v>386</v>
      </c>
      <c r="B51" s="2" t="s">
        <v>387</v>
      </c>
      <c r="C51" s="4">
        <v>887</v>
      </c>
      <c r="D51" s="1" t="s">
        <v>429</v>
      </c>
      <c r="E51" s="85"/>
      <c r="F51" s="85" t="s">
        <v>742</v>
      </c>
      <c r="G51" s="111" t="s">
        <v>733</v>
      </c>
      <c r="H51" s="22" t="s">
        <v>8</v>
      </c>
      <c r="I51" s="96" t="s">
        <v>392</v>
      </c>
      <c r="J51" s="96" t="s">
        <v>392</v>
      </c>
      <c r="K51" s="24">
        <v>39475</v>
      </c>
      <c r="L51" s="85" t="s">
        <v>87</v>
      </c>
      <c r="M51" s="314">
        <v>30000000</v>
      </c>
      <c r="N51" s="314">
        <v>30000000</v>
      </c>
    </row>
    <row r="52" spans="1:15" s="119" customFormat="1" ht="39" customHeight="1" x14ac:dyDescent="0.25">
      <c r="A52" s="36" t="s">
        <v>386</v>
      </c>
      <c r="B52" s="37" t="s">
        <v>387</v>
      </c>
      <c r="C52" s="38">
        <v>921</v>
      </c>
      <c r="D52" s="36" t="s">
        <v>429</v>
      </c>
      <c r="E52" s="88"/>
      <c r="F52" s="88" t="s">
        <v>519</v>
      </c>
      <c r="G52" s="151" t="s">
        <v>733</v>
      </c>
      <c r="H52" s="50" t="s">
        <v>240</v>
      </c>
      <c r="I52" s="95" t="s">
        <v>392</v>
      </c>
      <c r="J52" s="95" t="s">
        <v>392</v>
      </c>
      <c r="K52" s="56">
        <v>39475</v>
      </c>
      <c r="L52" s="88" t="s">
        <v>87</v>
      </c>
      <c r="M52" s="317">
        <v>12100000</v>
      </c>
      <c r="N52" s="317">
        <v>12100000</v>
      </c>
    </row>
    <row r="53" spans="1:15" s="119" customFormat="1" ht="45.75" customHeight="1" x14ac:dyDescent="0.25">
      <c r="A53" s="1" t="s">
        <v>386</v>
      </c>
      <c r="B53" s="2" t="s">
        <v>387</v>
      </c>
      <c r="C53" s="4">
        <v>919</v>
      </c>
      <c r="D53" s="1" t="s">
        <v>429</v>
      </c>
      <c r="E53" s="85"/>
      <c r="F53" s="197" t="s">
        <v>742</v>
      </c>
      <c r="G53" s="111" t="s">
        <v>7</v>
      </c>
      <c r="H53" s="22" t="s">
        <v>238</v>
      </c>
      <c r="I53" s="95" t="s">
        <v>392</v>
      </c>
      <c r="J53" s="95" t="s">
        <v>392</v>
      </c>
      <c r="K53" s="24">
        <v>39475</v>
      </c>
      <c r="L53" s="85" t="s">
        <v>87</v>
      </c>
      <c r="M53" s="314">
        <v>4600000</v>
      </c>
      <c r="N53" s="314">
        <v>4600000</v>
      </c>
    </row>
    <row r="54" spans="1:15" s="119" customFormat="1" ht="38.25" customHeight="1" x14ac:dyDescent="0.25">
      <c r="A54" s="1" t="s">
        <v>386</v>
      </c>
      <c r="B54" s="10" t="s">
        <v>387</v>
      </c>
      <c r="C54" s="4">
        <v>783</v>
      </c>
      <c r="D54" s="1" t="s">
        <v>429</v>
      </c>
      <c r="E54" s="20"/>
      <c r="F54" s="85" t="s">
        <v>16</v>
      </c>
      <c r="G54" s="111" t="s">
        <v>734</v>
      </c>
      <c r="H54" s="126" t="s">
        <v>606</v>
      </c>
      <c r="I54" s="96" t="s">
        <v>392</v>
      </c>
      <c r="J54" s="96" t="s">
        <v>392</v>
      </c>
      <c r="K54" s="24">
        <v>39539</v>
      </c>
      <c r="L54" s="85" t="s">
        <v>87</v>
      </c>
      <c r="M54" s="326">
        <v>30349000</v>
      </c>
      <c r="N54" s="326">
        <v>30349000</v>
      </c>
    </row>
    <row r="55" spans="1:15" s="119" customFormat="1" ht="45" customHeight="1" x14ac:dyDescent="0.25">
      <c r="A55" s="1" t="s">
        <v>386</v>
      </c>
      <c r="B55" s="2" t="s">
        <v>387</v>
      </c>
      <c r="C55" s="4">
        <v>777</v>
      </c>
      <c r="D55" s="1" t="s">
        <v>429</v>
      </c>
      <c r="E55" s="88"/>
      <c r="F55" s="85" t="s">
        <v>22</v>
      </c>
      <c r="G55" s="111" t="s">
        <v>734</v>
      </c>
      <c r="H55" s="22" t="s">
        <v>26</v>
      </c>
      <c r="I55" s="96" t="s">
        <v>406</v>
      </c>
      <c r="J55" s="96" t="s">
        <v>406</v>
      </c>
      <c r="K55" s="24">
        <v>39539</v>
      </c>
      <c r="L55" s="85" t="s">
        <v>87</v>
      </c>
      <c r="M55" s="314">
        <v>95000000</v>
      </c>
      <c r="N55" s="314">
        <v>95000000</v>
      </c>
    </row>
    <row r="56" spans="1:15" s="119" customFormat="1" ht="42.75" customHeight="1" x14ac:dyDescent="0.25">
      <c r="A56" s="1" t="s">
        <v>386</v>
      </c>
      <c r="B56" s="2" t="s">
        <v>387</v>
      </c>
      <c r="C56" s="4">
        <v>161</v>
      </c>
      <c r="D56" s="1" t="s">
        <v>429</v>
      </c>
      <c r="E56" s="20"/>
      <c r="F56" s="85" t="s">
        <v>22</v>
      </c>
      <c r="G56" s="111" t="s">
        <v>734</v>
      </c>
      <c r="H56" s="22" t="s">
        <v>36</v>
      </c>
      <c r="I56" s="96" t="s">
        <v>406</v>
      </c>
      <c r="J56" s="96" t="s">
        <v>406</v>
      </c>
      <c r="K56" s="24">
        <v>39539</v>
      </c>
      <c r="L56" s="85" t="s">
        <v>87</v>
      </c>
      <c r="M56" s="314">
        <v>4986431</v>
      </c>
      <c r="N56" s="314">
        <v>4986431</v>
      </c>
    </row>
    <row r="57" spans="1:15" s="119" customFormat="1" ht="42.75" customHeight="1" x14ac:dyDescent="0.25">
      <c r="A57" s="1" t="s">
        <v>386</v>
      </c>
      <c r="B57" s="2" t="s">
        <v>387</v>
      </c>
      <c r="C57" s="4">
        <v>779</v>
      </c>
      <c r="D57" s="1" t="s">
        <v>429</v>
      </c>
      <c r="E57" s="1"/>
      <c r="F57" s="85" t="s">
        <v>600</v>
      </c>
      <c r="G57" s="111" t="s">
        <v>734</v>
      </c>
      <c r="H57" s="22" t="s">
        <v>28</v>
      </c>
      <c r="I57" s="96" t="s">
        <v>406</v>
      </c>
      <c r="J57" s="96" t="s">
        <v>406</v>
      </c>
      <c r="K57" s="24">
        <v>39539</v>
      </c>
      <c r="L57" s="85" t="s">
        <v>87</v>
      </c>
      <c r="M57" s="314">
        <v>5132609</v>
      </c>
      <c r="N57" s="314">
        <v>5132609</v>
      </c>
    </row>
    <row r="58" spans="1:15" s="119" customFormat="1" ht="39.75" customHeight="1" x14ac:dyDescent="0.25">
      <c r="A58" s="1" t="s">
        <v>386</v>
      </c>
      <c r="B58" s="10" t="s">
        <v>387</v>
      </c>
      <c r="C58" s="4">
        <v>840</v>
      </c>
      <c r="D58" s="1" t="s">
        <v>402</v>
      </c>
      <c r="E58" s="2"/>
      <c r="F58" s="85" t="s">
        <v>84</v>
      </c>
      <c r="G58" s="22" t="s">
        <v>734</v>
      </c>
      <c r="H58" s="111" t="s">
        <v>720</v>
      </c>
      <c r="I58" s="96" t="s">
        <v>392</v>
      </c>
      <c r="J58" s="96" t="s">
        <v>392</v>
      </c>
      <c r="K58" s="24">
        <v>39539</v>
      </c>
      <c r="L58" s="85" t="s">
        <v>87</v>
      </c>
      <c r="M58" s="314">
        <v>7300000</v>
      </c>
      <c r="N58" s="314">
        <v>7300000</v>
      </c>
    </row>
    <row r="59" spans="1:15" s="119" customFormat="1" ht="40.5" customHeight="1" x14ac:dyDescent="0.25">
      <c r="A59" s="1" t="s">
        <v>386</v>
      </c>
      <c r="B59" s="2" t="s">
        <v>387</v>
      </c>
      <c r="C59" s="4">
        <v>775</v>
      </c>
      <c r="D59" s="1" t="s">
        <v>429</v>
      </c>
      <c r="E59" s="88"/>
      <c r="F59" s="88" t="s">
        <v>128</v>
      </c>
      <c r="G59" s="111" t="s">
        <v>734</v>
      </c>
      <c r="H59" s="22" t="s">
        <v>32</v>
      </c>
      <c r="I59" s="96" t="s">
        <v>392</v>
      </c>
      <c r="J59" s="96" t="s">
        <v>392</v>
      </c>
      <c r="K59" s="92">
        <v>39626</v>
      </c>
      <c r="L59" s="85" t="s">
        <v>87</v>
      </c>
      <c r="M59" s="314">
        <v>20100000</v>
      </c>
      <c r="N59" s="314">
        <v>20100000</v>
      </c>
    </row>
    <row r="60" spans="1:15" s="119" customFormat="1" ht="44.25" customHeight="1" x14ac:dyDescent="0.25">
      <c r="A60" s="1" t="s">
        <v>386</v>
      </c>
      <c r="B60" s="2" t="s">
        <v>387</v>
      </c>
      <c r="C60" s="4">
        <v>776</v>
      </c>
      <c r="D60" s="1" t="s">
        <v>429</v>
      </c>
      <c r="E60" s="1"/>
      <c r="F60" s="85" t="s">
        <v>128</v>
      </c>
      <c r="G60" s="111" t="s">
        <v>734</v>
      </c>
      <c r="H60" s="22" t="s">
        <v>530</v>
      </c>
      <c r="I60" s="96" t="s">
        <v>392</v>
      </c>
      <c r="J60" s="96" t="s">
        <v>392</v>
      </c>
      <c r="K60" s="92">
        <v>39626</v>
      </c>
      <c r="L60" s="85" t="s">
        <v>87</v>
      </c>
      <c r="M60" s="314">
        <v>2865876</v>
      </c>
      <c r="N60" s="314">
        <v>2865876</v>
      </c>
    </row>
    <row r="61" spans="1:15" s="119" customFormat="1" ht="44.25" customHeight="1" x14ac:dyDescent="0.25">
      <c r="A61" s="1" t="s">
        <v>386</v>
      </c>
      <c r="B61" s="2" t="s">
        <v>387</v>
      </c>
      <c r="C61" s="4">
        <v>782</v>
      </c>
      <c r="D61" s="1" t="s">
        <v>429</v>
      </c>
      <c r="E61" s="20"/>
      <c r="F61" s="85" t="s">
        <v>607</v>
      </c>
      <c r="G61" s="111" t="s">
        <v>734</v>
      </c>
      <c r="H61" s="111" t="s">
        <v>535</v>
      </c>
      <c r="I61" s="96" t="s">
        <v>392</v>
      </c>
      <c r="J61" s="96" t="s">
        <v>392</v>
      </c>
      <c r="K61" s="92">
        <v>39626</v>
      </c>
      <c r="L61" s="85" t="s">
        <v>87</v>
      </c>
      <c r="M61" s="314">
        <v>38100000</v>
      </c>
      <c r="N61" s="314">
        <v>38100000</v>
      </c>
    </row>
    <row r="62" spans="1:15" ht="20.399999999999999" x14ac:dyDescent="0.25">
      <c r="A62" s="1" t="s">
        <v>386</v>
      </c>
      <c r="B62" s="2" t="s">
        <v>387</v>
      </c>
      <c r="C62" s="4">
        <v>961</v>
      </c>
      <c r="D62" s="1" t="s">
        <v>402</v>
      </c>
      <c r="E62" s="2"/>
      <c r="F62" s="85" t="s">
        <v>347</v>
      </c>
      <c r="G62" s="22" t="s">
        <v>353</v>
      </c>
      <c r="H62" s="111" t="s">
        <v>599</v>
      </c>
      <c r="I62" s="96" t="s">
        <v>392</v>
      </c>
      <c r="J62" s="203" t="s">
        <v>406</v>
      </c>
      <c r="K62" s="24">
        <v>39517</v>
      </c>
      <c r="L62" s="85" t="s">
        <v>87</v>
      </c>
      <c r="M62" s="314">
        <v>3800000</v>
      </c>
      <c r="N62" s="314">
        <v>3800000</v>
      </c>
      <c r="O62"/>
    </row>
    <row r="63" spans="1:15" ht="30.6" x14ac:dyDescent="0.25">
      <c r="A63" s="1" t="s">
        <v>386</v>
      </c>
      <c r="B63" s="2" t="s">
        <v>387</v>
      </c>
      <c r="C63" s="4">
        <v>903</v>
      </c>
      <c r="D63" s="1" t="s">
        <v>402</v>
      </c>
      <c r="E63" s="1"/>
      <c r="F63" s="85" t="s">
        <v>411</v>
      </c>
      <c r="G63" s="22" t="s">
        <v>409</v>
      </c>
      <c r="H63" s="111" t="s">
        <v>716</v>
      </c>
      <c r="I63" s="96" t="s">
        <v>392</v>
      </c>
      <c r="J63" s="203" t="s">
        <v>406</v>
      </c>
      <c r="K63" s="20" t="s">
        <v>410</v>
      </c>
      <c r="L63" s="85" t="s">
        <v>410</v>
      </c>
      <c r="M63" s="314">
        <v>1240000</v>
      </c>
      <c r="N63" s="314">
        <v>1240000</v>
      </c>
      <c r="O63"/>
    </row>
    <row r="64" spans="1:15" ht="20.399999999999999" x14ac:dyDescent="0.25">
      <c r="A64" s="1" t="s">
        <v>386</v>
      </c>
      <c r="B64" s="2" t="s">
        <v>387</v>
      </c>
      <c r="C64" s="4">
        <v>904</v>
      </c>
      <c r="D64" s="1" t="s">
        <v>402</v>
      </c>
      <c r="E64" s="1"/>
      <c r="F64" s="85" t="s">
        <v>412</v>
      </c>
      <c r="G64" s="22" t="s">
        <v>409</v>
      </c>
      <c r="H64" s="111" t="s">
        <v>717</v>
      </c>
      <c r="I64" s="96" t="s">
        <v>392</v>
      </c>
      <c r="J64" s="96" t="s">
        <v>392</v>
      </c>
      <c r="K64" s="20" t="s">
        <v>410</v>
      </c>
      <c r="L64" s="85" t="s">
        <v>410</v>
      </c>
      <c r="M64" s="314">
        <v>990000</v>
      </c>
      <c r="N64" s="314">
        <v>990000</v>
      </c>
      <c r="O64"/>
    </row>
    <row r="65" spans="1:15" ht="39" customHeight="1" x14ac:dyDescent="0.25">
      <c r="A65" s="36" t="s">
        <v>386</v>
      </c>
      <c r="B65" s="37" t="s">
        <v>387</v>
      </c>
      <c r="C65" s="38">
        <v>59</v>
      </c>
      <c r="D65" s="36" t="s">
        <v>429</v>
      </c>
      <c r="E65" s="36"/>
      <c r="F65" s="85" t="s">
        <v>519</v>
      </c>
      <c r="G65" s="151" t="s">
        <v>735</v>
      </c>
      <c r="H65" s="151" t="s">
        <v>736</v>
      </c>
      <c r="I65" s="95" t="s">
        <v>392</v>
      </c>
      <c r="J65" s="95" t="s">
        <v>392</v>
      </c>
      <c r="K65" s="152">
        <v>39387</v>
      </c>
      <c r="L65" s="152">
        <v>37652</v>
      </c>
      <c r="M65" s="317">
        <v>400000</v>
      </c>
      <c r="N65" s="317">
        <v>400000</v>
      </c>
      <c r="O65"/>
    </row>
    <row r="66" spans="1:15" ht="30.6" x14ac:dyDescent="0.25">
      <c r="A66" s="1" t="s">
        <v>386</v>
      </c>
      <c r="B66" s="2" t="s">
        <v>387</v>
      </c>
      <c r="C66" s="4">
        <v>929</v>
      </c>
      <c r="D66" s="1" t="s">
        <v>429</v>
      </c>
      <c r="E66" s="1"/>
      <c r="F66" s="202" t="s">
        <v>4</v>
      </c>
      <c r="G66" s="22" t="s">
        <v>352</v>
      </c>
      <c r="H66" s="22" t="s">
        <v>246</v>
      </c>
      <c r="I66" s="96" t="s">
        <v>392</v>
      </c>
      <c r="J66" s="96" t="s">
        <v>392</v>
      </c>
      <c r="K66" s="20" t="s">
        <v>5</v>
      </c>
      <c r="L66" s="85" t="s">
        <v>87</v>
      </c>
      <c r="M66" s="314">
        <v>1381849</v>
      </c>
      <c r="N66" s="314">
        <v>1381849</v>
      </c>
      <c r="O66"/>
    </row>
    <row r="67" spans="1:15" ht="30.6" x14ac:dyDescent="0.25">
      <c r="A67" s="1" t="s">
        <v>386</v>
      </c>
      <c r="B67" s="2" t="s">
        <v>387</v>
      </c>
      <c r="C67" s="4">
        <v>931</v>
      </c>
      <c r="D67" s="1" t="s">
        <v>429</v>
      </c>
      <c r="E67" s="1"/>
      <c r="F67" s="85" t="s">
        <v>746</v>
      </c>
      <c r="G67" s="22" t="s">
        <v>352</v>
      </c>
      <c r="H67" s="22" t="s">
        <v>37</v>
      </c>
      <c r="I67" s="96" t="s">
        <v>392</v>
      </c>
      <c r="J67" s="96" t="s">
        <v>392</v>
      </c>
      <c r="K67" s="20" t="s">
        <v>5</v>
      </c>
      <c r="L67" s="85" t="s">
        <v>87</v>
      </c>
      <c r="M67" s="314">
        <v>531481</v>
      </c>
      <c r="N67" s="314">
        <v>531481</v>
      </c>
      <c r="O67"/>
    </row>
    <row r="68" spans="1:15" ht="30.6" x14ac:dyDescent="0.25">
      <c r="A68" s="1" t="s">
        <v>386</v>
      </c>
      <c r="B68" s="2" t="s">
        <v>387</v>
      </c>
      <c r="C68" s="4">
        <v>928</v>
      </c>
      <c r="D68" s="1" t="s">
        <v>429</v>
      </c>
      <c r="E68" s="1"/>
      <c r="F68" s="85" t="s">
        <v>412</v>
      </c>
      <c r="G68" s="22" t="s">
        <v>352</v>
      </c>
      <c r="H68" s="22" t="s">
        <v>245</v>
      </c>
      <c r="I68" s="96" t="s">
        <v>392</v>
      </c>
      <c r="J68" s="96" t="s">
        <v>392</v>
      </c>
      <c r="K68" s="20" t="s">
        <v>5</v>
      </c>
      <c r="L68" s="85" t="s">
        <v>87</v>
      </c>
      <c r="M68" s="314">
        <v>1945218</v>
      </c>
      <c r="N68" s="314">
        <v>2300000</v>
      </c>
      <c r="O68"/>
    </row>
    <row r="69" spans="1:15" ht="30.6" x14ac:dyDescent="0.25">
      <c r="A69" s="1" t="s">
        <v>386</v>
      </c>
      <c r="B69" s="2" t="s">
        <v>387</v>
      </c>
      <c r="C69" s="4">
        <v>930</v>
      </c>
      <c r="D69" s="1" t="s">
        <v>429</v>
      </c>
      <c r="E69" s="1"/>
      <c r="F69" s="85" t="s">
        <v>411</v>
      </c>
      <c r="G69" s="22" t="s">
        <v>352</v>
      </c>
      <c r="H69" s="22" t="s">
        <v>247</v>
      </c>
      <c r="I69" s="96" t="s">
        <v>392</v>
      </c>
      <c r="J69" s="203" t="s">
        <v>406</v>
      </c>
      <c r="K69" s="20" t="s">
        <v>5</v>
      </c>
      <c r="L69" s="85" t="s">
        <v>87</v>
      </c>
      <c r="M69" s="314">
        <v>2300000</v>
      </c>
      <c r="N69" s="314">
        <v>2300000</v>
      </c>
      <c r="O69"/>
    </row>
    <row r="70" spans="1:15" ht="30.6" x14ac:dyDescent="0.25">
      <c r="A70" s="1" t="s">
        <v>386</v>
      </c>
      <c r="B70" s="2" t="s">
        <v>387</v>
      </c>
      <c r="C70" s="4">
        <v>934</v>
      </c>
      <c r="D70" s="1" t="s">
        <v>429</v>
      </c>
      <c r="E70" s="1"/>
      <c r="F70" s="85" t="s">
        <v>84</v>
      </c>
      <c r="G70" s="22" t="s">
        <v>352</v>
      </c>
      <c r="H70" s="22" t="s">
        <v>250</v>
      </c>
      <c r="I70" s="96" t="s">
        <v>392</v>
      </c>
      <c r="J70" s="96" t="s">
        <v>392</v>
      </c>
      <c r="K70" s="20" t="s">
        <v>5</v>
      </c>
      <c r="L70" s="85" t="s">
        <v>87</v>
      </c>
      <c r="M70" s="314">
        <v>818480</v>
      </c>
      <c r="N70" s="314">
        <v>818480</v>
      </c>
      <c r="O70"/>
    </row>
    <row r="71" spans="1:15" ht="30.6" x14ac:dyDescent="0.25">
      <c r="A71" s="1" t="s">
        <v>386</v>
      </c>
      <c r="B71" s="2" t="s">
        <v>387</v>
      </c>
      <c r="C71" s="4">
        <v>935</v>
      </c>
      <c r="D71" s="1" t="s">
        <v>429</v>
      </c>
      <c r="E71" s="85"/>
      <c r="F71" s="85" t="s">
        <v>34</v>
      </c>
      <c r="G71" s="22" t="s">
        <v>352</v>
      </c>
      <c r="H71" s="22" t="s">
        <v>251</v>
      </c>
      <c r="I71" s="96" t="s">
        <v>392</v>
      </c>
      <c r="J71" s="96" t="s">
        <v>392</v>
      </c>
      <c r="K71" s="20" t="s">
        <v>5</v>
      </c>
      <c r="L71" s="85" t="s">
        <v>87</v>
      </c>
      <c r="M71" s="314">
        <v>5208509</v>
      </c>
      <c r="N71" s="314">
        <v>5208509</v>
      </c>
      <c r="O71"/>
    </row>
    <row r="72" spans="1:15" ht="30.6" x14ac:dyDescent="0.25">
      <c r="A72" s="1" t="s">
        <v>386</v>
      </c>
      <c r="B72" s="2" t="s">
        <v>387</v>
      </c>
      <c r="C72" s="4">
        <v>933</v>
      </c>
      <c r="D72" s="1" t="s">
        <v>429</v>
      </c>
      <c r="E72" s="85"/>
      <c r="F72" s="197" t="s">
        <v>411</v>
      </c>
      <c r="G72" s="22" t="s">
        <v>352</v>
      </c>
      <c r="H72" s="22" t="s">
        <v>249</v>
      </c>
      <c r="I72" s="96" t="s">
        <v>392</v>
      </c>
      <c r="J72" s="203" t="s">
        <v>406</v>
      </c>
      <c r="K72" s="20" t="s">
        <v>5</v>
      </c>
      <c r="L72" s="85" t="s">
        <v>87</v>
      </c>
      <c r="M72" s="314">
        <v>6137112</v>
      </c>
      <c r="N72" s="314">
        <v>6137112</v>
      </c>
      <c r="O72"/>
    </row>
    <row r="73" spans="1:15" ht="30.6" x14ac:dyDescent="0.25">
      <c r="A73" s="1" t="s">
        <v>386</v>
      </c>
      <c r="B73" s="2" t="s">
        <v>387</v>
      </c>
      <c r="C73" s="4">
        <v>938</v>
      </c>
      <c r="D73" s="1" t="s">
        <v>429</v>
      </c>
      <c r="E73" s="1"/>
      <c r="F73" s="85" t="s">
        <v>6</v>
      </c>
      <c r="G73" s="22" t="s">
        <v>352</v>
      </c>
      <c r="H73" s="22" t="s">
        <v>254</v>
      </c>
      <c r="I73" s="96" t="s">
        <v>392</v>
      </c>
      <c r="J73" s="96" t="s">
        <v>392</v>
      </c>
      <c r="K73" s="20" t="s">
        <v>5</v>
      </c>
      <c r="L73" s="85" t="s">
        <v>87</v>
      </c>
      <c r="M73" s="314">
        <v>3068556</v>
      </c>
      <c r="N73" s="314">
        <v>3068556</v>
      </c>
      <c r="O73"/>
    </row>
    <row r="74" spans="1:15" ht="30.6" x14ac:dyDescent="0.25">
      <c r="A74" s="1" t="s">
        <v>386</v>
      </c>
      <c r="B74" s="2" t="s">
        <v>387</v>
      </c>
      <c r="C74" s="4">
        <v>939</v>
      </c>
      <c r="D74" s="1" t="s">
        <v>429</v>
      </c>
      <c r="E74" s="85"/>
      <c r="F74" s="85" t="s">
        <v>1</v>
      </c>
      <c r="G74" s="22" t="s">
        <v>352</v>
      </c>
      <c r="H74" s="22" t="s">
        <v>255</v>
      </c>
      <c r="I74" s="96" t="s">
        <v>392</v>
      </c>
      <c r="J74" s="96" t="s">
        <v>392</v>
      </c>
      <c r="K74" s="20" t="s">
        <v>5</v>
      </c>
      <c r="L74" s="85" t="s">
        <v>87</v>
      </c>
      <c r="M74" s="314">
        <v>3389658</v>
      </c>
      <c r="N74" s="314">
        <v>3389658</v>
      </c>
      <c r="O74"/>
    </row>
    <row r="75" spans="1:15" ht="30.6" x14ac:dyDescent="0.25">
      <c r="A75" s="1" t="s">
        <v>386</v>
      </c>
      <c r="B75" s="2" t="s">
        <v>387</v>
      </c>
      <c r="C75" s="4">
        <v>940</v>
      </c>
      <c r="D75" s="1" t="s">
        <v>429</v>
      </c>
      <c r="E75" s="85"/>
      <c r="F75" s="85" t="s">
        <v>737</v>
      </c>
      <c r="G75" s="22" t="s">
        <v>352</v>
      </c>
      <c r="H75" s="22" t="s">
        <v>256</v>
      </c>
      <c r="I75" s="96" t="s">
        <v>392</v>
      </c>
      <c r="J75" s="96" t="s">
        <v>392</v>
      </c>
      <c r="K75" s="20" t="s">
        <v>5</v>
      </c>
      <c r="L75" s="85" t="s">
        <v>87</v>
      </c>
      <c r="M75" s="314">
        <v>6235744</v>
      </c>
      <c r="N75" s="314">
        <v>6235744</v>
      </c>
      <c r="O75"/>
    </row>
    <row r="76" spans="1:15" ht="30.6" x14ac:dyDescent="0.25">
      <c r="A76" s="1" t="s">
        <v>386</v>
      </c>
      <c r="B76" s="2" t="s">
        <v>387</v>
      </c>
      <c r="C76" s="4">
        <v>942</v>
      </c>
      <c r="D76" s="1" t="s">
        <v>429</v>
      </c>
      <c r="E76" s="85"/>
      <c r="F76" s="85" t="s">
        <v>84</v>
      </c>
      <c r="G76" s="22" t="s">
        <v>352</v>
      </c>
      <c r="H76" s="22" t="s">
        <v>258</v>
      </c>
      <c r="I76" s="96" t="s">
        <v>392</v>
      </c>
      <c r="J76" s="96" t="s">
        <v>392</v>
      </c>
      <c r="K76" s="20" t="s">
        <v>5</v>
      </c>
      <c r="L76" s="85" t="s">
        <v>87</v>
      </c>
      <c r="M76" s="314">
        <v>2767180</v>
      </c>
      <c r="N76" s="314">
        <v>2767180</v>
      </c>
      <c r="O76"/>
    </row>
    <row r="77" spans="1:15" ht="30.6" x14ac:dyDescent="0.25">
      <c r="A77" s="1" t="s">
        <v>386</v>
      </c>
      <c r="B77" s="2" t="s">
        <v>387</v>
      </c>
      <c r="C77" s="4">
        <v>927</v>
      </c>
      <c r="D77" s="1" t="s">
        <v>429</v>
      </c>
      <c r="E77" s="1"/>
      <c r="F77" s="85" t="s">
        <v>34</v>
      </c>
      <c r="G77" s="22" t="s">
        <v>352</v>
      </c>
      <c r="H77" s="22" t="s">
        <v>25</v>
      </c>
      <c r="I77" s="96" t="s">
        <v>392</v>
      </c>
      <c r="J77" s="96" t="s">
        <v>392</v>
      </c>
      <c r="K77" s="20" t="s">
        <v>5</v>
      </c>
      <c r="L77" s="85" t="s">
        <v>87</v>
      </c>
      <c r="M77" s="314">
        <v>584629</v>
      </c>
      <c r="N77" s="314">
        <v>584629</v>
      </c>
      <c r="O77"/>
    </row>
    <row r="78" spans="1:15" ht="30.6" x14ac:dyDescent="0.25">
      <c r="A78" s="1" t="s">
        <v>386</v>
      </c>
      <c r="B78" s="2" t="s">
        <v>387</v>
      </c>
      <c r="C78" s="4">
        <v>925</v>
      </c>
      <c r="D78" s="1" t="s">
        <v>429</v>
      </c>
      <c r="E78" s="85"/>
      <c r="F78" s="85" t="s">
        <v>601</v>
      </c>
      <c r="G78" s="22" t="s">
        <v>352</v>
      </c>
      <c r="H78" s="22" t="s">
        <v>38</v>
      </c>
      <c r="I78" s="96" t="s">
        <v>392</v>
      </c>
      <c r="J78" s="96" t="s">
        <v>392</v>
      </c>
      <c r="K78" s="20" t="s">
        <v>5</v>
      </c>
      <c r="L78" s="85" t="s">
        <v>87</v>
      </c>
      <c r="M78" s="314">
        <v>318888</v>
      </c>
      <c r="N78" s="314">
        <v>318888</v>
      </c>
      <c r="O78"/>
    </row>
    <row r="79" spans="1:15" ht="30.6" x14ac:dyDescent="0.25">
      <c r="A79" s="1" t="s">
        <v>386</v>
      </c>
      <c r="B79" s="2" t="s">
        <v>387</v>
      </c>
      <c r="C79" s="4">
        <v>926</v>
      </c>
      <c r="D79" s="1" t="s">
        <v>429</v>
      </c>
      <c r="E79" s="85"/>
      <c r="F79" s="85" t="s">
        <v>601</v>
      </c>
      <c r="G79" s="22" t="s">
        <v>352</v>
      </c>
      <c r="H79" s="22" t="s">
        <v>244</v>
      </c>
      <c r="I79" s="96" t="s">
        <v>392</v>
      </c>
      <c r="J79" s="96" t="s">
        <v>392</v>
      </c>
      <c r="K79" s="20" t="s">
        <v>5</v>
      </c>
      <c r="L79" s="85" t="s">
        <v>87</v>
      </c>
      <c r="M79" s="314">
        <v>6027520</v>
      </c>
      <c r="N79" s="314">
        <v>6027520</v>
      </c>
      <c r="O79"/>
    </row>
    <row r="80" spans="1:15" ht="30.6" x14ac:dyDescent="0.25">
      <c r="A80" s="1" t="s">
        <v>386</v>
      </c>
      <c r="B80" s="2" t="s">
        <v>387</v>
      </c>
      <c r="C80" s="4">
        <v>932</v>
      </c>
      <c r="D80" s="1" t="s">
        <v>429</v>
      </c>
      <c r="E80" s="85"/>
      <c r="F80" s="85" t="s">
        <v>601</v>
      </c>
      <c r="G80" s="22" t="s">
        <v>352</v>
      </c>
      <c r="H80" s="22" t="s">
        <v>248</v>
      </c>
      <c r="I80" s="96" t="s">
        <v>392</v>
      </c>
      <c r="J80" s="96" t="s">
        <v>392</v>
      </c>
      <c r="K80" s="20" t="s">
        <v>5</v>
      </c>
      <c r="L80" s="85" t="s">
        <v>87</v>
      </c>
      <c r="M80" s="314">
        <v>372036</v>
      </c>
      <c r="N80" s="314">
        <v>372036</v>
      </c>
      <c r="O80"/>
    </row>
    <row r="81" spans="1:15" ht="30.6" x14ac:dyDescent="0.25">
      <c r="A81" s="1" t="s">
        <v>386</v>
      </c>
      <c r="B81" s="2" t="s">
        <v>387</v>
      </c>
      <c r="C81" s="4">
        <v>924</v>
      </c>
      <c r="D81" s="1" t="s">
        <v>429</v>
      </c>
      <c r="E81" s="85"/>
      <c r="F81" s="197" t="s">
        <v>601</v>
      </c>
      <c r="G81" s="22" t="s">
        <v>352</v>
      </c>
      <c r="H81" s="22" t="s">
        <v>243</v>
      </c>
      <c r="I81" s="96" t="s">
        <v>392</v>
      </c>
      <c r="J81" s="96" t="s">
        <v>392</v>
      </c>
      <c r="K81" s="20" t="s">
        <v>5</v>
      </c>
      <c r="L81" s="85" t="s">
        <v>87</v>
      </c>
      <c r="M81" s="314">
        <v>2147181</v>
      </c>
      <c r="N81" s="314">
        <v>2147181</v>
      </c>
      <c r="O81"/>
    </row>
    <row r="82" spans="1:15" ht="30.6" x14ac:dyDescent="0.25">
      <c r="A82" s="1" t="s">
        <v>386</v>
      </c>
      <c r="B82" s="2" t="s">
        <v>387</v>
      </c>
      <c r="C82" s="4">
        <v>941</v>
      </c>
      <c r="D82" s="1" t="s">
        <v>429</v>
      </c>
      <c r="E82" s="85"/>
      <c r="F82" s="85" t="s">
        <v>1</v>
      </c>
      <c r="G82" s="22" t="s">
        <v>352</v>
      </c>
      <c r="H82" s="22" t="s">
        <v>257</v>
      </c>
      <c r="I82" s="96" t="s">
        <v>392</v>
      </c>
      <c r="J82" s="96" t="s">
        <v>392</v>
      </c>
      <c r="K82" s="20" t="s">
        <v>5</v>
      </c>
      <c r="L82" s="85" t="s">
        <v>87</v>
      </c>
      <c r="M82" s="314">
        <v>7909203</v>
      </c>
      <c r="N82" s="314">
        <v>7909203</v>
      </c>
      <c r="O82"/>
    </row>
    <row r="83" spans="1:15" ht="30.6" x14ac:dyDescent="0.25">
      <c r="A83" s="1" t="s">
        <v>386</v>
      </c>
      <c r="B83" s="2" t="s">
        <v>387</v>
      </c>
      <c r="C83" s="4">
        <v>943</v>
      </c>
      <c r="D83" s="1" t="s">
        <v>429</v>
      </c>
      <c r="E83" s="85"/>
      <c r="F83" s="85" t="s">
        <v>46</v>
      </c>
      <c r="G83" s="22" t="s">
        <v>352</v>
      </c>
      <c r="H83" s="22" t="s">
        <v>259</v>
      </c>
      <c r="I83" s="96" t="s">
        <v>392</v>
      </c>
      <c r="J83" s="96" t="s">
        <v>392</v>
      </c>
      <c r="K83" s="20" t="s">
        <v>5</v>
      </c>
      <c r="L83" s="85" t="s">
        <v>87</v>
      </c>
      <c r="M83" s="314">
        <v>1073995</v>
      </c>
      <c r="N83" s="314">
        <v>1073995</v>
      </c>
      <c r="O83"/>
    </row>
    <row r="84" spans="1:15" ht="30.6" x14ac:dyDescent="0.25">
      <c r="A84" s="1" t="s">
        <v>386</v>
      </c>
      <c r="B84" s="2" t="s">
        <v>387</v>
      </c>
      <c r="C84" s="4">
        <v>944</v>
      </c>
      <c r="D84" s="1" t="s">
        <v>429</v>
      </c>
      <c r="E84" s="85"/>
      <c r="F84" s="85" t="s">
        <v>12</v>
      </c>
      <c r="G84" s="22" t="s">
        <v>352</v>
      </c>
      <c r="H84" s="22" t="s">
        <v>260</v>
      </c>
      <c r="I84" s="96" t="s">
        <v>392</v>
      </c>
      <c r="J84" s="96" t="s">
        <v>392</v>
      </c>
      <c r="K84" s="20" t="s">
        <v>5</v>
      </c>
      <c r="L84" s="85" t="s">
        <v>87</v>
      </c>
      <c r="M84" s="314">
        <v>11411849</v>
      </c>
      <c r="N84" s="314">
        <v>11411849</v>
      </c>
      <c r="O84"/>
    </row>
    <row r="85" spans="1:15" ht="30.6" x14ac:dyDescent="0.25">
      <c r="A85" s="1" t="s">
        <v>386</v>
      </c>
      <c r="B85" s="2" t="s">
        <v>387</v>
      </c>
      <c r="C85" s="4">
        <v>950</v>
      </c>
      <c r="D85" s="1" t="s">
        <v>429</v>
      </c>
      <c r="E85" s="85"/>
      <c r="F85" s="85" t="s">
        <v>684</v>
      </c>
      <c r="G85" s="22" t="s">
        <v>352</v>
      </c>
      <c r="H85" s="22" t="s">
        <v>265</v>
      </c>
      <c r="I85" s="96" t="s">
        <v>392</v>
      </c>
      <c r="J85" s="96" t="s">
        <v>392</v>
      </c>
      <c r="K85" s="20" t="s">
        <v>5</v>
      </c>
      <c r="L85" s="85" t="s">
        <v>87</v>
      </c>
      <c r="M85" s="314">
        <v>1016897</v>
      </c>
      <c r="N85" s="314">
        <v>1016897</v>
      </c>
      <c r="O85"/>
    </row>
    <row r="86" spans="1:15" ht="30.6" x14ac:dyDescent="0.25">
      <c r="A86" s="1" t="s">
        <v>386</v>
      </c>
      <c r="B86" s="2" t="s">
        <v>387</v>
      </c>
      <c r="C86" s="4">
        <v>953</v>
      </c>
      <c r="D86" s="1" t="s">
        <v>429</v>
      </c>
      <c r="F86" s="85" t="s">
        <v>684</v>
      </c>
      <c r="G86" s="22" t="s">
        <v>352</v>
      </c>
      <c r="H86" s="22" t="s">
        <v>268</v>
      </c>
      <c r="I86" s="96" t="s">
        <v>392</v>
      </c>
      <c r="J86" s="96" t="s">
        <v>392</v>
      </c>
      <c r="K86" s="20" t="s">
        <v>5</v>
      </c>
      <c r="L86" s="85" t="s">
        <v>87</v>
      </c>
      <c r="M86" s="314">
        <v>10248067</v>
      </c>
      <c r="N86" s="314">
        <v>10248067</v>
      </c>
      <c r="O86"/>
    </row>
    <row r="87" spans="1:15" ht="30.6" x14ac:dyDescent="0.25">
      <c r="A87" s="1" t="s">
        <v>386</v>
      </c>
      <c r="B87" s="2" t="s">
        <v>387</v>
      </c>
      <c r="C87" s="4">
        <v>954</v>
      </c>
      <c r="D87" s="1" t="s">
        <v>429</v>
      </c>
      <c r="E87" s="86"/>
      <c r="F87" s="85" t="s">
        <v>684</v>
      </c>
      <c r="G87" s="22" t="s">
        <v>352</v>
      </c>
      <c r="H87" s="22" t="s">
        <v>269</v>
      </c>
      <c r="I87" s="96" t="s">
        <v>392</v>
      </c>
      <c r="J87" s="96" t="s">
        <v>392</v>
      </c>
      <c r="K87" s="20" t="s">
        <v>5</v>
      </c>
      <c r="L87" s="85" t="s">
        <v>87</v>
      </c>
      <c r="M87" s="314">
        <v>903909</v>
      </c>
      <c r="N87" s="314">
        <v>903909</v>
      </c>
      <c r="O87"/>
    </row>
    <row r="88" spans="1:15" ht="30.6" x14ac:dyDescent="0.25">
      <c r="A88" s="1" t="s">
        <v>386</v>
      </c>
      <c r="B88" s="2" t="s">
        <v>387</v>
      </c>
      <c r="C88" s="4">
        <v>945</v>
      </c>
      <c r="D88" s="1" t="s">
        <v>429</v>
      </c>
      <c r="E88" s="86"/>
      <c r="F88" s="205" t="s">
        <v>748</v>
      </c>
      <c r="G88" s="22" t="s">
        <v>352</v>
      </c>
      <c r="H88" s="22" t="s">
        <v>261</v>
      </c>
      <c r="I88" s="96" t="s">
        <v>392</v>
      </c>
      <c r="J88" s="96" t="s">
        <v>392</v>
      </c>
      <c r="K88" s="20" t="s">
        <v>5</v>
      </c>
      <c r="L88" s="85" t="s">
        <v>87</v>
      </c>
      <c r="M88" s="314">
        <v>1581841</v>
      </c>
      <c r="N88" s="314">
        <v>1584841</v>
      </c>
      <c r="O88"/>
    </row>
    <row r="89" spans="1:15" ht="30.6" x14ac:dyDescent="0.25">
      <c r="A89" s="1" t="s">
        <v>386</v>
      </c>
      <c r="B89" s="2" t="s">
        <v>387</v>
      </c>
      <c r="C89" s="4">
        <v>946</v>
      </c>
      <c r="D89" s="1" t="s">
        <v>429</v>
      </c>
      <c r="E89" s="85"/>
      <c r="F89" s="85" t="s">
        <v>750</v>
      </c>
      <c r="G89" s="22" t="s">
        <v>352</v>
      </c>
      <c r="H89" s="22" t="s">
        <v>262</v>
      </c>
      <c r="I89" s="96" t="s">
        <v>392</v>
      </c>
      <c r="J89" s="96" t="s">
        <v>392</v>
      </c>
      <c r="K89" s="20" t="s">
        <v>5</v>
      </c>
      <c r="L89" s="85" t="s">
        <v>87</v>
      </c>
      <c r="M89" s="314">
        <v>9604032</v>
      </c>
      <c r="N89" s="314">
        <v>9604032</v>
      </c>
      <c r="O89"/>
    </row>
    <row r="90" spans="1:15" ht="30.6" x14ac:dyDescent="0.25">
      <c r="A90" s="1" t="s">
        <v>386</v>
      </c>
      <c r="B90" s="2" t="s">
        <v>387</v>
      </c>
      <c r="C90" s="14">
        <v>947</v>
      </c>
      <c r="D90" s="1" t="s">
        <v>429</v>
      </c>
      <c r="E90" s="85"/>
      <c r="F90" s="85" t="s">
        <v>750</v>
      </c>
      <c r="G90" s="22" t="s">
        <v>352</v>
      </c>
      <c r="H90" s="22" t="s">
        <v>263</v>
      </c>
      <c r="I90" s="96" t="s">
        <v>392</v>
      </c>
      <c r="J90" s="96" t="s">
        <v>392</v>
      </c>
      <c r="K90" s="20" t="s">
        <v>5</v>
      </c>
      <c r="L90" s="85" t="s">
        <v>87</v>
      </c>
      <c r="M90" s="314">
        <v>2632635</v>
      </c>
      <c r="N90" s="314">
        <v>2632635</v>
      </c>
      <c r="O90"/>
    </row>
    <row r="91" spans="1:15" ht="30.6" x14ac:dyDescent="0.25">
      <c r="A91" s="1" t="s">
        <v>386</v>
      </c>
      <c r="B91" s="2" t="s">
        <v>387</v>
      </c>
      <c r="C91" s="4">
        <v>948</v>
      </c>
      <c r="D91" s="1" t="s">
        <v>429</v>
      </c>
      <c r="E91" s="1"/>
      <c r="F91" s="85" t="s">
        <v>12</v>
      </c>
      <c r="G91" s="22" t="s">
        <v>352</v>
      </c>
      <c r="H91" s="22" t="s">
        <v>71</v>
      </c>
      <c r="I91" s="96" t="s">
        <v>392</v>
      </c>
      <c r="J91" s="96" t="s">
        <v>392</v>
      </c>
      <c r="K91" s="20" t="s">
        <v>5</v>
      </c>
      <c r="L91" s="85" t="s">
        <v>87</v>
      </c>
      <c r="M91" s="314">
        <v>5649430</v>
      </c>
      <c r="N91" s="314">
        <v>5649430</v>
      </c>
      <c r="O91"/>
    </row>
    <row r="92" spans="1:15" ht="30.6" x14ac:dyDescent="0.25">
      <c r="A92" s="1" t="s">
        <v>386</v>
      </c>
      <c r="B92" s="2" t="s">
        <v>387</v>
      </c>
      <c r="C92" s="4">
        <v>949</v>
      </c>
      <c r="D92" s="1" t="s">
        <v>429</v>
      </c>
      <c r="E92" s="1"/>
      <c r="F92" s="85" t="s">
        <v>12</v>
      </c>
      <c r="G92" s="22" t="s">
        <v>352</v>
      </c>
      <c r="H92" s="22" t="s">
        <v>264</v>
      </c>
      <c r="I92" s="96" t="s">
        <v>392</v>
      </c>
      <c r="J92" s="96" t="s">
        <v>392</v>
      </c>
      <c r="K92" s="20" t="s">
        <v>5</v>
      </c>
      <c r="L92" s="85" t="s">
        <v>87</v>
      </c>
      <c r="M92" s="314">
        <v>1694829</v>
      </c>
      <c r="N92" s="400">
        <v>1500000</v>
      </c>
      <c r="O92"/>
    </row>
    <row r="93" spans="1:15" ht="30.6" x14ac:dyDescent="0.25">
      <c r="A93" s="1" t="s">
        <v>386</v>
      </c>
      <c r="B93" s="2" t="s">
        <v>387</v>
      </c>
      <c r="C93" s="4">
        <v>952</v>
      </c>
      <c r="D93" s="1" t="s">
        <v>429</v>
      </c>
      <c r="E93" s="1"/>
      <c r="F93" s="85" t="s">
        <v>4</v>
      </c>
      <c r="G93" s="22" t="s">
        <v>352</v>
      </c>
      <c r="H93" s="22" t="s">
        <v>267</v>
      </c>
      <c r="I93" s="96" t="s">
        <v>392</v>
      </c>
      <c r="J93" s="96" t="s">
        <v>392</v>
      </c>
      <c r="K93" s="20" t="s">
        <v>5</v>
      </c>
      <c r="L93" s="85" t="s">
        <v>87</v>
      </c>
      <c r="M93" s="314">
        <v>932156</v>
      </c>
      <c r="N93" s="314">
        <v>932156</v>
      </c>
      <c r="O93"/>
    </row>
    <row r="94" spans="1:15" ht="30.6" x14ac:dyDescent="0.25">
      <c r="A94" s="1" t="s">
        <v>386</v>
      </c>
      <c r="B94" s="2" t="s">
        <v>387</v>
      </c>
      <c r="C94" s="4">
        <v>937</v>
      </c>
      <c r="D94" s="1" t="s">
        <v>429</v>
      </c>
      <c r="E94" s="1"/>
      <c r="F94" s="197" t="s">
        <v>1</v>
      </c>
      <c r="G94" s="22" t="s">
        <v>352</v>
      </c>
      <c r="H94" s="22" t="s">
        <v>253</v>
      </c>
      <c r="I94" s="96" t="s">
        <v>392</v>
      </c>
      <c r="J94" s="96" t="s">
        <v>392</v>
      </c>
      <c r="K94" s="20" t="s">
        <v>5</v>
      </c>
      <c r="L94" s="85" t="s">
        <v>87</v>
      </c>
      <c r="M94" s="314">
        <v>6602875</v>
      </c>
      <c r="N94" s="314">
        <v>6602875</v>
      </c>
      <c r="O94"/>
    </row>
    <row r="95" spans="1:15" ht="30.6" x14ac:dyDescent="0.25">
      <c r="A95" s="1" t="s">
        <v>386</v>
      </c>
      <c r="B95" s="2" t="s">
        <v>387</v>
      </c>
      <c r="C95" s="4">
        <v>955</v>
      </c>
      <c r="D95" s="1" t="s">
        <v>429</v>
      </c>
      <c r="E95" s="1"/>
      <c r="F95" s="85" t="s">
        <v>603</v>
      </c>
      <c r="G95" s="22" t="s">
        <v>352</v>
      </c>
      <c r="H95" s="22" t="s">
        <v>270</v>
      </c>
      <c r="I95" s="96" t="s">
        <v>392</v>
      </c>
      <c r="J95" s="96" t="s">
        <v>392</v>
      </c>
      <c r="K95" s="20" t="s">
        <v>5</v>
      </c>
      <c r="L95" s="85" t="s">
        <v>87</v>
      </c>
      <c r="M95" s="314">
        <v>10779113</v>
      </c>
      <c r="N95" s="314">
        <v>10779113</v>
      </c>
      <c r="O95"/>
    </row>
    <row r="96" spans="1:15" ht="20.399999999999999" x14ac:dyDescent="0.25">
      <c r="A96" s="1" t="s">
        <v>386</v>
      </c>
      <c r="B96" s="2" t="s">
        <v>387</v>
      </c>
      <c r="C96" s="14">
        <v>162</v>
      </c>
      <c r="D96" s="1" t="s">
        <v>429</v>
      </c>
      <c r="E96" s="86"/>
      <c r="F96" s="85" t="s">
        <v>737</v>
      </c>
      <c r="G96" s="22"/>
      <c r="H96" s="22" t="s">
        <v>213</v>
      </c>
      <c r="I96" s="96" t="s">
        <v>406</v>
      </c>
      <c r="J96" s="96" t="s">
        <v>406</v>
      </c>
      <c r="K96" s="24">
        <v>38597</v>
      </c>
      <c r="L96" s="92">
        <v>39563</v>
      </c>
      <c r="M96" s="314">
        <v>12390000</v>
      </c>
      <c r="N96" s="314">
        <v>12390000</v>
      </c>
      <c r="O96"/>
    </row>
    <row r="97" spans="1:15" ht="20.399999999999999" x14ac:dyDescent="0.25">
      <c r="A97" s="28" t="s">
        <v>386</v>
      </c>
      <c r="B97" s="29" t="s">
        <v>387</v>
      </c>
      <c r="C97" s="30">
        <v>902</v>
      </c>
      <c r="D97" s="28" t="s">
        <v>429</v>
      </c>
      <c r="E97" s="86"/>
      <c r="F97" s="85" t="s">
        <v>740</v>
      </c>
      <c r="G97" s="48" t="s">
        <v>42</v>
      </c>
      <c r="H97" s="48" t="s">
        <v>155</v>
      </c>
      <c r="I97" s="97" t="s">
        <v>406</v>
      </c>
      <c r="J97" s="97" t="s">
        <v>406</v>
      </c>
      <c r="K97" s="46" t="s">
        <v>154</v>
      </c>
      <c r="L97" s="87" t="s">
        <v>410</v>
      </c>
      <c r="M97" s="318">
        <v>715000</v>
      </c>
      <c r="N97" s="318">
        <v>715000</v>
      </c>
      <c r="O97"/>
    </row>
    <row r="98" spans="1:15" ht="20.399999999999999" x14ac:dyDescent="0.25">
      <c r="A98" s="1" t="s">
        <v>386</v>
      </c>
      <c r="B98" s="2" t="s">
        <v>387</v>
      </c>
      <c r="C98" s="4">
        <v>1000</v>
      </c>
      <c r="D98" s="1" t="s">
        <v>451</v>
      </c>
      <c r="E98" s="85"/>
      <c r="F98" s="85" t="s">
        <v>1</v>
      </c>
      <c r="G98" s="111" t="s">
        <v>760</v>
      </c>
      <c r="H98" s="111" t="s">
        <v>672</v>
      </c>
      <c r="I98" s="96" t="s">
        <v>392</v>
      </c>
      <c r="J98" s="96" t="s">
        <v>392</v>
      </c>
      <c r="K98" s="92">
        <v>39626</v>
      </c>
      <c r="L98" s="85" t="s">
        <v>87</v>
      </c>
      <c r="M98" s="314">
        <v>22000000</v>
      </c>
      <c r="N98" s="314">
        <v>22000000</v>
      </c>
      <c r="O98"/>
    </row>
    <row r="99" spans="1:15" ht="30.6" x14ac:dyDescent="0.25">
      <c r="A99" s="1" t="s">
        <v>386</v>
      </c>
      <c r="B99" s="2" t="s">
        <v>387</v>
      </c>
      <c r="C99" s="4">
        <v>951</v>
      </c>
      <c r="D99" s="1" t="s">
        <v>429</v>
      </c>
      <c r="F99" s="86" t="s">
        <v>748</v>
      </c>
      <c r="G99" s="22" t="s">
        <v>352</v>
      </c>
      <c r="H99" s="22" t="s">
        <v>266</v>
      </c>
      <c r="I99" s="96" t="s">
        <v>392</v>
      </c>
      <c r="J99" s="96" t="s">
        <v>392</v>
      </c>
      <c r="K99" s="20" t="s">
        <v>5</v>
      </c>
      <c r="L99" s="85" t="s">
        <v>87</v>
      </c>
      <c r="M99" s="314">
        <v>7455440</v>
      </c>
      <c r="N99" s="314">
        <v>7455440</v>
      </c>
      <c r="O99"/>
    </row>
    <row r="100" spans="1:15" ht="30.6" x14ac:dyDescent="0.25">
      <c r="A100" s="1" t="s">
        <v>386</v>
      </c>
      <c r="B100" s="20" t="s">
        <v>387</v>
      </c>
      <c r="C100" s="4">
        <v>687</v>
      </c>
      <c r="D100" s="1" t="s">
        <v>451</v>
      </c>
      <c r="E100" s="1"/>
      <c r="F100" s="85" t="s">
        <v>684</v>
      </c>
      <c r="G100" s="111" t="s">
        <v>48</v>
      </c>
      <c r="H100" s="22" t="s">
        <v>614</v>
      </c>
      <c r="I100" s="96" t="s">
        <v>392</v>
      </c>
      <c r="J100" s="96" t="s">
        <v>392</v>
      </c>
      <c r="K100" s="92">
        <v>39715</v>
      </c>
      <c r="L100" s="85" t="s">
        <v>87</v>
      </c>
      <c r="M100" s="314">
        <v>714000000</v>
      </c>
      <c r="N100" s="314">
        <v>714000000</v>
      </c>
      <c r="O100"/>
    </row>
    <row r="101" spans="1:15" ht="30.6" x14ac:dyDescent="0.25">
      <c r="A101" s="1" t="s">
        <v>386</v>
      </c>
      <c r="B101" s="20" t="s">
        <v>387</v>
      </c>
      <c r="C101" s="4">
        <v>826</v>
      </c>
      <c r="D101" s="1" t="s">
        <v>451</v>
      </c>
      <c r="E101" s="85"/>
      <c r="F101" s="85" t="s">
        <v>684</v>
      </c>
      <c r="G101" s="22" t="s">
        <v>48</v>
      </c>
      <c r="H101" s="22" t="s">
        <v>615</v>
      </c>
      <c r="I101" s="96" t="s">
        <v>392</v>
      </c>
      <c r="J101" s="96" t="s">
        <v>392</v>
      </c>
      <c r="K101" s="92">
        <v>39715</v>
      </c>
      <c r="L101" s="85" t="s">
        <v>87</v>
      </c>
      <c r="M101" s="315" t="s">
        <v>548</v>
      </c>
      <c r="N101" s="315" t="s">
        <v>548</v>
      </c>
      <c r="O101"/>
    </row>
    <row r="102" spans="1:15" ht="30.6" x14ac:dyDescent="0.25">
      <c r="A102" s="1" t="s">
        <v>386</v>
      </c>
      <c r="B102" s="20" t="s">
        <v>387</v>
      </c>
      <c r="C102" s="4">
        <v>196</v>
      </c>
      <c r="D102" s="1" t="s">
        <v>451</v>
      </c>
      <c r="E102" s="85"/>
      <c r="F102" s="85" t="s">
        <v>684</v>
      </c>
      <c r="G102" s="22" t="s">
        <v>48</v>
      </c>
      <c r="H102" s="111" t="s">
        <v>616</v>
      </c>
      <c r="I102" s="96" t="s">
        <v>392</v>
      </c>
      <c r="J102" s="96" t="s">
        <v>392</v>
      </c>
      <c r="K102" s="92">
        <v>39715</v>
      </c>
      <c r="L102" s="85" t="s">
        <v>87</v>
      </c>
      <c r="M102" s="315" t="s">
        <v>548</v>
      </c>
      <c r="N102" s="315" t="s">
        <v>548</v>
      </c>
      <c r="O102"/>
    </row>
    <row r="103" spans="1:15" ht="30.6" x14ac:dyDescent="0.25">
      <c r="A103" s="1" t="s">
        <v>386</v>
      </c>
      <c r="B103" s="20" t="s">
        <v>387</v>
      </c>
      <c r="C103" s="4">
        <v>818</v>
      </c>
      <c r="D103" s="1" t="s">
        <v>451</v>
      </c>
      <c r="E103" s="85"/>
      <c r="F103" s="85" t="s">
        <v>684</v>
      </c>
      <c r="G103" s="22" t="s">
        <v>48</v>
      </c>
      <c r="H103" s="111" t="s">
        <v>696</v>
      </c>
      <c r="I103" s="96" t="s">
        <v>392</v>
      </c>
      <c r="J103" s="96" t="s">
        <v>392</v>
      </c>
      <c r="K103" s="92">
        <v>39715</v>
      </c>
      <c r="L103" s="85" t="s">
        <v>87</v>
      </c>
      <c r="M103" s="315" t="s">
        <v>548</v>
      </c>
      <c r="N103" s="315" t="s">
        <v>548</v>
      </c>
      <c r="O103"/>
    </row>
    <row r="104" spans="1:15" ht="30.6" x14ac:dyDescent="0.25">
      <c r="A104" s="1" t="s">
        <v>386</v>
      </c>
      <c r="B104" s="20" t="s">
        <v>387</v>
      </c>
      <c r="C104" s="4">
        <v>819</v>
      </c>
      <c r="D104" s="1" t="s">
        <v>451</v>
      </c>
      <c r="E104" s="85"/>
      <c r="F104" s="85" t="s">
        <v>684</v>
      </c>
      <c r="G104" s="22" t="s">
        <v>48</v>
      </c>
      <c r="H104" s="111" t="s">
        <v>669</v>
      </c>
      <c r="I104" s="96" t="s">
        <v>392</v>
      </c>
      <c r="J104" s="96" t="s">
        <v>392</v>
      </c>
      <c r="K104" s="92">
        <v>39715</v>
      </c>
      <c r="L104" s="85" t="s">
        <v>87</v>
      </c>
      <c r="M104" s="315" t="s">
        <v>548</v>
      </c>
      <c r="N104" s="315" t="s">
        <v>548</v>
      </c>
      <c r="O104"/>
    </row>
    <row r="105" spans="1:15" ht="30.6" x14ac:dyDescent="0.25">
      <c r="A105" s="1" t="s">
        <v>386</v>
      </c>
      <c r="B105" s="20" t="s">
        <v>387</v>
      </c>
      <c r="C105" s="4">
        <v>820</v>
      </c>
      <c r="D105" s="1" t="s">
        <v>451</v>
      </c>
      <c r="E105" s="1"/>
      <c r="F105" s="85" t="s">
        <v>684</v>
      </c>
      <c r="G105" s="22" t="s">
        <v>48</v>
      </c>
      <c r="H105" s="111" t="s">
        <v>673</v>
      </c>
      <c r="I105" s="96" t="s">
        <v>392</v>
      </c>
      <c r="J105" s="96" t="s">
        <v>392</v>
      </c>
      <c r="K105" s="92">
        <v>39715</v>
      </c>
      <c r="L105" s="85" t="s">
        <v>87</v>
      </c>
      <c r="M105" s="315" t="s">
        <v>548</v>
      </c>
      <c r="N105" s="315" t="s">
        <v>548</v>
      </c>
      <c r="O105"/>
    </row>
    <row r="106" spans="1:15" ht="30.6" x14ac:dyDescent="0.25">
      <c r="A106" s="1" t="s">
        <v>386</v>
      </c>
      <c r="B106" s="20" t="s">
        <v>387</v>
      </c>
      <c r="C106" s="4">
        <v>823</v>
      </c>
      <c r="D106" s="1" t="s">
        <v>451</v>
      </c>
      <c r="E106" s="1"/>
      <c r="F106" s="85" t="s">
        <v>684</v>
      </c>
      <c r="G106" s="22" t="s">
        <v>48</v>
      </c>
      <c r="H106" s="111" t="s">
        <v>675</v>
      </c>
      <c r="I106" s="96" t="s">
        <v>392</v>
      </c>
      <c r="J106" s="96" t="s">
        <v>392</v>
      </c>
      <c r="K106" s="92">
        <v>39715</v>
      </c>
      <c r="L106" s="85" t="s">
        <v>87</v>
      </c>
      <c r="M106" s="315" t="s">
        <v>548</v>
      </c>
      <c r="N106" s="315" t="s">
        <v>548</v>
      </c>
      <c r="O106"/>
    </row>
    <row r="107" spans="1:15" ht="30.6" x14ac:dyDescent="0.25">
      <c r="A107" s="1" t="s">
        <v>386</v>
      </c>
      <c r="B107" s="20" t="s">
        <v>387</v>
      </c>
      <c r="C107" s="4">
        <v>828</v>
      </c>
      <c r="D107" s="1" t="s">
        <v>451</v>
      </c>
      <c r="E107" s="1"/>
      <c r="F107" s="85" t="s">
        <v>684</v>
      </c>
      <c r="G107" s="111" t="s">
        <v>48</v>
      </c>
      <c r="H107" s="22" t="s">
        <v>617</v>
      </c>
      <c r="I107" s="96" t="s">
        <v>392</v>
      </c>
      <c r="J107" s="96" t="s">
        <v>392</v>
      </c>
      <c r="K107" s="92">
        <v>39715</v>
      </c>
      <c r="L107" s="85" t="s">
        <v>87</v>
      </c>
      <c r="M107" s="315" t="s">
        <v>548</v>
      </c>
      <c r="N107" s="315" t="s">
        <v>548</v>
      </c>
      <c r="O107"/>
    </row>
    <row r="108" spans="1:15" ht="30.6" x14ac:dyDescent="0.25">
      <c r="A108" s="1" t="s">
        <v>386</v>
      </c>
      <c r="B108" s="20" t="s">
        <v>387</v>
      </c>
      <c r="C108" s="4">
        <v>829</v>
      </c>
      <c r="D108" s="1" t="s">
        <v>451</v>
      </c>
      <c r="E108" s="1"/>
      <c r="F108" s="85" t="s">
        <v>684</v>
      </c>
      <c r="G108" s="111" t="s">
        <v>48</v>
      </c>
      <c r="H108" s="22" t="s">
        <v>618</v>
      </c>
      <c r="I108" s="96" t="s">
        <v>392</v>
      </c>
      <c r="J108" s="96" t="s">
        <v>392</v>
      </c>
      <c r="K108" s="92">
        <v>39715</v>
      </c>
      <c r="L108" s="85" t="s">
        <v>87</v>
      </c>
      <c r="M108" s="315" t="s">
        <v>548</v>
      </c>
      <c r="N108" s="315" t="s">
        <v>548</v>
      </c>
      <c r="O108"/>
    </row>
    <row r="109" spans="1:15" ht="30.6" x14ac:dyDescent="0.25">
      <c r="A109" s="1" t="s">
        <v>386</v>
      </c>
      <c r="B109" s="20" t="s">
        <v>387</v>
      </c>
      <c r="C109" s="4">
        <v>1010</v>
      </c>
      <c r="D109" s="1" t="s">
        <v>451</v>
      </c>
      <c r="E109" s="1"/>
      <c r="F109" s="85" t="s">
        <v>684</v>
      </c>
      <c r="G109" s="111" t="s">
        <v>48</v>
      </c>
      <c r="H109" s="22" t="s">
        <v>619</v>
      </c>
      <c r="I109" s="96" t="s">
        <v>392</v>
      </c>
      <c r="J109" s="96" t="s">
        <v>392</v>
      </c>
      <c r="K109" s="92">
        <v>39715</v>
      </c>
      <c r="L109" s="85" t="s">
        <v>87</v>
      </c>
      <c r="M109" s="315" t="s">
        <v>548</v>
      </c>
      <c r="N109" s="315" t="s">
        <v>548</v>
      </c>
      <c r="O109"/>
    </row>
    <row r="110" spans="1:15" ht="30.6" x14ac:dyDescent="0.25">
      <c r="A110" s="1" t="s">
        <v>386</v>
      </c>
      <c r="B110" s="20" t="s">
        <v>387</v>
      </c>
      <c r="C110" s="4">
        <v>259</v>
      </c>
      <c r="D110" s="1" t="s">
        <v>451</v>
      </c>
      <c r="E110" s="1"/>
      <c r="F110" s="85" t="s">
        <v>684</v>
      </c>
      <c r="G110" s="111" t="s">
        <v>48</v>
      </c>
      <c r="H110" s="111" t="s">
        <v>670</v>
      </c>
      <c r="I110" s="96" t="s">
        <v>392</v>
      </c>
      <c r="J110" s="96" t="s">
        <v>392</v>
      </c>
      <c r="K110" s="92">
        <v>39715</v>
      </c>
      <c r="L110" s="85" t="s">
        <v>87</v>
      </c>
      <c r="M110" s="315" t="s">
        <v>548</v>
      </c>
      <c r="N110" s="315" t="s">
        <v>548</v>
      </c>
      <c r="O110"/>
    </row>
    <row r="111" spans="1:15" ht="30.6" x14ac:dyDescent="0.25">
      <c r="A111" s="1" t="s">
        <v>386</v>
      </c>
      <c r="B111" s="20" t="s">
        <v>387</v>
      </c>
      <c r="C111" s="4">
        <v>688</v>
      </c>
      <c r="D111" s="1" t="s">
        <v>451</v>
      </c>
      <c r="E111" s="1"/>
      <c r="F111" s="85" t="s">
        <v>684</v>
      </c>
      <c r="G111" s="111" t="s">
        <v>48</v>
      </c>
      <c r="H111" s="22" t="s">
        <v>620</v>
      </c>
      <c r="I111" s="96" t="s">
        <v>392</v>
      </c>
      <c r="J111" s="96" t="s">
        <v>392</v>
      </c>
      <c r="K111" s="92">
        <v>39715</v>
      </c>
      <c r="L111" s="85" t="s">
        <v>87</v>
      </c>
      <c r="M111" s="315" t="s">
        <v>548</v>
      </c>
      <c r="N111" s="315" t="s">
        <v>548</v>
      </c>
      <c r="O111"/>
    </row>
    <row r="112" spans="1:15" s="93" customFormat="1" ht="44.25" customHeight="1" x14ac:dyDescent="0.25">
      <c r="A112" s="1" t="s">
        <v>386</v>
      </c>
      <c r="B112" s="20" t="s">
        <v>387</v>
      </c>
      <c r="C112" s="114">
        <v>1100</v>
      </c>
      <c r="D112" s="1" t="s">
        <v>451</v>
      </c>
      <c r="E112" s="1"/>
      <c r="F112" s="85" t="s">
        <v>684</v>
      </c>
      <c r="G112" s="111" t="s">
        <v>48</v>
      </c>
      <c r="H112" s="111" t="s">
        <v>625</v>
      </c>
      <c r="I112" s="96" t="s">
        <v>392</v>
      </c>
      <c r="J112" s="96" t="s">
        <v>392</v>
      </c>
      <c r="K112" s="92">
        <v>39715</v>
      </c>
      <c r="L112" s="85" t="s">
        <v>87</v>
      </c>
      <c r="M112" s="322" t="s">
        <v>548</v>
      </c>
      <c r="N112" s="322" t="s">
        <v>548</v>
      </c>
    </row>
    <row r="113" spans="1:15" s="93" customFormat="1" ht="44.25" customHeight="1" x14ac:dyDescent="0.25">
      <c r="A113" s="1" t="s">
        <v>386</v>
      </c>
      <c r="B113" s="20" t="s">
        <v>387</v>
      </c>
      <c r="C113" s="114">
        <v>1101</v>
      </c>
      <c r="D113" s="1" t="s">
        <v>451</v>
      </c>
      <c r="E113" s="1"/>
      <c r="F113" s="85" t="s">
        <v>684</v>
      </c>
      <c r="G113" s="111" t="s">
        <v>48</v>
      </c>
      <c r="H113" s="111" t="s">
        <v>626</v>
      </c>
      <c r="I113" s="96" t="s">
        <v>392</v>
      </c>
      <c r="J113" s="96" t="s">
        <v>392</v>
      </c>
      <c r="K113" s="92">
        <v>39715</v>
      </c>
      <c r="L113" s="85" t="s">
        <v>87</v>
      </c>
      <c r="M113" s="322" t="s">
        <v>548</v>
      </c>
      <c r="N113" s="322" t="s">
        <v>548</v>
      </c>
    </row>
    <row r="114" spans="1:15" s="93" customFormat="1" ht="44.25" customHeight="1" x14ac:dyDescent="0.25">
      <c r="A114" s="1" t="s">
        <v>386</v>
      </c>
      <c r="B114" s="20" t="s">
        <v>387</v>
      </c>
      <c r="C114" s="114">
        <v>1102</v>
      </c>
      <c r="D114" s="1" t="s">
        <v>451</v>
      </c>
      <c r="E114" s="1"/>
      <c r="F114" s="85" t="s">
        <v>684</v>
      </c>
      <c r="G114" s="111" t="s">
        <v>48</v>
      </c>
      <c r="H114" s="111" t="s">
        <v>627</v>
      </c>
      <c r="I114" s="96" t="s">
        <v>392</v>
      </c>
      <c r="J114" s="96" t="s">
        <v>392</v>
      </c>
      <c r="K114" s="92">
        <v>39715</v>
      </c>
      <c r="L114" s="85" t="s">
        <v>87</v>
      </c>
      <c r="M114" s="322" t="s">
        <v>548</v>
      </c>
      <c r="N114" s="322" t="s">
        <v>548</v>
      </c>
    </row>
    <row r="115" spans="1:15" s="93" customFormat="1" ht="44.25" customHeight="1" x14ac:dyDescent="0.25">
      <c r="A115" s="1" t="s">
        <v>386</v>
      </c>
      <c r="B115" s="20" t="s">
        <v>387</v>
      </c>
      <c r="C115" s="114">
        <v>1103</v>
      </c>
      <c r="D115" s="1" t="s">
        <v>451</v>
      </c>
      <c r="E115" s="1"/>
      <c r="F115" s="85" t="s">
        <v>684</v>
      </c>
      <c r="G115" s="111" t="s">
        <v>48</v>
      </c>
      <c r="H115" s="111" t="s">
        <v>628</v>
      </c>
      <c r="I115" s="96" t="s">
        <v>392</v>
      </c>
      <c r="J115" s="96" t="s">
        <v>392</v>
      </c>
      <c r="K115" s="92">
        <v>39715</v>
      </c>
      <c r="L115" s="85" t="s">
        <v>87</v>
      </c>
      <c r="M115" s="322" t="s">
        <v>548</v>
      </c>
      <c r="N115" s="322" t="s">
        <v>548</v>
      </c>
    </row>
    <row r="116" spans="1:15" s="93" customFormat="1" ht="44.25" customHeight="1" x14ac:dyDescent="0.25">
      <c r="A116" s="1" t="s">
        <v>386</v>
      </c>
      <c r="B116" s="20" t="s">
        <v>387</v>
      </c>
      <c r="C116" s="114">
        <v>1104</v>
      </c>
      <c r="D116" s="1" t="s">
        <v>451</v>
      </c>
      <c r="E116" s="1"/>
      <c r="F116" s="85" t="s">
        <v>684</v>
      </c>
      <c r="G116" s="111" t="s">
        <v>48</v>
      </c>
      <c r="H116" s="111" t="s">
        <v>629</v>
      </c>
      <c r="I116" s="96" t="s">
        <v>392</v>
      </c>
      <c r="J116" s="96" t="s">
        <v>392</v>
      </c>
      <c r="K116" s="92">
        <v>39715</v>
      </c>
      <c r="L116" s="85" t="s">
        <v>87</v>
      </c>
      <c r="M116" s="322" t="s">
        <v>548</v>
      </c>
      <c r="N116" s="322" t="s">
        <v>548</v>
      </c>
    </row>
    <row r="117" spans="1:15" ht="45" customHeight="1" x14ac:dyDescent="0.25">
      <c r="A117" s="1" t="s">
        <v>386</v>
      </c>
      <c r="B117" s="20" t="s">
        <v>387</v>
      </c>
      <c r="C117" s="114">
        <v>1105</v>
      </c>
      <c r="D117" s="1" t="s">
        <v>451</v>
      </c>
      <c r="E117" s="1"/>
      <c r="F117" s="85" t="s">
        <v>684</v>
      </c>
      <c r="G117" s="111" t="s">
        <v>48</v>
      </c>
      <c r="H117" s="111" t="s">
        <v>630</v>
      </c>
      <c r="I117" s="96" t="s">
        <v>392</v>
      </c>
      <c r="J117" s="96" t="s">
        <v>392</v>
      </c>
      <c r="K117" s="92">
        <v>39715</v>
      </c>
      <c r="L117" s="85" t="s">
        <v>87</v>
      </c>
      <c r="M117" s="322" t="s">
        <v>548</v>
      </c>
      <c r="N117" s="322" t="s">
        <v>548</v>
      </c>
      <c r="O117"/>
    </row>
    <row r="118" spans="1:15" ht="30.6" x14ac:dyDescent="0.25">
      <c r="A118" s="1" t="s">
        <v>386</v>
      </c>
      <c r="B118" s="20" t="s">
        <v>387</v>
      </c>
      <c r="C118" s="21">
        <v>1070</v>
      </c>
      <c r="D118" s="1" t="s">
        <v>451</v>
      </c>
      <c r="E118" s="1"/>
      <c r="F118" s="85" t="s">
        <v>684</v>
      </c>
      <c r="G118" s="111" t="s">
        <v>48</v>
      </c>
      <c r="H118" s="111" t="s">
        <v>631</v>
      </c>
      <c r="I118" s="96" t="s">
        <v>392</v>
      </c>
      <c r="J118" s="96" t="s">
        <v>392</v>
      </c>
      <c r="K118" s="92">
        <v>39715</v>
      </c>
      <c r="L118" s="85" t="s">
        <v>87</v>
      </c>
      <c r="M118" s="322" t="s">
        <v>548</v>
      </c>
      <c r="N118" s="322" t="s">
        <v>548</v>
      </c>
      <c r="O118"/>
    </row>
    <row r="119" spans="1:15" ht="30.6" x14ac:dyDescent="0.25">
      <c r="A119" s="1" t="s">
        <v>386</v>
      </c>
      <c r="B119" s="20" t="s">
        <v>387</v>
      </c>
      <c r="C119" s="21">
        <v>1071</v>
      </c>
      <c r="D119" s="1" t="s">
        <v>451</v>
      </c>
      <c r="E119" s="1"/>
      <c r="F119" s="85" t="s">
        <v>684</v>
      </c>
      <c r="G119" s="111" t="s">
        <v>48</v>
      </c>
      <c r="H119" s="111" t="s">
        <v>632</v>
      </c>
      <c r="I119" s="96" t="s">
        <v>392</v>
      </c>
      <c r="J119" s="96" t="s">
        <v>392</v>
      </c>
      <c r="K119" s="92">
        <v>39715</v>
      </c>
      <c r="L119" s="85" t="s">
        <v>87</v>
      </c>
      <c r="M119" s="322" t="s">
        <v>548</v>
      </c>
      <c r="N119" s="322" t="s">
        <v>548</v>
      </c>
      <c r="O119"/>
    </row>
    <row r="120" spans="1:15" ht="44.25" customHeight="1" x14ac:dyDescent="0.25">
      <c r="A120" s="1" t="s">
        <v>386</v>
      </c>
      <c r="B120" s="20" t="s">
        <v>387</v>
      </c>
      <c r="C120" s="21">
        <v>1072</v>
      </c>
      <c r="D120" s="1" t="s">
        <v>451</v>
      </c>
      <c r="E120" s="1"/>
      <c r="F120" s="85" t="s">
        <v>684</v>
      </c>
      <c r="G120" s="111" t="s">
        <v>48</v>
      </c>
      <c r="H120" s="111" t="s">
        <v>633</v>
      </c>
      <c r="I120" s="96" t="s">
        <v>392</v>
      </c>
      <c r="J120" s="96" t="s">
        <v>392</v>
      </c>
      <c r="K120" s="92">
        <v>39715</v>
      </c>
      <c r="L120" s="85" t="s">
        <v>87</v>
      </c>
      <c r="M120" s="322" t="s">
        <v>548</v>
      </c>
      <c r="N120" s="322" t="s">
        <v>548</v>
      </c>
      <c r="O120"/>
    </row>
    <row r="121" spans="1:15" ht="38.25" customHeight="1" x14ac:dyDescent="0.25">
      <c r="A121" s="1" t="s">
        <v>386</v>
      </c>
      <c r="B121" s="20" t="s">
        <v>387</v>
      </c>
      <c r="C121" s="21">
        <v>1073</v>
      </c>
      <c r="D121" s="1" t="s">
        <v>451</v>
      </c>
      <c r="E121" s="1"/>
      <c r="F121" s="85" t="s">
        <v>684</v>
      </c>
      <c r="G121" s="111" t="s">
        <v>48</v>
      </c>
      <c r="H121" s="111" t="s">
        <v>634</v>
      </c>
      <c r="I121" s="96" t="s">
        <v>392</v>
      </c>
      <c r="J121" s="96" t="s">
        <v>392</v>
      </c>
      <c r="K121" s="92">
        <v>39715</v>
      </c>
      <c r="L121" s="85" t="s">
        <v>87</v>
      </c>
      <c r="M121" s="322" t="s">
        <v>548</v>
      </c>
      <c r="N121" s="322" t="s">
        <v>548</v>
      </c>
    </row>
    <row r="122" spans="1:15" ht="44.25" customHeight="1" x14ac:dyDescent="0.25">
      <c r="A122" s="1" t="s">
        <v>386</v>
      </c>
      <c r="B122" s="20" t="s">
        <v>387</v>
      </c>
      <c r="C122" s="21">
        <v>1074</v>
      </c>
      <c r="D122" s="1" t="s">
        <v>451</v>
      </c>
      <c r="E122" s="1"/>
      <c r="F122" s="85" t="s">
        <v>684</v>
      </c>
      <c r="G122" s="111" t="s">
        <v>48</v>
      </c>
      <c r="H122" s="111" t="s">
        <v>635</v>
      </c>
      <c r="I122" s="96" t="s">
        <v>392</v>
      </c>
      <c r="J122" s="96" t="s">
        <v>392</v>
      </c>
      <c r="K122" s="92">
        <v>39715</v>
      </c>
      <c r="L122" s="85" t="s">
        <v>87</v>
      </c>
      <c r="M122" s="322" t="s">
        <v>548</v>
      </c>
      <c r="N122" s="322" t="s">
        <v>548</v>
      </c>
    </row>
    <row r="123" spans="1:15" ht="49.5" customHeight="1" x14ac:dyDescent="0.25">
      <c r="A123" s="1" t="s">
        <v>386</v>
      </c>
      <c r="B123" s="20" t="s">
        <v>387</v>
      </c>
      <c r="C123" s="21">
        <v>1075</v>
      </c>
      <c r="D123" s="1" t="s">
        <v>451</v>
      </c>
      <c r="E123" s="1"/>
      <c r="F123" s="85" t="s">
        <v>684</v>
      </c>
      <c r="G123" s="111" t="s">
        <v>48</v>
      </c>
      <c r="H123" s="111" t="s">
        <v>636</v>
      </c>
      <c r="I123" s="96" t="s">
        <v>392</v>
      </c>
      <c r="J123" s="96" t="s">
        <v>392</v>
      </c>
      <c r="K123" s="92">
        <v>39715</v>
      </c>
      <c r="L123" s="85" t="s">
        <v>87</v>
      </c>
      <c r="M123" s="322" t="s">
        <v>548</v>
      </c>
      <c r="N123" s="322" t="s">
        <v>548</v>
      </c>
    </row>
    <row r="124" spans="1:15" ht="20.399999999999999" x14ac:dyDescent="0.25">
      <c r="A124" s="1" t="s">
        <v>386</v>
      </c>
      <c r="B124" s="20" t="s">
        <v>387</v>
      </c>
      <c r="C124" s="21">
        <v>1076</v>
      </c>
      <c r="D124" s="1" t="s">
        <v>451</v>
      </c>
      <c r="E124" s="1"/>
      <c r="F124" s="85" t="s">
        <v>1</v>
      </c>
      <c r="G124" s="111" t="s">
        <v>760</v>
      </c>
      <c r="H124" s="111" t="s">
        <v>637</v>
      </c>
      <c r="I124" s="96" t="s">
        <v>392</v>
      </c>
      <c r="J124" s="96" t="s">
        <v>392</v>
      </c>
      <c r="K124" s="92">
        <v>39715</v>
      </c>
      <c r="L124" s="85" t="s">
        <v>87</v>
      </c>
      <c r="M124" s="315" t="s">
        <v>761</v>
      </c>
      <c r="N124" s="315" t="s">
        <v>761</v>
      </c>
    </row>
    <row r="125" spans="1:15" ht="20.399999999999999" x14ac:dyDescent="0.25">
      <c r="A125" s="1" t="s">
        <v>386</v>
      </c>
      <c r="B125" s="20" t="s">
        <v>387</v>
      </c>
      <c r="C125" s="21">
        <v>1077</v>
      </c>
      <c r="D125" s="1" t="s">
        <v>451</v>
      </c>
      <c r="E125" s="1"/>
      <c r="F125" s="85" t="s">
        <v>1</v>
      </c>
      <c r="G125" s="111" t="s">
        <v>760</v>
      </c>
      <c r="H125" s="111" t="s">
        <v>638</v>
      </c>
      <c r="I125" s="96" t="s">
        <v>392</v>
      </c>
      <c r="J125" s="96" t="s">
        <v>392</v>
      </c>
      <c r="K125" s="92">
        <v>39715</v>
      </c>
      <c r="L125" s="85" t="s">
        <v>87</v>
      </c>
      <c r="M125" s="315" t="s">
        <v>761</v>
      </c>
      <c r="N125" s="315" t="s">
        <v>761</v>
      </c>
    </row>
    <row r="126" spans="1:15" ht="44.25" customHeight="1" x14ac:dyDescent="0.25">
      <c r="A126" s="1" t="s">
        <v>386</v>
      </c>
      <c r="B126" s="20" t="s">
        <v>387</v>
      </c>
      <c r="C126" s="21">
        <v>1078</v>
      </c>
      <c r="D126" s="1" t="s">
        <v>451</v>
      </c>
      <c r="E126" s="1"/>
      <c r="F126" s="85" t="s">
        <v>684</v>
      </c>
      <c r="G126" s="111" t="s">
        <v>48</v>
      </c>
      <c r="H126" s="111" t="s">
        <v>639</v>
      </c>
      <c r="I126" s="96" t="s">
        <v>392</v>
      </c>
      <c r="J126" s="96" t="s">
        <v>392</v>
      </c>
      <c r="K126" s="92">
        <v>39715</v>
      </c>
      <c r="L126" s="85" t="s">
        <v>87</v>
      </c>
      <c r="M126" s="322" t="s">
        <v>548</v>
      </c>
      <c r="N126" s="322" t="s">
        <v>548</v>
      </c>
    </row>
    <row r="127" spans="1:15" ht="30.6" x14ac:dyDescent="0.25">
      <c r="A127" s="1" t="s">
        <v>386</v>
      </c>
      <c r="B127" s="20" t="s">
        <v>387</v>
      </c>
      <c r="C127" s="21">
        <v>1079</v>
      </c>
      <c r="D127" s="1" t="s">
        <v>451</v>
      </c>
      <c r="E127" s="1"/>
      <c r="F127" s="85" t="s">
        <v>684</v>
      </c>
      <c r="G127" s="111" t="s">
        <v>48</v>
      </c>
      <c r="H127" s="111" t="s">
        <v>640</v>
      </c>
      <c r="I127" s="96" t="s">
        <v>392</v>
      </c>
      <c r="J127" s="96" t="s">
        <v>392</v>
      </c>
      <c r="K127" s="92">
        <v>39715</v>
      </c>
      <c r="L127" s="85" t="s">
        <v>87</v>
      </c>
      <c r="M127" s="322" t="s">
        <v>548</v>
      </c>
      <c r="N127" s="322" t="s">
        <v>548</v>
      </c>
    </row>
    <row r="128" spans="1:15" ht="44.25" customHeight="1" x14ac:dyDescent="0.25">
      <c r="A128" s="1" t="s">
        <v>386</v>
      </c>
      <c r="B128" s="20" t="s">
        <v>387</v>
      </c>
      <c r="C128" s="21">
        <v>1080</v>
      </c>
      <c r="D128" s="1" t="s">
        <v>451</v>
      </c>
      <c r="E128" s="1"/>
      <c r="F128" s="85" t="s">
        <v>684</v>
      </c>
      <c r="G128" s="111" t="s">
        <v>48</v>
      </c>
      <c r="H128" s="111" t="s">
        <v>641</v>
      </c>
      <c r="I128" s="96" t="s">
        <v>392</v>
      </c>
      <c r="J128" s="96" t="s">
        <v>392</v>
      </c>
      <c r="K128" s="92">
        <v>39715</v>
      </c>
      <c r="L128" s="85" t="s">
        <v>87</v>
      </c>
      <c r="M128" s="322" t="s">
        <v>548</v>
      </c>
      <c r="N128" s="322" t="s">
        <v>548</v>
      </c>
    </row>
    <row r="129" spans="1:44" ht="20.399999999999999" x14ac:dyDescent="0.25">
      <c r="A129" s="1" t="s">
        <v>386</v>
      </c>
      <c r="B129" s="85" t="s">
        <v>387</v>
      </c>
      <c r="C129" s="4">
        <v>673</v>
      </c>
      <c r="D129" s="1" t="s">
        <v>429</v>
      </c>
      <c r="E129" s="2"/>
      <c r="F129" s="85" t="s">
        <v>389</v>
      </c>
      <c r="G129" s="22" t="s">
        <v>348</v>
      </c>
      <c r="H129" s="111" t="s">
        <v>918</v>
      </c>
      <c r="I129" s="96" t="s">
        <v>392</v>
      </c>
      <c r="J129" s="96" t="s">
        <v>392</v>
      </c>
      <c r="K129" s="92">
        <v>39871</v>
      </c>
      <c r="L129" s="85" t="s">
        <v>87</v>
      </c>
      <c r="M129" s="314">
        <v>2200000</v>
      </c>
      <c r="N129" s="314">
        <v>2200000</v>
      </c>
    </row>
    <row r="130" spans="1:44" ht="20.399999999999999" x14ac:dyDescent="0.25">
      <c r="A130" s="1" t="s">
        <v>386</v>
      </c>
      <c r="B130" s="85" t="s">
        <v>387</v>
      </c>
      <c r="C130" s="4">
        <v>676</v>
      </c>
      <c r="D130" s="1" t="s">
        <v>429</v>
      </c>
      <c r="E130" s="2"/>
      <c r="F130" s="85" t="s">
        <v>389</v>
      </c>
      <c r="G130" s="22" t="s">
        <v>348</v>
      </c>
      <c r="H130" s="111" t="s">
        <v>919</v>
      </c>
      <c r="I130" s="96" t="s">
        <v>392</v>
      </c>
      <c r="J130" s="96" t="s">
        <v>392</v>
      </c>
      <c r="K130" s="92">
        <v>39871</v>
      </c>
      <c r="L130" s="85" t="s">
        <v>87</v>
      </c>
      <c r="M130" s="314">
        <v>30000000</v>
      </c>
      <c r="N130" s="314">
        <v>30000000</v>
      </c>
    </row>
    <row r="131" spans="1:44" s="118" customFormat="1" ht="30.6" x14ac:dyDescent="0.25">
      <c r="A131" s="19" t="s">
        <v>58</v>
      </c>
      <c r="B131" s="20" t="s">
        <v>59</v>
      </c>
      <c r="C131" s="21">
        <v>1045</v>
      </c>
      <c r="D131" s="19" t="s">
        <v>429</v>
      </c>
      <c r="E131" s="88"/>
      <c r="F131" s="85" t="s">
        <v>6</v>
      </c>
      <c r="G131" s="22" t="s">
        <v>189</v>
      </c>
      <c r="H131" s="22" t="s">
        <v>181</v>
      </c>
      <c r="I131" s="96" t="s">
        <v>392</v>
      </c>
      <c r="J131" s="96" t="s">
        <v>392</v>
      </c>
      <c r="K131" s="24">
        <v>38923</v>
      </c>
      <c r="L131" s="85" t="s">
        <v>410</v>
      </c>
      <c r="M131" s="314" t="s">
        <v>410</v>
      </c>
      <c r="N131" s="314" t="s">
        <v>410</v>
      </c>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row>
    <row r="132" spans="1:44" s="118" customFormat="1" ht="40.799999999999997" x14ac:dyDescent="0.25">
      <c r="A132" s="36" t="s">
        <v>58</v>
      </c>
      <c r="B132" s="37" t="s">
        <v>59</v>
      </c>
      <c r="C132" s="38">
        <v>505</v>
      </c>
      <c r="D132" s="36" t="s">
        <v>429</v>
      </c>
      <c r="E132" s="88"/>
      <c r="F132" s="88" t="s">
        <v>34</v>
      </c>
      <c r="G132" s="50" t="s">
        <v>98</v>
      </c>
      <c r="H132" s="50" t="s">
        <v>64</v>
      </c>
      <c r="I132" s="95" t="s">
        <v>392</v>
      </c>
      <c r="J132" s="95" t="s">
        <v>392</v>
      </c>
      <c r="K132" s="37" t="s">
        <v>421</v>
      </c>
      <c r="L132" s="88" t="s">
        <v>410</v>
      </c>
      <c r="M132" s="317" t="s">
        <v>410</v>
      </c>
      <c r="N132" s="317" t="s">
        <v>410</v>
      </c>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row>
    <row r="133" spans="1:44" ht="30.6" x14ac:dyDescent="0.25">
      <c r="A133" s="1" t="s">
        <v>58</v>
      </c>
      <c r="B133" s="2" t="s">
        <v>59</v>
      </c>
      <c r="C133" s="4">
        <v>595</v>
      </c>
      <c r="D133" s="1" t="s">
        <v>402</v>
      </c>
      <c r="E133" s="1"/>
      <c r="F133" s="85" t="s">
        <v>347</v>
      </c>
      <c r="G133" s="6" t="s">
        <v>61</v>
      </c>
      <c r="H133" s="3" t="s">
        <v>341</v>
      </c>
      <c r="I133" s="96" t="s">
        <v>392</v>
      </c>
      <c r="J133" s="96" t="s">
        <v>392</v>
      </c>
      <c r="K133" s="13">
        <v>38631</v>
      </c>
      <c r="L133" s="85" t="s">
        <v>410</v>
      </c>
      <c r="M133" s="314" t="s">
        <v>410</v>
      </c>
      <c r="N133" s="314" t="s">
        <v>410</v>
      </c>
    </row>
    <row r="134" spans="1:44" ht="30.6" x14ac:dyDescent="0.25">
      <c r="A134" s="1" t="s">
        <v>58</v>
      </c>
      <c r="B134" s="2" t="s">
        <v>59</v>
      </c>
      <c r="C134" s="4">
        <v>596</v>
      </c>
      <c r="D134" s="1" t="s">
        <v>402</v>
      </c>
      <c r="E134" s="1"/>
      <c r="F134" s="85" t="s">
        <v>347</v>
      </c>
      <c r="G134" s="6" t="s">
        <v>61</v>
      </c>
      <c r="H134" s="3" t="s">
        <v>340</v>
      </c>
      <c r="I134" s="96" t="s">
        <v>392</v>
      </c>
      <c r="J134" s="96" t="s">
        <v>392</v>
      </c>
      <c r="K134" s="13">
        <v>38631</v>
      </c>
      <c r="L134" s="85" t="s">
        <v>410</v>
      </c>
      <c r="M134" s="314" t="s">
        <v>410</v>
      </c>
      <c r="N134" s="314" t="s">
        <v>410</v>
      </c>
    </row>
    <row r="135" spans="1:44" ht="30.6" x14ac:dyDescent="0.25">
      <c r="A135" s="1" t="s">
        <v>58</v>
      </c>
      <c r="B135" s="2" t="s">
        <v>59</v>
      </c>
      <c r="C135" s="4">
        <v>598</v>
      </c>
      <c r="D135" s="1" t="s">
        <v>402</v>
      </c>
      <c r="E135" s="1"/>
      <c r="F135" s="85" t="s">
        <v>347</v>
      </c>
      <c r="G135" s="6" t="s">
        <v>61</v>
      </c>
      <c r="H135" s="3" t="s">
        <v>339</v>
      </c>
      <c r="I135" s="96" t="s">
        <v>392</v>
      </c>
      <c r="J135" s="96" t="s">
        <v>392</v>
      </c>
      <c r="K135" s="13">
        <v>38631</v>
      </c>
      <c r="L135" s="85" t="s">
        <v>410</v>
      </c>
      <c r="M135" s="314" t="s">
        <v>410</v>
      </c>
      <c r="N135" s="314" t="s">
        <v>410</v>
      </c>
    </row>
    <row r="136" spans="1:44" ht="30.6" x14ac:dyDescent="0.25">
      <c r="A136" s="1" t="s">
        <v>58</v>
      </c>
      <c r="B136" s="2" t="s">
        <v>59</v>
      </c>
      <c r="C136" s="4">
        <v>599</v>
      </c>
      <c r="D136" s="1" t="s">
        <v>402</v>
      </c>
      <c r="E136" s="1"/>
      <c r="F136" s="85" t="s">
        <v>347</v>
      </c>
      <c r="G136" s="6" t="s">
        <v>61</v>
      </c>
      <c r="H136" s="3" t="s">
        <v>337</v>
      </c>
      <c r="I136" s="96" t="s">
        <v>392</v>
      </c>
      <c r="J136" s="96" t="s">
        <v>392</v>
      </c>
      <c r="K136" s="13">
        <v>38631</v>
      </c>
      <c r="L136" s="85" t="s">
        <v>410</v>
      </c>
      <c r="M136" s="314" t="s">
        <v>410</v>
      </c>
      <c r="N136" s="314" t="s">
        <v>410</v>
      </c>
    </row>
    <row r="137" spans="1:44" ht="30.6" x14ac:dyDescent="0.25">
      <c r="A137" s="1" t="s">
        <v>58</v>
      </c>
      <c r="B137" s="2" t="s">
        <v>59</v>
      </c>
      <c r="C137" s="4">
        <v>600</v>
      </c>
      <c r="D137" s="1" t="s">
        <v>402</v>
      </c>
      <c r="E137" s="1"/>
      <c r="F137" s="85" t="s">
        <v>347</v>
      </c>
      <c r="G137" s="6" t="s">
        <v>61</v>
      </c>
      <c r="H137" s="3" t="s">
        <v>338</v>
      </c>
      <c r="I137" s="96" t="s">
        <v>392</v>
      </c>
      <c r="J137" s="96" t="s">
        <v>392</v>
      </c>
      <c r="K137" s="13">
        <v>38631</v>
      </c>
      <c r="L137" s="85" t="s">
        <v>410</v>
      </c>
      <c r="M137" s="314" t="s">
        <v>410</v>
      </c>
      <c r="N137" s="314" t="s">
        <v>410</v>
      </c>
      <c r="O137"/>
    </row>
    <row r="138" spans="1:44" ht="30.6" x14ac:dyDescent="0.25">
      <c r="A138" s="28" t="s">
        <v>58</v>
      </c>
      <c r="B138" s="29" t="s">
        <v>59</v>
      </c>
      <c r="C138" s="51">
        <v>1048</v>
      </c>
      <c r="D138" s="28" t="s">
        <v>402</v>
      </c>
      <c r="E138" s="28"/>
      <c r="F138" s="87" t="s">
        <v>347</v>
      </c>
      <c r="G138" s="31" t="s">
        <v>61</v>
      </c>
      <c r="H138" s="48" t="s">
        <v>160</v>
      </c>
      <c r="I138" s="97" t="s">
        <v>392</v>
      </c>
      <c r="J138" s="97" t="s">
        <v>392</v>
      </c>
      <c r="K138" s="52">
        <v>38631</v>
      </c>
      <c r="L138" s="87" t="s">
        <v>410</v>
      </c>
      <c r="M138" s="318" t="s">
        <v>410</v>
      </c>
      <c r="N138" s="318" t="s">
        <v>410</v>
      </c>
      <c r="O138"/>
    </row>
    <row r="139" spans="1:44" ht="30.6" x14ac:dyDescent="0.25">
      <c r="A139" s="96" t="s">
        <v>58</v>
      </c>
      <c r="B139" s="85" t="s">
        <v>59</v>
      </c>
      <c r="C139" s="114">
        <v>1046</v>
      </c>
      <c r="D139" s="96" t="s">
        <v>429</v>
      </c>
      <c r="E139" s="96"/>
      <c r="F139" s="85" t="s">
        <v>4</v>
      </c>
      <c r="G139" s="111" t="s">
        <v>174</v>
      </c>
      <c r="H139" s="111" t="s">
        <v>175</v>
      </c>
      <c r="I139" s="96" t="s">
        <v>396</v>
      </c>
      <c r="J139" s="96" t="s">
        <v>396</v>
      </c>
      <c r="K139" s="92">
        <v>39517</v>
      </c>
      <c r="L139" s="85" t="s">
        <v>410</v>
      </c>
      <c r="M139" s="314" t="s">
        <v>410</v>
      </c>
      <c r="N139" s="314" t="s">
        <v>410</v>
      </c>
      <c r="O139"/>
    </row>
    <row r="140" spans="1:44" ht="30.6" x14ac:dyDescent="0.25">
      <c r="A140" s="96" t="s">
        <v>58</v>
      </c>
      <c r="B140" s="85" t="s">
        <v>59</v>
      </c>
      <c r="C140" s="114">
        <v>1047</v>
      </c>
      <c r="D140" s="96" t="s">
        <v>429</v>
      </c>
      <c r="E140" s="96"/>
      <c r="F140" s="85" t="s">
        <v>4</v>
      </c>
      <c r="G140" s="111" t="s">
        <v>174</v>
      </c>
      <c r="H140" s="111" t="s">
        <v>176</v>
      </c>
      <c r="I140" s="96" t="s">
        <v>396</v>
      </c>
      <c r="J140" s="96" t="s">
        <v>396</v>
      </c>
      <c r="K140" s="92">
        <v>39517</v>
      </c>
      <c r="L140" s="85" t="s">
        <v>410</v>
      </c>
      <c r="M140" s="314" t="s">
        <v>410</v>
      </c>
      <c r="N140" s="314" t="s">
        <v>410</v>
      </c>
      <c r="O140"/>
    </row>
    <row r="141" spans="1:44" ht="30.6" x14ac:dyDescent="0.25">
      <c r="A141" s="11" t="s">
        <v>58</v>
      </c>
      <c r="B141" s="10" t="s">
        <v>59</v>
      </c>
      <c r="C141" s="14">
        <v>622</v>
      </c>
      <c r="D141" s="11" t="s">
        <v>451</v>
      </c>
      <c r="E141" s="85"/>
      <c r="F141" s="85" t="s">
        <v>4</v>
      </c>
      <c r="G141" s="6" t="s">
        <v>177</v>
      </c>
      <c r="H141" s="6" t="s">
        <v>762</v>
      </c>
      <c r="I141" s="96" t="s">
        <v>396</v>
      </c>
      <c r="J141" s="96" t="s">
        <v>396</v>
      </c>
      <c r="K141" s="10" t="s">
        <v>435</v>
      </c>
      <c r="L141" s="85" t="s">
        <v>410</v>
      </c>
      <c r="M141" s="316" t="s">
        <v>410</v>
      </c>
      <c r="N141" s="316" t="s">
        <v>410</v>
      </c>
      <c r="O141"/>
    </row>
    <row r="142" spans="1:44" ht="30.6" x14ac:dyDescent="0.25">
      <c r="A142" s="96" t="s">
        <v>58</v>
      </c>
      <c r="B142" s="85" t="s">
        <v>59</v>
      </c>
      <c r="C142" s="114">
        <v>1043</v>
      </c>
      <c r="D142" s="96" t="s">
        <v>451</v>
      </c>
      <c r="E142" s="85"/>
      <c r="F142" s="85" t="s">
        <v>4</v>
      </c>
      <c r="G142" s="111" t="s">
        <v>177</v>
      </c>
      <c r="H142" s="111" t="s">
        <v>161</v>
      </c>
      <c r="I142" s="96" t="s">
        <v>396</v>
      </c>
      <c r="J142" s="96" t="s">
        <v>396</v>
      </c>
      <c r="K142" s="85" t="s">
        <v>435</v>
      </c>
      <c r="L142" s="85" t="s">
        <v>410</v>
      </c>
      <c r="M142" s="316" t="s">
        <v>410</v>
      </c>
      <c r="N142" s="316" t="s">
        <v>410</v>
      </c>
      <c r="O142"/>
    </row>
    <row r="143" spans="1:44" ht="30.6" x14ac:dyDescent="0.25">
      <c r="A143" s="96" t="s">
        <v>58</v>
      </c>
      <c r="B143" s="85" t="s">
        <v>59</v>
      </c>
      <c r="C143" s="114">
        <v>1044</v>
      </c>
      <c r="D143" s="96" t="s">
        <v>451</v>
      </c>
      <c r="E143" s="85"/>
      <c r="F143" s="85" t="s">
        <v>4</v>
      </c>
      <c r="G143" s="111" t="s">
        <v>177</v>
      </c>
      <c r="H143" s="111" t="s">
        <v>173</v>
      </c>
      <c r="I143" s="96" t="s">
        <v>396</v>
      </c>
      <c r="J143" s="96" t="s">
        <v>396</v>
      </c>
      <c r="K143" s="85" t="s">
        <v>435</v>
      </c>
      <c r="L143" s="85" t="s">
        <v>410</v>
      </c>
      <c r="M143" s="316" t="s">
        <v>410</v>
      </c>
      <c r="N143" s="316" t="s">
        <v>410</v>
      </c>
      <c r="O143"/>
    </row>
    <row r="144" spans="1:44" ht="30.6" x14ac:dyDescent="0.25">
      <c r="A144" s="97" t="s">
        <v>58</v>
      </c>
      <c r="B144" s="87" t="s">
        <v>59</v>
      </c>
      <c r="C144" s="51">
        <v>1058</v>
      </c>
      <c r="D144" s="96" t="s">
        <v>429</v>
      </c>
      <c r="E144" s="85"/>
      <c r="F144" s="85" t="s">
        <v>4</v>
      </c>
      <c r="G144" s="110" t="s">
        <v>661</v>
      </c>
      <c r="H144" s="110" t="s">
        <v>568</v>
      </c>
      <c r="I144" s="97" t="s">
        <v>392</v>
      </c>
      <c r="J144" s="97" t="s">
        <v>392</v>
      </c>
      <c r="K144" s="108">
        <v>39637</v>
      </c>
      <c r="L144" s="87" t="s">
        <v>410</v>
      </c>
      <c r="M144" s="318" t="s">
        <v>410</v>
      </c>
      <c r="N144" s="318" t="s">
        <v>410</v>
      </c>
      <c r="O144"/>
    </row>
    <row r="145" spans="1:15" ht="30.6" x14ac:dyDescent="0.25">
      <c r="A145" s="97" t="s">
        <v>58</v>
      </c>
      <c r="B145" s="87" t="s">
        <v>59</v>
      </c>
      <c r="C145" s="51">
        <v>1059</v>
      </c>
      <c r="D145" s="96" t="s">
        <v>429</v>
      </c>
      <c r="E145" s="85"/>
      <c r="F145" s="85" t="s">
        <v>4</v>
      </c>
      <c r="G145" s="110" t="s">
        <v>661</v>
      </c>
      <c r="H145" s="110" t="s">
        <v>569</v>
      </c>
      <c r="I145" s="97" t="s">
        <v>392</v>
      </c>
      <c r="J145" s="97" t="s">
        <v>392</v>
      </c>
      <c r="K145" s="108">
        <v>39637</v>
      </c>
      <c r="L145" s="87" t="s">
        <v>410</v>
      </c>
      <c r="M145" s="318" t="s">
        <v>410</v>
      </c>
      <c r="N145" s="318" t="s">
        <v>410</v>
      </c>
      <c r="O145"/>
    </row>
    <row r="146" spans="1:15" ht="30.6" x14ac:dyDescent="0.25">
      <c r="A146" s="97" t="s">
        <v>58</v>
      </c>
      <c r="B146" s="87" t="s">
        <v>59</v>
      </c>
      <c r="C146" s="51">
        <v>1060</v>
      </c>
      <c r="D146" s="96" t="s">
        <v>429</v>
      </c>
      <c r="E146" s="97"/>
      <c r="F146" s="85" t="s">
        <v>4</v>
      </c>
      <c r="G146" s="110" t="s">
        <v>661</v>
      </c>
      <c r="H146" s="110" t="s">
        <v>570</v>
      </c>
      <c r="I146" s="97" t="s">
        <v>392</v>
      </c>
      <c r="J146" s="97" t="s">
        <v>392</v>
      </c>
      <c r="K146" s="108">
        <v>39637</v>
      </c>
      <c r="L146" s="87" t="s">
        <v>410</v>
      </c>
      <c r="M146" s="318" t="s">
        <v>410</v>
      </c>
      <c r="N146" s="318" t="s">
        <v>410</v>
      </c>
      <c r="O146"/>
    </row>
    <row r="147" spans="1:15" ht="40.799999999999997" x14ac:dyDescent="0.25">
      <c r="A147" s="97" t="s">
        <v>58</v>
      </c>
      <c r="B147" s="87" t="s">
        <v>59</v>
      </c>
      <c r="C147" s="51">
        <v>1061</v>
      </c>
      <c r="D147" s="96" t="s">
        <v>429</v>
      </c>
      <c r="E147" s="97"/>
      <c r="F147" s="85" t="s">
        <v>4</v>
      </c>
      <c r="G147" s="110" t="s">
        <v>661</v>
      </c>
      <c r="H147" s="110" t="s">
        <v>571</v>
      </c>
      <c r="I147" s="97" t="s">
        <v>392</v>
      </c>
      <c r="J147" s="97" t="s">
        <v>392</v>
      </c>
      <c r="K147" s="108">
        <v>39637</v>
      </c>
      <c r="L147" s="87" t="s">
        <v>410</v>
      </c>
      <c r="M147" s="318" t="s">
        <v>410</v>
      </c>
      <c r="N147" s="318" t="s">
        <v>410</v>
      </c>
      <c r="O147"/>
    </row>
    <row r="148" spans="1:15" ht="30.6" x14ac:dyDescent="0.25">
      <c r="A148" s="97" t="s">
        <v>58</v>
      </c>
      <c r="B148" s="87" t="s">
        <v>59</v>
      </c>
      <c r="C148" s="51">
        <v>1062</v>
      </c>
      <c r="D148" s="96" t="s">
        <v>429</v>
      </c>
      <c r="E148" s="97"/>
      <c r="F148" s="85" t="s">
        <v>4</v>
      </c>
      <c r="G148" s="110" t="s">
        <v>661</v>
      </c>
      <c r="H148" s="110" t="s">
        <v>572</v>
      </c>
      <c r="I148" s="97" t="s">
        <v>392</v>
      </c>
      <c r="J148" s="97" t="s">
        <v>392</v>
      </c>
      <c r="K148" s="108">
        <v>39637</v>
      </c>
      <c r="L148" s="87" t="s">
        <v>410</v>
      </c>
      <c r="M148" s="318" t="s">
        <v>410</v>
      </c>
      <c r="N148" s="318" t="s">
        <v>410</v>
      </c>
      <c r="O148"/>
    </row>
    <row r="149" spans="1:15" ht="37.5" customHeight="1" x14ac:dyDescent="0.25">
      <c r="A149" s="98" t="s">
        <v>104</v>
      </c>
      <c r="B149" s="89" t="s">
        <v>531</v>
      </c>
      <c r="C149" s="113">
        <v>1057</v>
      </c>
      <c r="D149" s="98" t="s">
        <v>532</v>
      </c>
      <c r="E149" s="64"/>
      <c r="F149" s="89" t="s">
        <v>6</v>
      </c>
      <c r="G149" s="65"/>
      <c r="H149" s="18" t="s">
        <v>563</v>
      </c>
      <c r="I149" s="98" t="s">
        <v>392</v>
      </c>
      <c r="J149" s="98" t="s">
        <v>392</v>
      </c>
      <c r="K149" s="109">
        <v>39555</v>
      </c>
      <c r="L149" s="89" t="s">
        <v>87</v>
      </c>
      <c r="M149" s="103" t="s">
        <v>92</v>
      </c>
      <c r="N149" s="103" t="s">
        <v>92</v>
      </c>
      <c r="O149"/>
    </row>
    <row r="150" spans="1:15" ht="20.25" customHeight="1" x14ac:dyDescent="0.4">
      <c r="A150" s="1115" t="s">
        <v>301</v>
      </c>
      <c r="B150" s="1116"/>
      <c r="C150" s="1116"/>
      <c r="D150" s="1116"/>
      <c r="E150" s="1116"/>
      <c r="F150" s="1116"/>
      <c r="G150" s="1116"/>
      <c r="H150" s="1116"/>
      <c r="I150" s="1116"/>
      <c r="J150" s="1116"/>
      <c r="K150" s="1116"/>
      <c r="L150" s="1116"/>
      <c r="M150" s="1116"/>
      <c r="N150" s="1117"/>
      <c r="O150"/>
    </row>
    <row r="151" spans="1:15" ht="31.8" x14ac:dyDescent="0.25">
      <c r="A151" s="1" t="s">
        <v>386</v>
      </c>
      <c r="B151" s="2" t="s">
        <v>387</v>
      </c>
      <c r="C151" s="14">
        <v>484</v>
      </c>
      <c r="D151" s="1" t="s">
        <v>429</v>
      </c>
      <c r="E151" s="1"/>
      <c r="F151" s="85" t="s">
        <v>347</v>
      </c>
      <c r="G151" s="22" t="s">
        <v>668</v>
      </c>
      <c r="H151" s="22" t="s">
        <v>136</v>
      </c>
      <c r="I151" s="19" t="s">
        <v>392</v>
      </c>
      <c r="J151" s="19" t="s">
        <v>392</v>
      </c>
      <c r="K151" s="24">
        <v>39563</v>
      </c>
      <c r="L151" s="85" t="s">
        <v>87</v>
      </c>
      <c r="M151" s="314">
        <v>690000</v>
      </c>
      <c r="N151" s="314">
        <v>690000</v>
      </c>
      <c r="O151"/>
    </row>
    <row r="152" spans="1:15" ht="31.8" x14ac:dyDescent="0.25">
      <c r="A152" s="1" t="s">
        <v>386</v>
      </c>
      <c r="B152" s="2" t="s">
        <v>387</v>
      </c>
      <c r="C152" s="4">
        <v>791</v>
      </c>
      <c r="D152" s="1" t="s">
        <v>429</v>
      </c>
      <c r="E152" s="1"/>
      <c r="F152" s="197" t="s">
        <v>759</v>
      </c>
      <c r="G152" s="22" t="s">
        <v>668</v>
      </c>
      <c r="H152" s="22" t="s">
        <v>660</v>
      </c>
      <c r="I152" s="43" t="s">
        <v>392</v>
      </c>
      <c r="J152" s="43" t="s">
        <v>392</v>
      </c>
      <c r="K152" s="24">
        <v>39563</v>
      </c>
      <c r="L152" s="85" t="s">
        <v>87</v>
      </c>
      <c r="M152" s="314">
        <v>11560000</v>
      </c>
      <c r="N152" s="314">
        <v>11560000</v>
      </c>
      <c r="O152"/>
    </row>
    <row r="153" spans="1:15" ht="31.8" x14ac:dyDescent="0.25">
      <c r="A153" s="1" t="s">
        <v>386</v>
      </c>
      <c r="B153" s="2" t="s">
        <v>387</v>
      </c>
      <c r="C153" s="4">
        <v>913</v>
      </c>
      <c r="D153" s="1" t="s">
        <v>429</v>
      </c>
      <c r="E153" s="1"/>
      <c r="F153" s="197" t="s">
        <v>759</v>
      </c>
      <c r="G153" s="22" t="s">
        <v>668</v>
      </c>
      <c r="H153" s="22" t="s">
        <v>236</v>
      </c>
      <c r="I153" s="43" t="s">
        <v>392</v>
      </c>
      <c r="J153" s="43" t="s">
        <v>392</v>
      </c>
      <c r="K153" s="24">
        <v>39563</v>
      </c>
      <c r="L153" s="85" t="s">
        <v>87</v>
      </c>
      <c r="M153" s="314">
        <v>3250000</v>
      </c>
      <c r="N153" s="314">
        <v>3250000</v>
      </c>
      <c r="O153"/>
    </row>
    <row r="154" spans="1:15" ht="34.5" customHeight="1" x14ac:dyDescent="0.25">
      <c r="A154" s="1" t="s">
        <v>386</v>
      </c>
      <c r="B154" s="2" t="s">
        <v>387</v>
      </c>
      <c r="C154" s="4">
        <v>914</v>
      </c>
      <c r="D154" s="1" t="s">
        <v>429</v>
      </c>
      <c r="E154" s="1"/>
      <c r="F154" s="197" t="s">
        <v>759</v>
      </c>
      <c r="G154" s="22" t="s">
        <v>668</v>
      </c>
      <c r="H154" s="22" t="s">
        <v>18</v>
      </c>
      <c r="I154" s="43" t="s">
        <v>392</v>
      </c>
      <c r="J154" s="43" t="s">
        <v>392</v>
      </c>
      <c r="K154" s="24">
        <v>39563</v>
      </c>
      <c r="L154" s="85" t="s">
        <v>87</v>
      </c>
      <c r="M154" s="314">
        <v>28150000</v>
      </c>
      <c r="N154" s="314">
        <v>28150000</v>
      </c>
      <c r="O154"/>
    </row>
    <row r="155" spans="1:15" ht="31.8" x14ac:dyDescent="0.25">
      <c r="A155" s="1" t="s">
        <v>386</v>
      </c>
      <c r="B155" s="2" t="s">
        <v>387</v>
      </c>
      <c r="C155" s="4">
        <v>915</v>
      </c>
      <c r="D155" s="1" t="s">
        <v>429</v>
      </c>
      <c r="E155" s="1"/>
      <c r="F155" s="197" t="s">
        <v>759</v>
      </c>
      <c r="G155" s="22" t="s">
        <v>668</v>
      </c>
      <c r="H155" s="22" t="s">
        <v>237</v>
      </c>
      <c r="I155" s="43" t="s">
        <v>392</v>
      </c>
      <c r="J155" s="43" t="s">
        <v>392</v>
      </c>
      <c r="K155" s="24">
        <v>39563</v>
      </c>
      <c r="L155" s="85" t="s">
        <v>87</v>
      </c>
      <c r="M155" s="314">
        <v>19450000</v>
      </c>
      <c r="N155" s="314">
        <v>19450000</v>
      </c>
      <c r="O155"/>
    </row>
    <row r="156" spans="1:15" ht="36" customHeight="1" x14ac:dyDescent="0.25">
      <c r="A156" s="1" t="s">
        <v>386</v>
      </c>
      <c r="B156" s="2" t="s">
        <v>387</v>
      </c>
      <c r="C156" s="4">
        <v>916</v>
      </c>
      <c r="D156" s="1" t="s">
        <v>429</v>
      </c>
      <c r="E156" s="1"/>
      <c r="F156" s="197" t="s">
        <v>759</v>
      </c>
      <c r="G156" s="22" t="s">
        <v>668</v>
      </c>
      <c r="H156" s="22" t="s">
        <v>21</v>
      </c>
      <c r="I156" s="43" t="s">
        <v>392</v>
      </c>
      <c r="J156" s="43" t="s">
        <v>392</v>
      </c>
      <c r="K156" s="24">
        <v>39563</v>
      </c>
      <c r="L156" s="85" t="s">
        <v>87</v>
      </c>
      <c r="M156" s="314">
        <v>11800000</v>
      </c>
      <c r="N156" s="314">
        <v>11800000</v>
      </c>
      <c r="O156"/>
    </row>
    <row r="157" spans="1:15" ht="39.75" customHeight="1" x14ac:dyDescent="0.25">
      <c r="A157" s="1" t="s">
        <v>386</v>
      </c>
      <c r="B157" s="2" t="s">
        <v>387</v>
      </c>
      <c r="C157" s="4">
        <v>917</v>
      </c>
      <c r="D157" s="1" t="s">
        <v>429</v>
      </c>
      <c r="E157" s="1"/>
      <c r="F157" s="197" t="s">
        <v>759</v>
      </c>
      <c r="G157" s="22" t="s">
        <v>668</v>
      </c>
      <c r="H157" s="22" t="s">
        <v>20</v>
      </c>
      <c r="I157" s="43" t="s">
        <v>392</v>
      </c>
      <c r="J157" s="43" t="s">
        <v>392</v>
      </c>
      <c r="K157" s="24">
        <v>39563</v>
      </c>
      <c r="L157" s="85" t="s">
        <v>87</v>
      </c>
      <c r="M157" s="314">
        <v>7000000</v>
      </c>
      <c r="N157" s="314">
        <v>7000000</v>
      </c>
      <c r="O157"/>
    </row>
    <row r="158" spans="1:15" ht="31.8" x14ac:dyDescent="0.25">
      <c r="A158" s="1" t="s">
        <v>386</v>
      </c>
      <c r="B158" s="2" t="s">
        <v>387</v>
      </c>
      <c r="C158" s="4">
        <v>918</v>
      </c>
      <c r="D158" s="1" t="s">
        <v>429</v>
      </c>
      <c r="E158" s="1"/>
      <c r="F158" s="197" t="s">
        <v>759</v>
      </c>
      <c r="G158" s="22" t="s">
        <v>668</v>
      </c>
      <c r="H158" s="22" t="s">
        <v>19</v>
      </c>
      <c r="I158" s="43" t="s">
        <v>392</v>
      </c>
      <c r="J158" s="43" t="s">
        <v>392</v>
      </c>
      <c r="K158" s="24">
        <v>39563</v>
      </c>
      <c r="L158" s="85" t="s">
        <v>87</v>
      </c>
      <c r="M158" s="314">
        <v>3180000</v>
      </c>
      <c r="N158" s="314">
        <v>3180000</v>
      </c>
      <c r="O158"/>
    </row>
    <row r="159" spans="1:15" ht="33.75" customHeight="1" x14ac:dyDescent="0.25">
      <c r="A159" s="1" t="s">
        <v>386</v>
      </c>
      <c r="B159" s="2" t="s">
        <v>387</v>
      </c>
      <c r="C159" s="4">
        <v>792</v>
      </c>
      <c r="D159" s="1" t="s">
        <v>429</v>
      </c>
      <c r="E159" s="1"/>
      <c r="F159" s="197" t="s">
        <v>759</v>
      </c>
      <c r="G159" s="22" t="s">
        <v>668</v>
      </c>
      <c r="H159" s="22" t="s">
        <v>323</v>
      </c>
      <c r="I159" s="43" t="s">
        <v>392</v>
      </c>
      <c r="J159" s="43" t="s">
        <v>392</v>
      </c>
      <c r="K159" s="24">
        <v>39563</v>
      </c>
      <c r="L159" s="85" t="s">
        <v>87</v>
      </c>
      <c r="M159" s="314">
        <v>39200000</v>
      </c>
      <c r="N159" s="314">
        <v>39200000</v>
      </c>
      <c r="O159"/>
    </row>
    <row r="160" spans="1:15" ht="31.8" x14ac:dyDescent="0.25">
      <c r="A160" s="1" t="s">
        <v>386</v>
      </c>
      <c r="B160" s="2" t="s">
        <v>387</v>
      </c>
      <c r="C160" s="4">
        <v>793</v>
      </c>
      <c r="D160" s="1" t="s">
        <v>429</v>
      </c>
      <c r="E160" s="1"/>
      <c r="F160" s="197" t="s">
        <v>759</v>
      </c>
      <c r="G160" s="22" t="s">
        <v>668</v>
      </c>
      <c r="H160" s="22" t="s">
        <v>322</v>
      </c>
      <c r="I160" s="43" t="s">
        <v>392</v>
      </c>
      <c r="J160" s="43" t="s">
        <v>392</v>
      </c>
      <c r="K160" s="24">
        <v>39563</v>
      </c>
      <c r="L160" s="85" t="s">
        <v>87</v>
      </c>
      <c r="M160" s="314">
        <v>6400000</v>
      </c>
      <c r="N160" s="314">
        <v>6400000</v>
      </c>
      <c r="O160"/>
    </row>
    <row r="161" spans="1:15" ht="46.5" customHeight="1" x14ac:dyDescent="0.25">
      <c r="A161" s="1" t="s">
        <v>386</v>
      </c>
      <c r="B161" s="2" t="s">
        <v>387</v>
      </c>
      <c r="C161" s="4">
        <v>786</v>
      </c>
      <c r="D161" s="1" t="s">
        <v>429</v>
      </c>
      <c r="E161" s="1"/>
      <c r="F161" s="87" t="s">
        <v>347</v>
      </c>
      <c r="G161" s="22" t="s">
        <v>604</v>
      </c>
      <c r="H161" s="22" t="s">
        <v>14</v>
      </c>
      <c r="I161" s="95" t="s">
        <v>392</v>
      </c>
      <c r="J161" s="95" t="s">
        <v>392</v>
      </c>
      <c r="K161" s="24">
        <v>39563</v>
      </c>
      <c r="L161" s="85" t="s">
        <v>87</v>
      </c>
      <c r="M161" s="314">
        <v>565000</v>
      </c>
      <c r="N161" s="400">
        <v>1000000</v>
      </c>
      <c r="O161"/>
    </row>
    <row r="162" spans="1:15" ht="40.799999999999997" x14ac:dyDescent="0.25">
      <c r="A162" s="1" t="s">
        <v>386</v>
      </c>
      <c r="B162" s="2" t="s">
        <v>387</v>
      </c>
      <c r="C162" s="4">
        <v>787</v>
      </c>
      <c r="D162" s="1" t="s">
        <v>429</v>
      </c>
      <c r="E162" s="1"/>
      <c r="F162" s="85" t="s">
        <v>412</v>
      </c>
      <c r="G162" s="22" t="s">
        <v>604</v>
      </c>
      <c r="H162" s="22" t="s">
        <v>23</v>
      </c>
      <c r="I162" s="95" t="s">
        <v>392</v>
      </c>
      <c r="J162" s="95" t="s">
        <v>392</v>
      </c>
      <c r="K162" s="24">
        <v>39563</v>
      </c>
      <c r="L162" s="85" t="s">
        <v>87</v>
      </c>
      <c r="M162" s="314">
        <v>7631000</v>
      </c>
      <c r="N162" s="314">
        <v>7631000</v>
      </c>
      <c r="O162"/>
    </row>
    <row r="163" spans="1:15" ht="40.799999999999997" x14ac:dyDescent="0.25">
      <c r="A163" s="1" t="s">
        <v>386</v>
      </c>
      <c r="B163" s="2" t="s">
        <v>387</v>
      </c>
      <c r="C163" s="4">
        <v>788</v>
      </c>
      <c r="D163" s="1" t="s">
        <v>429</v>
      </c>
      <c r="E163" s="1"/>
      <c r="F163" s="202" t="s">
        <v>4</v>
      </c>
      <c r="G163" s="22" t="s">
        <v>604</v>
      </c>
      <c r="H163" s="22" t="s">
        <v>24</v>
      </c>
      <c r="I163" s="95" t="s">
        <v>392</v>
      </c>
      <c r="J163" s="95" t="s">
        <v>392</v>
      </c>
      <c r="K163" s="24">
        <v>39563</v>
      </c>
      <c r="L163" s="85" t="s">
        <v>87</v>
      </c>
      <c r="M163" s="314">
        <v>42300000</v>
      </c>
      <c r="N163" s="314">
        <v>42300000</v>
      </c>
      <c r="O163"/>
    </row>
    <row r="164" spans="1:15" ht="44.25" customHeight="1" x14ac:dyDescent="0.25">
      <c r="A164" s="1" t="s">
        <v>386</v>
      </c>
      <c r="B164" s="2" t="s">
        <v>387</v>
      </c>
      <c r="C164" s="4">
        <v>789</v>
      </c>
      <c r="D164" s="1" t="s">
        <v>429</v>
      </c>
      <c r="E164" s="1"/>
      <c r="F164" s="87" t="s">
        <v>347</v>
      </c>
      <c r="G164" s="22" t="s">
        <v>604</v>
      </c>
      <c r="H164" s="22" t="s">
        <v>15</v>
      </c>
      <c r="I164" s="95" t="s">
        <v>392</v>
      </c>
      <c r="J164" s="95" t="s">
        <v>392</v>
      </c>
      <c r="K164" s="24">
        <v>39563</v>
      </c>
      <c r="L164" s="85" t="s">
        <v>87</v>
      </c>
      <c r="M164" s="314">
        <v>23304000</v>
      </c>
      <c r="N164" s="314">
        <v>23304000</v>
      </c>
      <c r="O164"/>
    </row>
    <row r="165" spans="1:15" ht="45" customHeight="1" x14ac:dyDescent="0.25">
      <c r="A165" s="1" t="s">
        <v>386</v>
      </c>
      <c r="B165" s="2" t="s">
        <v>387</v>
      </c>
      <c r="C165" s="4">
        <v>790</v>
      </c>
      <c r="D165" s="1" t="s">
        <v>429</v>
      </c>
      <c r="E165" s="1"/>
      <c r="F165" s="85" t="s">
        <v>1</v>
      </c>
      <c r="G165" s="22" t="s">
        <v>604</v>
      </c>
      <c r="H165" s="22" t="s">
        <v>17</v>
      </c>
      <c r="I165" s="95" t="s">
        <v>392</v>
      </c>
      <c r="J165" s="95" t="s">
        <v>392</v>
      </c>
      <c r="K165" s="24">
        <v>39563</v>
      </c>
      <c r="L165" s="85" t="s">
        <v>87</v>
      </c>
      <c r="M165" s="314">
        <v>50600000</v>
      </c>
      <c r="N165" s="314">
        <v>50600000</v>
      </c>
      <c r="O165"/>
    </row>
    <row r="166" spans="1:15" ht="40.799999999999997" x14ac:dyDescent="0.25">
      <c r="A166" s="78" t="s">
        <v>386</v>
      </c>
      <c r="B166" s="79" t="s">
        <v>387</v>
      </c>
      <c r="C166" s="63">
        <v>1098</v>
      </c>
      <c r="D166" s="78" t="s">
        <v>429</v>
      </c>
      <c r="E166" s="123"/>
      <c r="F166" s="85" t="s">
        <v>1</v>
      </c>
      <c r="G166" s="22" t="s">
        <v>604</v>
      </c>
      <c r="H166" s="111" t="s">
        <v>652</v>
      </c>
      <c r="I166" s="95" t="s">
        <v>392</v>
      </c>
      <c r="J166" s="95" t="s">
        <v>392</v>
      </c>
      <c r="K166" s="24">
        <v>39563</v>
      </c>
      <c r="L166" s="85" t="s">
        <v>87</v>
      </c>
      <c r="M166" s="314">
        <v>37529000</v>
      </c>
      <c r="N166" s="314">
        <v>37529000</v>
      </c>
      <c r="O166"/>
    </row>
    <row r="167" spans="1:15" ht="32.25" customHeight="1" x14ac:dyDescent="0.25">
      <c r="A167" s="1" t="s">
        <v>386</v>
      </c>
      <c r="B167" s="127" t="s">
        <v>387</v>
      </c>
      <c r="C167" s="4">
        <v>190</v>
      </c>
      <c r="D167" s="1" t="s">
        <v>429</v>
      </c>
      <c r="E167" s="85"/>
      <c r="F167" s="85" t="s">
        <v>684</v>
      </c>
      <c r="G167" s="22" t="s">
        <v>91</v>
      </c>
      <c r="H167" s="111" t="s">
        <v>676</v>
      </c>
      <c r="I167" s="96" t="s">
        <v>392</v>
      </c>
      <c r="J167" s="96" t="s">
        <v>392</v>
      </c>
      <c r="K167" s="92">
        <v>39715</v>
      </c>
      <c r="L167" s="85" t="s">
        <v>87</v>
      </c>
      <c r="M167" s="314">
        <v>69600000</v>
      </c>
      <c r="N167" s="314">
        <v>69600000</v>
      </c>
      <c r="O167"/>
    </row>
    <row r="168" spans="1:15" ht="26.25" customHeight="1" x14ac:dyDescent="0.25">
      <c r="A168" s="19" t="s">
        <v>386</v>
      </c>
      <c r="B168" s="127" t="s">
        <v>387</v>
      </c>
      <c r="C168" s="21">
        <v>1094</v>
      </c>
      <c r="D168" s="19" t="s">
        <v>429</v>
      </c>
      <c r="E168" s="85"/>
      <c r="F168" s="197" t="s">
        <v>684</v>
      </c>
      <c r="G168" s="111" t="s">
        <v>91</v>
      </c>
      <c r="H168" s="111" t="s">
        <v>648</v>
      </c>
      <c r="I168" s="96" t="s">
        <v>392</v>
      </c>
      <c r="J168" s="96" t="s">
        <v>392</v>
      </c>
      <c r="K168" s="92">
        <v>39715</v>
      </c>
      <c r="L168" s="85" t="s">
        <v>87</v>
      </c>
      <c r="M168" s="314">
        <v>20800000</v>
      </c>
      <c r="N168" s="400">
        <v>25000000</v>
      </c>
      <c r="O168"/>
    </row>
    <row r="169" spans="1:15" ht="33.75" customHeight="1" x14ac:dyDescent="0.25">
      <c r="A169" s="19" t="s">
        <v>386</v>
      </c>
      <c r="B169" s="127" t="s">
        <v>387</v>
      </c>
      <c r="C169" s="21">
        <v>1095</v>
      </c>
      <c r="D169" s="19" t="s">
        <v>429</v>
      </c>
      <c r="E169" s="85"/>
      <c r="F169" s="85" t="s">
        <v>128</v>
      </c>
      <c r="G169" s="111" t="s">
        <v>91</v>
      </c>
      <c r="H169" s="111" t="s">
        <v>649</v>
      </c>
      <c r="I169" s="96" t="s">
        <v>392</v>
      </c>
      <c r="J169" s="96" t="s">
        <v>392</v>
      </c>
      <c r="K169" s="92">
        <v>39715</v>
      </c>
      <c r="L169" s="85" t="s">
        <v>87</v>
      </c>
      <c r="M169" s="314">
        <v>73800000</v>
      </c>
      <c r="N169" s="314">
        <v>73800000</v>
      </c>
    </row>
    <row r="170" spans="1:15" ht="29.25" customHeight="1" x14ac:dyDescent="0.25">
      <c r="A170" s="19" t="s">
        <v>386</v>
      </c>
      <c r="B170" s="127" t="s">
        <v>387</v>
      </c>
      <c r="C170" s="21">
        <v>794</v>
      </c>
      <c r="D170" s="19" t="s">
        <v>429</v>
      </c>
      <c r="E170" s="78"/>
      <c r="F170" s="85" t="s">
        <v>684</v>
      </c>
      <c r="G170" s="22" t="s">
        <v>91</v>
      </c>
      <c r="H170" s="111" t="s">
        <v>677</v>
      </c>
      <c r="I170" s="96" t="s">
        <v>392</v>
      </c>
      <c r="J170" s="96" t="s">
        <v>392</v>
      </c>
      <c r="K170" s="92">
        <v>39715</v>
      </c>
      <c r="L170" s="85" t="s">
        <v>87</v>
      </c>
      <c r="M170" s="314">
        <v>55800000</v>
      </c>
      <c r="N170" s="314">
        <v>55800000</v>
      </c>
    </row>
    <row r="171" spans="1:15" ht="33" customHeight="1" x14ac:dyDescent="0.25">
      <c r="A171" s="19" t="s">
        <v>386</v>
      </c>
      <c r="B171" s="127" t="s">
        <v>387</v>
      </c>
      <c r="C171" s="21">
        <v>796</v>
      </c>
      <c r="D171" s="19" t="s">
        <v>429</v>
      </c>
      <c r="E171" s="78"/>
      <c r="F171" s="197" t="s">
        <v>684</v>
      </c>
      <c r="G171" s="111" t="s">
        <v>91</v>
      </c>
      <c r="H171" s="22" t="s">
        <v>319</v>
      </c>
      <c r="I171" s="96" t="s">
        <v>392</v>
      </c>
      <c r="J171" s="96" t="s">
        <v>392</v>
      </c>
      <c r="K171" s="92">
        <v>39715</v>
      </c>
      <c r="L171" s="85" t="s">
        <v>87</v>
      </c>
      <c r="M171" s="314">
        <v>16400000</v>
      </c>
      <c r="N171" s="314">
        <v>16400000</v>
      </c>
    </row>
    <row r="172" spans="1:15" ht="29.25" customHeight="1" x14ac:dyDescent="0.25">
      <c r="A172" s="19" t="s">
        <v>386</v>
      </c>
      <c r="B172" s="127" t="s">
        <v>387</v>
      </c>
      <c r="C172" s="21">
        <v>797</v>
      </c>
      <c r="D172" s="19" t="s">
        <v>429</v>
      </c>
      <c r="E172" s="78"/>
      <c r="F172" s="85" t="s">
        <v>389</v>
      </c>
      <c r="G172" s="111" t="s">
        <v>91</v>
      </c>
      <c r="H172" s="22" t="s">
        <v>39</v>
      </c>
      <c r="I172" s="96" t="s">
        <v>392</v>
      </c>
      <c r="J172" s="96" t="s">
        <v>392</v>
      </c>
      <c r="K172" s="92">
        <v>39715</v>
      </c>
      <c r="L172" s="85" t="s">
        <v>87</v>
      </c>
      <c r="M172" s="314">
        <v>8300000</v>
      </c>
      <c r="N172" s="314">
        <v>8300000</v>
      </c>
    </row>
    <row r="173" spans="1:15" ht="30" customHeight="1" x14ac:dyDescent="0.25">
      <c r="A173" s="19" t="s">
        <v>386</v>
      </c>
      <c r="B173" s="127" t="s">
        <v>387</v>
      </c>
      <c r="C173" s="21">
        <v>795</v>
      </c>
      <c r="D173" s="19" t="s">
        <v>429</v>
      </c>
      <c r="E173" s="78"/>
      <c r="F173" s="85" t="s">
        <v>128</v>
      </c>
      <c r="G173" s="22" t="s">
        <v>90</v>
      </c>
      <c r="H173" s="111" t="s">
        <v>681</v>
      </c>
      <c r="I173" s="96" t="s">
        <v>392</v>
      </c>
      <c r="J173" s="96" t="s">
        <v>392</v>
      </c>
      <c r="K173" s="92">
        <v>39715</v>
      </c>
      <c r="L173" s="85" t="s">
        <v>87</v>
      </c>
      <c r="M173" s="314">
        <v>99900000</v>
      </c>
      <c r="N173" s="314">
        <v>99900000</v>
      </c>
    </row>
    <row r="174" spans="1:15" ht="31.5" customHeight="1" x14ac:dyDescent="0.25">
      <c r="A174" s="19" t="s">
        <v>386</v>
      </c>
      <c r="B174" s="127" t="s">
        <v>387</v>
      </c>
      <c r="C174" s="114">
        <v>1106</v>
      </c>
      <c r="D174" s="19" t="s">
        <v>429</v>
      </c>
      <c r="E174" s="78"/>
      <c r="F174" s="85" t="s">
        <v>732</v>
      </c>
      <c r="G174" s="22" t="s">
        <v>90</v>
      </c>
      <c r="H174" s="111" t="s">
        <v>680</v>
      </c>
      <c r="I174" s="96" t="s">
        <v>392</v>
      </c>
      <c r="J174" s="96" t="s">
        <v>392</v>
      </c>
      <c r="K174" s="92">
        <v>39715</v>
      </c>
      <c r="L174" s="85" t="s">
        <v>87</v>
      </c>
      <c r="M174" s="315" t="s">
        <v>679</v>
      </c>
      <c r="N174" s="315" t="s">
        <v>679</v>
      </c>
    </row>
    <row r="175" spans="1:15" ht="29.25" customHeight="1" x14ac:dyDescent="0.25">
      <c r="A175" s="19" t="s">
        <v>386</v>
      </c>
      <c r="B175" s="127" t="s">
        <v>387</v>
      </c>
      <c r="C175" s="21">
        <v>798</v>
      </c>
      <c r="D175" s="19" t="s">
        <v>429</v>
      </c>
      <c r="E175" s="78"/>
      <c r="F175" s="85" t="s">
        <v>128</v>
      </c>
      <c r="G175" s="22" t="s">
        <v>90</v>
      </c>
      <c r="H175" s="111" t="s">
        <v>902</v>
      </c>
      <c r="I175" s="96" t="s">
        <v>392</v>
      </c>
      <c r="J175" s="96" t="s">
        <v>392</v>
      </c>
      <c r="K175" s="92">
        <v>39715</v>
      </c>
      <c r="L175" s="85" t="s">
        <v>87</v>
      </c>
      <c r="M175" s="314">
        <v>4900000</v>
      </c>
      <c r="N175" s="314">
        <v>4900000</v>
      </c>
    </row>
    <row r="176" spans="1:15" ht="25.5" customHeight="1" x14ac:dyDescent="0.25">
      <c r="A176" s="19" t="s">
        <v>386</v>
      </c>
      <c r="B176" s="127" t="s">
        <v>387</v>
      </c>
      <c r="C176" s="21">
        <v>799</v>
      </c>
      <c r="D176" s="19" t="s">
        <v>429</v>
      </c>
      <c r="E176" s="78"/>
      <c r="F176" s="85" t="s">
        <v>128</v>
      </c>
      <c r="G176" s="22" t="s">
        <v>90</v>
      </c>
      <c r="H176" s="22" t="s">
        <v>320</v>
      </c>
      <c r="I176" s="96" t="s">
        <v>392</v>
      </c>
      <c r="J176" s="96" t="s">
        <v>392</v>
      </c>
      <c r="K176" s="92">
        <v>39715</v>
      </c>
      <c r="L176" s="85" t="s">
        <v>87</v>
      </c>
      <c r="M176" s="314">
        <v>4500000</v>
      </c>
      <c r="N176" s="314">
        <v>4500000</v>
      </c>
    </row>
    <row r="177" spans="1:44" ht="39.75" customHeight="1" x14ac:dyDescent="0.25">
      <c r="A177" s="19" t="s">
        <v>386</v>
      </c>
      <c r="B177" s="127" t="s">
        <v>387</v>
      </c>
      <c r="C177" s="21">
        <v>1096</v>
      </c>
      <c r="D177" s="19" t="s">
        <v>429</v>
      </c>
      <c r="E177" s="87"/>
      <c r="F177" s="85" t="s">
        <v>732</v>
      </c>
      <c r="G177" s="22" t="s">
        <v>90</v>
      </c>
      <c r="H177" s="111" t="s">
        <v>650</v>
      </c>
      <c r="I177" s="96" t="s">
        <v>392</v>
      </c>
      <c r="J177" s="96" t="s">
        <v>392</v>
      </c>
      <c r="K177" s="92">
        <v>39715</v>
      </c>
      <c r="L177" s="85" t="s">
        <v>87</v>
      </c>
      <c r="M177" s="314">
        <v>5800000</v>
      </c>
      <c r="N177" s="400">
        <v>12000000</v>
      </c>
    </row>
    <row r="178" spans="1:44" ht="20.399999999999999" x14ac:dyDescent="0.25">
      <c r="A178" s="33" t="s">
        <v>386</v>
      </c>
      <c r="B178" s="127" t="s">
        <v>387</v>
      </c>
      <c r="C178" s="47">
        <v>800</v>
      </c>
      <c r="D178" s="33" t="s">
        <v>429</v>
      </c>
      <c r="E178" s="87"/>
      <c r="F178" s="85" t="s">
        <v>128</v>
      </c>
      <c r="G178" s="48" t="s">
        <v>90</v>
      </c>
      <c r="H178" s="48" t="s">
        <v>317</v>
      </c>
      <c r="I178" s="96" t="s">
        <v>392</v>
      </c>
      <c r="J178" s="96" t="s">
        <v>392</v>
      </c>
      <c r="K178" s="92">
        <v>39715</v>
      </c>
      <c r="L178" s="85" t="s">
        <v>87</v>
      </c>
      <c r="M178" s="318">
        <v>7300000</v>
      </c>
      <c r="N178" s="412">
        <v>10000000</v>
      </c>
    </row>
    <row r="179" spans="1:44" s="117" customFormat="1" ht="36.75" customHeight="1" x14ac:dyDescent="0.25">
      <c r="A179" s="33" t="s">
        <v>386</v>
      </c>
      <c r="B179" s="127" t="s">
        <v>387</v>
      </c>
      <c r="C179" s="47">
        <v>1097</v>
      </c>
      <c r="D179" s="33" t="s">
        <v>429</v>
      </c>
      <c r="E179" s="128"/>
      <c r="F179" s="85" t="s">
        <v>128</v>
      </c>
      <c r="G179" s="22" t="s">
        <v>90</v>
      </c>
      <c r="H179" s="110" t="s">
        <v>651</v>
      </c>
      <c r="I179" s="96" t="s">
        <v>392</v>
      </c>
      <c r="J179" s="96" t="s">
        <v>392</v>
      </c>
      <c r="K179" s="92">
        <v>39715</v>
      </c>
      <c r="L179" s="85" t="s">
        <v>87</v>
      </c>
      <c r="M179" s="318">
        <v>129800000</v>
      </c>
      <c r="N179" s="318">
        <v>129800000</v>
      </c>
      <c r="O179" s="182"/>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row>
    <row r="180" spans="1:44" s="116" customFormat="1" ht="33.75" customHeight="1" x14ac:dyDescent="0.25">
      <c r="A180" s="78" t="s">
        <v>386</v>
      </c>
      <c r="B180" s="79" t="s">
        <v>387</v>
      </c>
      <c r="C180" s="63">
        <v>1099</v>
      </c>
      <c r="D180" s="78" t="s">
        <v>429</v>
      </c>
      <c r="E180" s="123"/>
      <c r="F180" s="85" t="s">
        <v>732</v>
      </c>
      <c r="G180" s="22" t="s">
        <v>90</v>
      </c>
      <c r="H180" s="111" t="s">
        <v>653</v>
      </c>
      <c r="I180" s="95" t="s">
        <v>392</v>
      </c>
      <c r="J180" s="95" t="s">
        <v>392</v>
      </c>
      <c r="K180" s="92">
        <v>39715</v>
      </c>
      <c r="L180" s="85" t="s">
        <v>87</v>
      </c>
      <c r="M180" s="314">
        <v>4100000</v>
      </c>
      <c r="N180" s="400">
        <v>6000000</v>
      </c>
      <c r="O180" s="183"/>
    </row>
    <row r="181" spans="1:44" s="159" customFormat="1" ht="35.25" customHeight="1" x14ac:dyDescent="0.25">
      <c r="A181" s="78" t="s">
        <v>386</v>
      </c>
      <c r="B181" s="79" t="s">
        <v>387</v>
      </c>
      <c r="C181" s="114">
        <v>1109</v>
      </c>
      <c r="D181" s="78" t="s">
        <v>429</v>
      </c>
      <c r="E181" s="123"/>
      <c r="F181" s="85" t="s">
        <v>128</v>
      </c>
      <c r="G181" s="22" t="s">
        <v>90</v>
      </c>
      <c r="H181" s="111" t="s">
        <v>688</v>
      </c>
      <c r="I181" s="95" t="s">
        <v>392</v>
      </c>
      <c r="J181" s="95" t="s">
        <v>392</v>
      </c>
      <c r="K181" s="92">
        <v>39715</v>
      </c>
      <c r="L181" s="85" t="s">
        <v>87</v>
      </c>
      <c r="M181" s="15">
        <v>360000</v>
      </c>
      <c r="N181" s="198">
        <v>1000000</v>
      </c>
      <c r="O181" s="184"/>
    </row>
    <row r="182" spans="1:44" ht="30.75" customHeight="1" x14ac:dyDescent="0.4">
      <c r="A182" s="1107" t="s">
        <v>302</v>
      </c>
      <c r="B182" s="1108"/>
      <c r="C182" s="1108"/>
      <c r="D182" s="1108"/>
      <c r="E182" s="1108"/>
      <c r="F182" s="1108"/>
      <c r="G182" s="1108"/>
      <c r="H182" s="1108"/>
      <c r="I182" s="1108"/>
      <c r="J182" s="1108"/>
      <c r="K182" s="1108"/>
      <c r="L182" s="1108"/>
      <c r="M182" s="1108"/>
      <c r="N182" s="1109"/>
    </row>
    <row r="183" spans="1:44" ht="20.399999999999999" x14ac:dyDescent="0.25">
      <c r="A183" s="1" t="s">
        <v>386</v>
      </c>
      <c r="B183" s="2" t="s">
        <v>387</v>
      </c>
      <c r="C183" s="14">
        <v>211</v>
      </c>
      <c r="D183" s="1" t="s">
        <v>451</v>
      </c>
      <c r="E183" s="1"/>
      <c r="F183" s="201" t="s">
        <v>22</v>
      </c>
      <c r="G183" s="22" t="s">
        <v>165</v>
      </c>
      <c r="H183" s="22" t="s">
        <v>306</v>
      </c>
      <c r="I183" s="96" t="s">
        <v>406</v>
      </c>
      <c r="J183" s="96" t="s">
        <v>406</v>
      </c>
      <c r="K183" s="24">
        <v>39563</v>
      </c>
      <c r="L183" s="85" t="s">
        <v>121</v>
      </c>
      <c r="M183" s="314">
        <v>9162029</v>
      </c>
      <c r="N183" s="314">
        <v>9162029</v>
      </c>
    </row>
    <row r="184" spans="1:44" s="93" customFormat="1" ht="30.6" x14ac:dyDescent="0.25">
      <c r="A184" s="19" t="s">
        <v>386</v>
      </c>
      <c r="B184" s="20" t="s">
        <v>387</v>
      </c>
      <c r="C184" s="21">
        <v>1049</v>
      </c>
      <c r="D184" s="19" t="s">
        <v>468</v>
      </c>
      <c r="E184" s="19"/>
      <c r="F184" s="85" t="s">
        <v>412</v>
      </c>
      <c r="G184" s="22"/>
      <c r="H184" s="22" t="s">
        <v>43</v>
      </c>
      <c r="I184" s="96" t="s">
        <v>392</v>
      </c>
      <c r="J184" s="96" t="s">
        <v>392</v>
      </c>
      <c r="K184" s="89" t="s">
        <v>410</v>
      </c>
      <c r="L184" s="85" t="s">
        <v>410</v>
      </c>
      <c r="M184" s="314">
        <v>3000000</v>
      </c>
      <c r="N184" s="314">
        <v>3000000</v>
      </c>
    </row>
    <row r="185" spans="1:44" ht="20.399999999999999" x14ac:dyDescent="0.25">
      <c r="A185" s="1" t="s">
        <v>386</v>
      </c>
      <c r="B185" s="2" t="s">
        <v>387</v>
      </c>
      <c r="C185" s="4">
        <v>582</v>
      </c>
      <c r="D185" s="1" t="s">
        <v>451</v>
      </c>
      <c r="E185" s="1"/>
      <c r="F185" s="85" t="s">
        <v>412</v>
      </c>
      <c r="G185" s="111"/>
      <c r="H185" s="22" t="s">
        <v>596</v>
      </c>
      <c r="I185" s="96" t="s">
        <v>392</v>
      </c>
      <c r="J185" s="96" t="s">
        <v>392</v>
      </c>
      <c r="K185" s="92">
        <v>39647</v>
      </c>
      <c r="L185" s="85" t="s">
        <v>87</v>
      </c>
      <c r="M185" s="314">
        <v>16000000</v>
      </c>
      <c r="N185" s="314">
        <v>16000000</v>
      </c>
    </row>
    <row r="186" spans="1:44" s="165" customFormat="1" ht="30.6" x14ac:dyDescent="0.25">
      <c r="A186" s="96" t="s">
        <v>386</v>
      </c>
      <c r="B186" s="85" t="s">
        <v>387</v>
      </c>
      <c r="C186" s="114">
        <v>1112</v>
      </c>
      <c r="D186" s="96" t="s">
        <v>468</v>
      </c>
      <c r="E186" s="96"/>
      <c r="F186" s="85" t="s">
        <v>412</v>
      </c>
      <c r="G186" s="111"/>
      <c r="H186" s="111" t="s">
        <v>707</v>
      </c>
      <c r="I186" s="96" t="s">
        <v>392</v>
      </c>
      <c r="J186" s="96" t="s">
        <v>392</v>
      </c>
      <c r="K186" s="89" t="s">
        <v>410</v>
      </c>
      <c r="L186" s="85" t="s">
        <v>410</v>
      </c>
      <c r="M186" s="314">
        <v>1000000</v>
      </c>
      <c r="N186" s="314">
        <v>1000000</v>
      </c>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30.6" x14ac:dyDescent="0.25">
      <c r="A187" s="19" t="s">
        <v>386</v>
      </c>
      <c r="B187" s="20" t="s">
        <v>387</v>
      </c>
      <c r="C187" s="21">
        <v>974</v>
      </c>
      <c r="D187" s="19" t="s">
        <v>468</v>
      </c>
      <c r="E187" s="19"/>
      <c r="F187" s="85" t="s">
        <v>1</v>
      </c>
      <c r="G187" s="22"/>
      <c r="H187" s="22" t="s">
        <v>307</v>
      </c>
      <c r="I187" s="96" t="s">
        <v>392</v>
      </c>
      <c r="J187" s="96" t="s">
        <v>392</v>
      </c>
      <c r="K187" s="20" t="s">
        <v>410</v>
      </c>
      <c r="L187" s="85" t="s">
        <v>87</v>
      </c>
      <c r="M187" s="314">
        <v>6700000</v>
      </c>
      <c r="N187" s="314">
        <v>6700000</v>
      </c>
    </row>
    <row r="188" spans="1:44" ht="45.75" customHeight="1" x14ac:dyDescent="0.25">
      <c r="A188" s="1" t="s">
        <v>386</v>
      </c>
      <c r="B188" s="20" t="s">
        <v>387</v>
      </c>
      <c r="C188" s="4">
        <v>816</v>
      </c>
      <c r="D188" s="1" t="s">
        <v>451</v>
      </c>
      <c r="E188" s="2"/>
      <c r="F188" s="85" t="s">
        <v>684</v>
      </c>
      <c r="G188" s="22" t="s">
        <v>48</v>
      </c>
      <c r="H188" s="111" t="s">
        <v>674</v>
      </c>
      <c r="I188" s="96" t="s">
        <v>392</v>
      </c>
      <c r="J188" s="96" t="s">
        <v>392</v>
      </c>
      <c r="K188" s="92">
        <v>39715</v>
      </c>
      <c r="L188" s="85" t="s">
        <v>87</v>
      </c>
      <c r="M188" s="315" t="s">
        <v>548</v>
      </c>
      <c r="N188" s="315" t="s">
        <v>548</v>
      </c>
    </row>
    <row r="189" spans="1:44" ht="33.75" customHeight="1" x14ac:dyDescent="0.25">
      <c r="A189" s="1" t="s">
        <v>386</v>
      </c>
      <c r="B189" s="89" t="s">
        <v>387</v>
      </c>
      <c r="C189" s="63">
        <v>1054</v>
      </c>
      <c r="D189" s="1" t="s">
        <v>451</v>
      </c>
      <c r="E189" s="1"/>
      <c r="F189" s="85" t="s">
        <v>684</v>
      </c>
      <c r="G189" s="111" t="s">
        <v>657</v>
      </c>
      <c r="H189" s="22" t="s">
        <v>623</v>
      </c>
      <c r="I189" s="95" t="s">
        <v>392</v>
      </c>
      <c r="J189" s="95" t="s">
        <v>392</v>
      </c>
      <c r="K189" s="152">
        <v>39715</v>
      </c>
      <c r="L189" s="85" t="s">
        <v>87</v>
      </c>
      <c r="M189" s="314">
        <v>14000000</v>
      </c>
      <c r="N189" s="314">
        <v>14000000</v>
      </c>
    </row>
    <row r="190" spans="1:44" ht="34.5" customHeight="1" x14ac:dyDescent="0.25">
      <c r="A190" s="98" t="s">
        <v>386</v>
      </c>
      <c r="B190" s="89" t="s">
        <v>387</v>
      </c>
      <c r="C190" s="55">
        <v>576</v>
      </c>
      <c r="D190" s="98" t="s">
        <v>451</v>
      </c>
      <c r="E190" s="98"/>
      <c r="F190" s="85" t="s">
        <v>684</v>
      </c>
      <c r="G190" s="50" t="s">
        <v>349</v>
      </c>
      <c r="H190" s="151" t="s">
        <v>698</v>
      </c>
      <c r="I190" s="95" t="s">
        <v>392</v>
      </c>
      <c r="J190" s="95" t="s">
        <v>392</v>
      </c>
      <c r="K190" s="152">
        <v>39715</v>
      </c>
      <c r="L190" s="88" t="s">
        <v>87</v>
      </c>
      <c r="M190" s="317">
        <v>313000000</v>
      </c>
      <c r="N190" s="317">
        <v>313000000</v>
      </c>
    </row>
    <row r="191" spans="1:44" ht="34.5" customHeight="1" x14ac:dyDescent="0.25">
      <c r="A191" s="98" t="s">
        <v>386</v>
      </c>
      <c r="B191" s="89" t="s">
        <v>387</v>
      </c>
      <c r="C191" s="154">
        <v>1114</v>
      </c>
      <c r="D191" s="98" t="s">
        <v>451</v>
      </c>
      <c r="E191" s="163"/>
      <c r="F191" s="85" t="s">
        <v>684</v>
      </c>
      <c r="G191" s="151" t="s">
        <v>349</v>
      </c>
      <c r="H191" s="151" t="s">
        <v>700</v>
      </c>
      <c r="I191" s="95" t="s">
        <v>392</v>
      </c>
      <c r="J191" s="95" t="s">
        <v>392</v>
      </c>
      <c r="K191" s="152">
        <v>39715</v>
      </c>
      <c r="L191" s="88" t="s">
        <v>87</v>
      </c>
      <c r="M191" s="315" t="s">
        <v>699</v>
      </c>
      <c r="N191" s="315" t="s">
        <v>699</v>
      </c>
    </row>
    <row r="192" spans="1:44" ht="37.5" customHeight="1" x14ac:dyDescent="0.25">
      <c r="A192" s="19" t="s">
        <v>386</v>
      </c>
      <c r="B192" s="89" t="s">
        <v>387</v>
      </c>
      <c r="C192" s="21">
        <v>814</v>
      </c>
      <c r="D192" s="19" t="s">
        <v>451</v>
      </c>
      <c r="E192" s="19"/>
      <c r="F192" s="85" t="s">
        <v>684</v>
      </c>
      <c r="G192" s="111" t="s">
        <v>622</v>
      </c>
      <c r="H192" s="111" t="s">
        <v>47</v>
      </c>
      <c r="I192" s="95" t="s">
        <v>392</v>
      </c>
      <c r="J192" s="95" t="s">
        <v>392</v>
      </c>
      <c r="K192" s="152">
        <v>39715</v>
      </c>
      <c r="L192" s="85" t="s">
        <v>87</v>
      </c>
      <c r="M192" s="314">
        <v>9000000</v>
      </c>
      <c r="N192" s="314">
        <v>9000000</v>
      </c>
    </row>
    <row r="193" spans="1:44" ht="20.399999999999999" x14ac:dyDescent="0.25">
      <c r="A193" s="98" t="s">
        <v>386</v>
      </c>
      <c r="B193" s="89" t="s">
        <v>387</v>
      </c>
      <c r="C193" s="4">
        <v>802</v>
      </c>
      <c r="D193" s="98" t="s">
        <v>451</v>
      </c>
      <c r="E193" s="98"/>
      <c r="F193" s="85" t="s">
        <v>684</v>
      </c>
      <c r="G193" s="22" t="s">
        <v>91</v>
      </c>
      <c r="H193" s="22" t="s">
        <v>621</v>
      </c>
      <c r="I193" s="95" t="s">
        <v>392</v>
      </c>
      <c r="J193" s="95" t="s">
        <v>392</v>
      </c>
      <c r="K193" s="152">
        <v>39715</v>
      </c>
      <c r="L193" s="85" t="s">
        <v>87</v>
      </c>
      <c r="M193" s="314">
        <v>251000000</v>
      </c>
      <c r="N193" s="314">
        <v>251000000</v>
      </c>
    </row>
    <row r="194" spans="1:44" ht="30.6" x14ac:dyDescent="0.25">
      <c r="A194" s="98" t="s">
        <v>386</v>
      </c>
      <c r="B194" s="89" t="s">
        <v>387</v>
      </c>
      <c r="C194" s="21">
        <v>1084</v>
      </c>
      <c r="D194" s="98" t="s">
        <v>451</v>
      </c>
      <c r="E194" s="98"/>
      <c r="F194" s="85" t="s">
        <v>684</v>
      </c>
      <c r="G194" s="22" t="s">
        <v>91</v>
      </c>
      <c r="H194" s="111" t="s">
        <v>682</v>
      </c>
      <c r="I194" s="95" t="s">
        <v>392</v>
      </c>
      <c r="J194" s="95" t="s">
        <v>392</v>
      </c>
      <c r="K194" s="152">
        <v>39715</v>
      </c>
      <c r="L194" s="85" t="s">
        <v>87</v>
      </c>
      <c r="M194" s="315" t="s">
        <v>552</v>
      </c>
      <c r="N194" s="315" t="s">
        <v>552</v>
      </c>
    </row>
    <row r="195" spans="1:44" ht="30.6" x14ac:dyDescent="0.25">
      <c r="A195" s="98" t="s">
        <v>386</v>
      </c>
      <c r="B195" s="89" t="s">
        <v>387</v>
      </c>
      <c r="C195" s="21">
        <v>1085</v>
      </c>
      <c r="D195" s="98" t="s">
        <v>451</v>
      </c>
      <c r="E195" s="98"/>
      <c r="F195" s="85" t="s">
        <v>684</v>
      </c>
      <c r="G195" s="22" t="s">
        <v>91</v>
      </c>
      <c r="H195" s="111" t="s">
        <v>643</v>
      </c>
      <c r="I195" s="95" t="s">
        <v>392</v>
      </c>
      <c r="J195" s="95" t="s">
        <v>392</v>
      </c>
      <c r="K195" s="152">
        <v>39715</v>
      </c>
      <c r="L195" s="85" t="s">
        <v>87</v>
      </c>
      <c r="M195" s="315" t="s">
        <v>552</v>
      </c>
      <c r="N195" s="315" t="s">
        <v>552</v>
      </c>
    </row>
    <row r="196" spans="1:44" ht="30.6" x14ac:dyDescent="0.25">
      <c r="A196" s="98" t="s">
        <v>386</v>
      </c>
      <c r="B196" s="89" t="s">
        <v>387</v>
      </c>
      <c r="C196" s="21">
        <v>1086</v>
      </c>
      <c r="D196" s="98" t="s">
        <v>451</v>
      </c>
      <c r="E196" s="98"/>
      <c r="F196" s="85" t="s">
        <v>684</v>
      </c>
      <c r="G196" s="22" t="s">
        <v>91</v>
      </c>
      <c r="H196" s="111" t="s">
        <v>701</v>
      </c>
      <c r="I196" s="95" t="s">
        <v>392</v>
      </c>
      <c r="J196" s="95" t="s">
        <v>392</v>
      </c>
      <c r="K196" s="152">
        <v>39715</v>
      </c>
      <c r="L196" s="85" t="s">
        <v>87</v>
      </c>
      <c r="M196" s="315" t="s">
        <v>552</v>
      </c>
      <c r="N196" s="315" t="s">
        <v>552</v>
      </c>
    </row>
    <row r="197" spans="1:44" ht="30.6" x14ac:dyDescent="0.25">
      <c r="A197" s="98" t="s">
        <v>386</v>
      </c>
      <c r="B197" s="89" t="s">
        <v>387</v>
      </c>
      <c r="C197" s="21">
        <v>1087</v>
      </c>
      <c r="D197" s="98" t="s">
        <v>451</v>
      </c>
      <c r="E197" s="98"/>
      <c r="F197" s="85" t="s">
        <v>684</v>
      </c>
      <c r="G197" s="22" t="s">
        <v>91</v>
      </c>
      <c r="H197" s="111" t="s">
        <v>702</v>
      </c>
      <c r="I197" s="95" t="s">
        <v>392</v>
      </c>
      <c r="J197" s="95" t="s">
        <v>392</v>
      </c>
      <c r="K197" s="152">
        <v>39715</v>
      </c>
      <c r="L197" s="85" t="s">
        <v>87</v>
      </c>
      <c r="M197" s="315" t="s">
        <v>552</v>
      </c>
      <c r="N197" s="315" t="s">
        <v>552</v>
      </c>
    </row>
    <row r="198" spans="1:44" ht="30.6" x14ac:dyDescent="0.25">
      <c r="A198" s="98" t="s">
        <v>386</v>
      </c>
      <c r="B198" s="89" t="s">
        <v>387</v>
      </c>
      <c r="C198" s="21">
        <v>1088</v>
      </c>
      <c r="D198" s="98" t="s">
        <v>451</v>
      </c>
      <c r="E198" s="98"/>
      <c r="F198" s="85" t="s">
        <v>684</v>
      </c>
      <c r="G198" s="22" t="s">
        <v>91</v>
      </c>
      <c r="H198" s="111" t="s">
        <v>703</v>
      </c>
      <c r="I198" s="95" t="s">
        <v>392</v>
      </c>
      <c r="J198" s="95" t="s">
        <v>392</v>
      </c>
      <c r="K198" s="152">
        <v>39715</v>
      </c>
      <c r="L198" s="85" t="s">
        <v>87</v>
      </c>
      <c r="M198" s="315" t="s">
        <v>552</v>
      </c>
      <c r="N198" s="315" t="s">
        <v>552</v>
      </c>
    </row>
    <row r="199" spans="1:44" ht="30.6" x14ac:dyDescent="0.25">
      <c r="A199" s="98" t="s">
        <v>386</v>
      </c>
      <c r="B199" s="89" t="s">
        <v>387</v>
      </c>
      <c r="C199" s="21">
        <v>1089</v>
      </c>
      <c r="D199" s="98" t="s">
        <v>451</v>
      </c>
      <c r="E199" s="98"/>
      <c r="F199" s="85" t="s">
        <v>684</v>
      </c>
      <c r="G199" s="22" t="s">
        <v>91</v>
      </c>
      <c r="H199" s="111" t="s">
        <v>646</v>
      </c>
      <c r="I199" s="95" t="s">
        <v>392</v>
      </c>
      <c r="J199" s="95" t="s">
        <v>392</v>
      </c>
      <c r="K199" s="152">
        <v>39715</v>
      </c>
      <c r="L199" s="85" t="s">
        <v>87</v>
      </c>
      <c r="M199" s="315" t="s">
        <v>552</v>
      </c>
      <c r="N199" s="315" t="s">
        <v>552</v>
      </c>
    </row>
    <row r="200" spans="1:44" ht="30.6" x14ac:dyDescent="0.25">
      <c r="A200" s="98" t="s">
        <v>386</v>
      </c>
      <c r="B200" s="89" t="s">
        <v>387</v>
      </c>
      <c r="C200" s="21">
        <v>1090</v>
      </c>
      <c r="D200" s="98" t="s">
        <v>451</v>
      </c>
      <c r="E200" s="98"/>
      <c r="F200" s="85" t="s">
        <v>684</v>
      </c>
      <c r="G200" s="22" t="s">
        <v>91</v>
      </c>
      <c r="H200" s="111" t="s">
        <v>645</v>
      </c>
      <c r="I200" s="95" t="s">
        <v>392</v>
      </c>
      <c r="J200" s="95" t="s">
        <v>392</v>
      </c>
      <c r="K200" s="152">
        <v>39715</v>
      </c>
      <c r="L200" s="85" t="s">
        <v>87</v>
      </c>
      <c r="M200" s="315" t="s">
        <v>552</v>
      </c>
      <c r="N200" s="315" t="s">
        <v>552</v>
      </c>
    </row>
    <row r="201" spans="1:44" ht="30.6" x14ac:dyDescent="0.25">
      <c r="A201" s="98" t="s">
        <v>386</v>
      </c>
      <c r="B201" s="89" t="s">
        <v>387</v>
      </c>
      <c r="C201" s="21">
        <v>1091</v>
      </c>
      <c r="D201" s="98" t="s">
        <v>451</v>
      </c>
      <c r="E201" s="98"/>
      <c r="F201" s="85" t="s">
        <v>684</v>
      </c>
      <c r="G201" s="22" t="s">
        <v>91</v>
      </c>
      <c r="H201" s="111" t="s">
        <v>644</v>
      </c>
      <c r="I201" s="95" t="s">
        <v>392</v>
      </c>
      <c r="J201" s="95" t="s">
        <v>392</v>
      </c>
      <c r="K201" s="152">
        <v>39715</v>
      </c>
      <c r="L201" s="85" t="s">
        <v>87</v>
      </c>
      <c r="M201" s="315" t="s">
        <v>552</v>
      </c>
      <c r="N201" s="315" t="s">
        <v>552</v>
      </c>
    </row>
    <row r="202" spans="1:44" ht="30.6" x14ac:dyDescent="0.25">
      <c r="A202" s="1" t="s">
        <v>386</v>
      </c>
      <c r="B202" s="89" t="s">
        <v>387</v>
      </c>
      <c r="C202" s="4">
        <v>810</v>
      </c>
      <c r="D202" s="1" t="s">
        <v>451</v>
      </c>
      <c r="E202" s="1"/>
      <c r="F202" s="85" t="s">
        <v>684</v>
      </c>
      <c r="G202" s="22" t="s">
        <v>91</v>
      </c>
      <c r="H202" s="111" t="s">
        <v>704</v>
      </c>
      <c r="I202" s="95" t="s">
        <v>392</v>
      </c>
      <c r="J202" s="95" t="s">
        <v>392</v>
      </c>
      <c r="K202" s="152">
        <v>39715</v>
      </c>
      <c r="L202" s="85" t="s">
        <v>87</v>
      </c>
      <c r="M202" s="315" t="s">
        <v>552</v>
      </c>
      <c r="N202" s="315" t="s">
        <v>552</v>
      </c>
    </row>
    <row r="203" spans="1:44" ht="30.6" x14ac:dyDescent="0.25">
      <c r="A203" s="1" t="s">
        <v>386</v>
      </c>
      <c r="B203" s="89" t="s">
        <v>387</v>
      </c>
      <c r="C203" s="4">
        <v>191</v>
      </c>
      <c r="D203" s="1" t="s">
        <v>451</v>
      </c>
      <c r="E203" s="1" t="s">
        <v>429</v>
      </c>
      <c r="F203" s="85" t="s">
        <v>684</v>
      </c>
      <c r="G203" s="22" t="s">
        <v>91</v>
      </c>
      <c r="H203" s="111" t="s">
        <v>683</v>
      </c>
      <c r="I203" s="95" t="s">
        <v>392</v>
      </c>
      <c r="J203" s="95" t="s">
        <v>392</v>
      </c>
      <c r="K203" s="152">
        <v>39715</v>
      </c>
      <c r="L203" s="85" t="s">
        <v>87</v>
      </c>
      <c r="M203" s="315" t="s">
        <v>552</v>
      </c>
      <c r="N203" s="315" t="s">
        <v>552</v>
      </c>
    </row>
    <row r="204" spans="1:44" ht="39" customHeight="1" x14ac:dyDescent="0.25">
      <c r="A204" s="1" t="s">
        <v>386</v>
      </c>
      <c r="B204" s="89" t="s">
        <v>387</v>
      </c>
      <c r="C204" s="4">
        <v>807</v>
      </c>
      <c r="D204" s="1" t="s">
        <v>451</v>
      </c>
      <c r="E204" s="1"/>
      <c r="F204" s="85" t="s">
        <v>684</v>
      </c>
      <c r="G204" s="111" t="s">
        <v>706</v>
      </c>
      <c r="H204" s="111" t="s">
        <v>705</v>
      </c>
      <c r="I204" s="95" t="s">
        <v>392</v>
      </c>
      <c r="J204" s="95" t="s">
        <v>392</v>
      </c>
      <c r="K204" s="152">
        <v>39715</v>
      </c>
      <c r="L204" s="85" t="s">
        <v>87</v>
      </c>
      <c r="M204" s="314">
        <v>33000000</v>
      </c>
      <c r="N204" s="314">
        <v>33000000</v>
      </c>
    </row>
    <row r="205" spans="1:44" s="118" customFormat="1" ht="45.75" customHeight="1" x14ac:dyDescent="0.25">
      <c r="A205" s="148" t="s">
        <v>386</v>
      </c>
      <c r="B205" s="60" t="s">
        <v>387</v>
      </c>
      <c r="C205" s="155">
        <v>1092</v>
      </c>
      <c r="D205" s="148" t="s">
        <v>451</v>
      </c>
      <c r="E205" s="98"/>
      <c r="F205" s="85" t="s">
        <v>684</v>
      </c>
      <c r="G205" s="18" t="s">
        <v>711</v>
      </c>
      <c r="H205" s="18" t="s">
        <v>689</v>
      </c>
      <c r="I205" s="98" t="s">
        <v>392</v>
      </c>
      <c r="J205" s="98" t="s">
        <v>392</v>
      </c>
      <c r="K205" s="152">
        <v>39715</v>
      </c>
      <c r="L205" s="89" t="s">
        <v>87</v>
      </c>
      <c r="M205" s="103">
        <v>37000000</v>
      </c>
      <c r="N205" s="103">
        <v>37000000</v>
      </c>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row>
    <row r="206" spans="1:44" ht="20.399999999999999" x14ac:dyDescent="0.25">
      <c r="A206" s="96" t="s">
        <v>386</v>
      </c>
      <c r="B206" s="85" t="s">
        <v>387</v>
      </c>
      <c r="C206" s="114">
        <v>1056</v>
      </c>
      <c r="D206" s="96" t="s">
        <v>451</v>
      </c>
      <c r="E206" s="96"/>
      <c r="F206" s="87" t="s">
        <v>1</v>
      </c>
      <c r="G206" s="111" t="s">
        <v>559</v>
      </c>
      <c r="H206" s="111" t="s">
        <v>557</v>
      </c>
      <c r="I206" s="96" t="s">
        <v>392</v>
      </c>
      <c r="J206" s="96" t="s">
        <v>392</v>
      </c>
      <c r="K206" s="92">
        <v>39794</v>
      </c>
      <c r="L206" s="85" t="s">
        <v>87</v>
      </c>
      <c r="M206" s="314">
        <v>9751000</v>
      </c>
      <c r="N206" s="314">
        <v>9751000</v>
      </c>
    </row>
    <row r="207" spans="1:44" s="165" customFormat="1" ht="30.6" x14ac:dyDescent="0.25">
      <c r="A207" s="96" t="s">
        <v>386</v>
      </c>
      <c r="B207" s="85" t="s">
        <v>387</v>
      </c>
      <c r="C207" s="114">
        <v>1110</v>
      </c>
      <c r="D207" s="96" t="s">
        <v>468</v>
      </c>
      <c r="E207" s="169"/>
      <c r="F207" s="197" t="s">
        <v>412</v>
      </c>
      <c r="G207" s="168"/>
      <c r="H207" s="111" t="s">
        <v>708</v>
      </c>
      <c r="I207" s="96" t="s">
        <v>392</v>
      </c>
      <c r="J207" s="96" t="s">
        <v>392</v>
      </c>
      <c r="K207" s="109">
        <v>39790</v>
      </c>
      <c r="L207" s="85" t="s">
        <v>87</v>
      </c>
      <c r="M207" s="133">
        <v>1200000</v>
      </c>
      <c r="N207" s="133">
        <v>1200000</v>
      </c>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s="165" customFormat="1" ht="30.6" x14ac:dyDescent="0.25">
      <c r="A208" s="96" t="s">
        <v>386</v>
      </c>
      <c r="B208" s="85" t="s">
        <v>387</v>
      </c>
      <c r="C208" s="114">
        <v>1111</v>
      </c>
      <c r="D208" s="96" t="s">
        <v>468</v>
      </c>
      <c r="E208" s="169"/>
      <c r="F208" s="197" t="s">
        <v>412</v>
      </c>
      <c r="G208" s="168"/>
      <c r="H208" s="111" t="s">
        <v>694</v>
      </c>
      <c r="I208" s="96" t="s">
        <v>392</v>
      </c>
      <c r="J208" s="96" t="s">
        <v>392</v>
      </c>
      <c r="K208" s="109">
        <v>39820</v>
      </c>
      <c r="L208" s="85" t="s">
        <v>87</v>
      </c>
      <c r="M208" s="133">
        <v>10543000</v>
      </c>
      <c r="N208" s="133">
        <v>10543000</v>
      </c>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30.6" x14ac:dyDescent="0.25">
      <c r="A209" s="148" t="s">
        <v>386</v>
      </c>
      <c r="B209" s="89" t="s">
        <v>387</v>
      </c>
      <c r="C209" s="155">
        <v>976</v>
      </c>
      <c r="D209" s="148" t="s">
        <v>468</v>
      </c>
      <c r="E209" s="60"/>
      <c r="F209" s="85" t="s">
        <v>732</v>
      </c>
      <c r="G209" s="26"/>
      <c r="H209" s="26" t="s">
        <v>278</v>
      </c>
      <c r="I209" s="96" t="s">
        <v>392</v>
      </c>
      <c r="J209" s="96" t="s">
        <v>392</v>
      </c>
      <c r="K209" s="109">
        <v>39820</v>
      </c>
      <c r="L209" s="89" t="s">
        <v>87</v>
      </c>
      <c r="M209" s="103">
        <v>48000000</v>
      </c>
      <c r="N209" s="103">
        <v>48000000</v>
      </c>
    </row>
    <row r="210" spans="1:44" ht="71.400000000000006" x14ac:dyDescent="0.25">
      <c r="A210" s="28" t="s">
        <v>386</v>
      </c>
      <c r="B210" s="29" t="s">
        <v>387</v>
      </c>
      <c r="C210" s="30">
        <v>879</v>
      </c>
      <c r="D210" s="28"/>
      <c r="E210" s="28" t="s">
        <v>506</v>
      </c>
      <c r="F210" s="87" t="s">
        <v>92</v>
      </c>
      <c r="G210" s="31" t="s">
        <v>507</v>
      </c>
      <c r="H210" s="32" t="s">
        <v>290</v>
      </c>
      <c r="I210" s="97" t="s">
        <v>392</v>
      </c>
      <c r="J210" s="97" t="s">
        <v>392</v>
      </c>
      <c r="K210" s="29" t="s">
        <v>508</v>
      </c>
      <c r="L210" s="87" t="s">
        <v>410</v>
      </c>
      <c r="M210" s="318">
        <v>420000</v>
      </c>
      <c r="N210" s="318">
        <v>420000</v>
      </c>
    </row>
    <row r="211" spans="1:44" ht="30.6" x14ac:dyDescent="0.25">
      <c r="A211" s="11" t="s">
        <v>58</v>
      </c>
      <c r="B211" s="10" t="s">
        <v>59</v>
      </c>
      <c r="C211" s="14">
        <v>983</v>
      </c>
      <c r="D211" s="11" t="s">
        <v>451</v>
      </c>
      <c r="E211" s="11"/>
      <c r="F211" s="197" t="s">
        <v>742</v>
      </c>
      <c r="G211" s="6" t="s">
        <v>908</v>
      </c>
      <c r="H211" s="111" t="s">
        <v>662</v>
      </c>
      <c r="I211" s="96" t="s">
        <v>396</v>
      </c>
      <c r="J211" s="96" t="s">
        <v>396</v>
      </c>
      <c r="K211" s="92">
        <v>39717</v>
      </c>
      <c r="L211" s="85" t="s">
        <v>410</v>
      </c>
      <c r="M211" s="316" t="s">
        <v>410</v>
      </c>
      <c r="N211" s="316" t="s">
        <v>410</v>
      </c>
    </row>
    <row r="212" spans="1:44" ht="30.6" x14ac:dyDescent="0.25">
      <c r="A212" s="11" t="s">
        <v>58</v>
      </c>
      <c r="B212" s="10" t="s">
        <v>59</v>
      </c>
      <c r="C212" s="14">
        <v>1107</v>
      </c>
      <c r="D212" s="11" t="s">
        <v>451</v>
      </c>
      <c r="E212" s="11"/>
      <c r="F212" s="197" t="s">
        <v>742</v>
      </c>
      <c r="G212" s="6" t="s">
        <v>908</v>
      </c>
      <c r="H212" s="111" t="s">
        <v>663</v>
      </c>
      <c r="I212" s="96" t="s">
        <v>396</v>
      </c>
      <c r="J212" s="96" t="s">
        <v>396</v>
      </c>
      <c r="K212" s="92">
        <v>39717</v>
      </c>
      <c r="L212" s="85" t="s">
        <v>410</v>
      </c>
      <c r="M212" s="316" t="s">
        <v>410</v>
      </c>
      <c r="N212" s="316" t="s">
        <v>410</v>
      </c>
    </row>
    <row r="213" spans="1:44" ht="30.6" x14ac:dyDescent="0.25">
      <c r="A213" s="11" t="s">
        <v>58</v>
      </c>
      <c r="B213" s="10" t="s">
        <v>59</v>
      </c>
      <c r="C213" s="14">
        <v>1108</v>
      </c>
      <c r="D213" s="11" t="s">
        <v>451</v>
      </c>
      <c r="E213" s="11"/>
      <c r="F213" s="197" t="s">
        <v>742</v>
      </c>
      <c r="G213" s="6" t="s">
        <v>908</v>
      </c>
      <c r="H213" s="111" t="s">
        <v>664</v>
      </c>
      <c r="I213" s="96" t="s">
        <v>396</v>
      </c>
      <c r="J213" s="96" t="s">
        <v>396</v>
      </c>
      <c r="K213" s="92">
        <v>39717</v>
      </c>
      <c r="L213" s="85" t="s">
        <v>410</v>
      </c>
      <c r="M213" s="316" t="s">
        <v>410</v>
      </c>
      <c r="N213" s="316" t="s">
        <v>410</v>
      </c>
    </row>
    <row r="214" spans="1:44" ht="30.6" x14ac:dyDescent="0.25">
      <c r="A214" s="1" t="s">
        <v>58</v>
      </c>
      <c r="B214" s="2" t="s">
        <v>59</v>
      </c>
      <c r="C214" s="4">
        <v>331</v>
      </c>
      <c r="D214" s="1" t="s">
        <v>451</v>
      </c>
      <c r="E214" s="1"/>
      <c r="F214" s="197" t="s">
        <v>738</v>
      </c>
      <c r="G214" s="22" t="s">
        <v>69</v>
      </c>
      <c r="H214" s="22" t="s">
        <v>564</v>
      </c>
      <c r="I214" s="96" t="s">
        <v>406</v>
      </c>
      <c r="J214" s="96" t="s">
        <v>406</v>
      </c>
      <c r="K214" s="2" t="s">
        <v>70</v>
      </c>
      <c r="L214" s="85" t="s">
        <v>410</v>
      </c>
      <c r="M214" s="316" t="s">
        <v>410</v>
      </c>
      <c r="N214" s="316" t="s">
        <v>410</v>
      </c>
    </row>
    <row r="215" spans="1:44" s="77" customFormat="1" ht="30.6" x14ac:dyDescent="0.25">
      <c r="A215" s="11" t="s">
        <v>58</v>
      </c>
      <c r="B215" s="10" t="s">
        <v>59</v>
      </c>
      <c r="C215" s="14">
        <v>1121</v>
      </c>
      <c r="D215" s="11" t="s">
        <v>451</v>
      </c>
      <c r="E215" s="11"/>
      <c r="F215" s="197" t="s">
        <v>738</v>
      </c>
      <c r="G215" s="111" t="s">
        <v>870</v>
      </c>
      <c r="H215" s="111" t="s">
        <v>766</v>
      </c>
      <c r="I215" s="96" t="s">
        <v>396</v>
      </c>
      <c r="J215" s="203" t="s">
        <v>392</v>
      </c>
      <c r="K215" s="13">
        <v>39790</v>
      </c>
      <c r="L215" s="85" t="s">
        <v>410</v>
      </c>
      <c r="M215" s="316" t="s">
        <v>410</v>
      </c>
      <c r="N215" s="316" t="s">
        <v>410</v>
      </c>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row>
    <row r="216" spans="1:44" s="77" customFormat="1" ht="30.6" x14ac:dyDescent="0.25">
      <c r="A216" s="203" t="s">
        <v>58</v>
      </c>
      <c r="B216" s="197" t="s">
        <v>59</v>
      </c>
      <c r="C216" s="204">
        <v>1149</v>
      </c>
      <c r="D216" s="203" t="s">
        <v>451</v>
      </c>
      <c r="E216" s="203"/>
      <c r="F216" s="202" t="s">
        <v>6</v>
      </c>
      <c r="G216" s="200" t="s">
        <v>946</v>
      </c>
      <c r="H216" s="200" t="s">
        <v>947</v>
      </c>
      <c r="I216" s="203"/>
      <c r="J216" s="203" t="s">
        <v>406</v>
      </c>
      <c r="K216" s="196">
        <v>39424</v>
      </c>
      <c r="L216" s="197" t="s">
        <v>410</v>
      </c>
      <c r="M216" s="470" t="s">
        <v>410</v>
      </c>
      <c r="N216" s="470" t="s">
        <v>410</v>
      </c>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row>
    <row r="217" spans="1:44" s="77" customFormat="1" ht="30.6" x14ac:dyDescent="0.25">
      <c r="A217" s="11" t="s">
        <v>58</v>
      </c>
      <c r="B217" s="10" t="s">
        <v>59</v>
      </c>
      <c r="C217" s="14">
        <v>1122</v>
      </c>
      <c r="D217" s="11" t="s">
        <v>451</v>
      </c>
      <c r="E217" s="11"/>
      <c r="F217" s="85" t="s">
        <v>347</v>
      </c>
      <c r="G217" s="111" t="s">
        <v>194</v>
      </c>
      <c r="H217" s="111" t="s">
        <v>767</v>
      </c>
      <c r="I217" s="96" t="s">
        <v>396</v>
      </c>
      <c r="J217" s="96" t="s">
        <v>396</v>
      </c>
      <c r="K217" s="13">
        <v>39868</v>
      </c>
      <c r="L217" s="85" t="s">
        <v>410</v>
      </c>
      <c r="M217" s="316" t="s">
        <v>410</v>
      </c>
      <c r="N217" s="316" t="s">
        <v>410</v>
      </c>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row>
    <row r="218" spans="1:44" ht="30.6" x14ac:dyDescent="0.25">
      <c r="A218" s="19" t="s">
        <v>386</v>
      </c>
      <c r="B218" s="85" t="s">
        <v>387</v>
      </c>
      <c r="C218" s="21">
        <v>1050</v>
      </c>
      <c r="D218" s="19" t="s">
        <v>468</v>
      </c>
      <c r="E218" s="19"/>
      <c r="F218" s="85" t="s">
        <v>1</v>
      </c>
      <c r="G218" s="22"/>
      <c r="H218" s="22" t="s">
        <v>44</v>
      </c>
      <c r="I218" s="96" t="s">
        <v>392</v>
      </c>
      <c r="J218" s="96" t="s">
        <v>392</v>
      </c>
      <c r="K218" s="85" t="s">
        <v>730</v>
      </c>
      <c r="L218" s="85" t="s">
        <v>730</v>
      </c>
      <c r="M218" s="314">
        <v>2620000</v>
      </c>
      <c r="N218" s="314">
        <v>2620000</v>
      </c>
    </row>
    <row r="219" spans="1:44" ht="23.25" customHeight="1" x14ac:dyDescent="0.4">
      <c r="A219" s="1110" t="s">
        <v>528</v>
      </c>
      <c r="B219" s="1111"/>
      <c r="C219" s="1111"/>
      <c r="D219" s="1111"/>
      <c r="E219" s="1111"/>
      <c r="F219" s="1111"/>
      <c r="G219" s="1111"/>
      <c r="H219" s="1111"/>
      <c r="I219" s="1111"/>
      <c r="J219" s="1111"/>
      <c r="K219" s="1111"/>
      <c r="L219" s="1111"/>
      <c r="M219" s="1111"/>
      <c r="N219" s="1112"/>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row>
    <row r="220" spans="1:44" ht="21" x14ac:dyDescent="0.4">
      <c r="A220" s="1115" t="s">
        <v>297</v>
      </c>
      <c r="B220" s="1116"/>
      <c r="C220" s="1116"/>
      <c r="D220" s="1116"/>
      <c r="E220" s="1116"/>
      <c r="F220" s="1116"/>
      <c r="G220" s="1116"/>
      <c r="H220" s="1116"/>
      <c r="I220" s="1116"/>
      <c r="J220" s="1116"/>
      <c r="K220" s="1116"/>
      <c r="L220" s="1116"/>
      <c r="M220" s="1116"/>
      <c r="N220" s="111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row>
    <row r="221" spans="1:44" ht="37.5" customHeight="1" x14ac:dyDescent="0.25">
      <c r="A221" s="1" t="s">
        <v>386</v>
      </c>
      <c r="B221" s="29" t="s">
        <v>509</v>
      </c>
      <c r="C221" s="4">
        <v>148</v>
      </c>
      <c r="D221" s="1" t="s">
        <v>393</v>
      </c>
      <c r="E221" s="1"/>
      <c r="F221" s="85" t="s">
        <v>128</v>
      </c>
      <c r="G221" s="22" t="s">
        <v>214</v>
      </c>
      <c r="H221" s="200" t="s">
        <v>937</v>
      </c>
      <c r="I221" s="96" t="s">
        <v>396</v>
      </c>
      <c r="J221" s="96" t="s">
        <v>396</v>
      </c>
      <c r="K221" s="20" t="s">
        <v>87</v>
      </c>
      <c r="L221" s="92" t="s">
        <v>410</v>
      </c>
      <c r="M221" s="133">
        <v>100000</v>
      </c>
      <c r="N221" s="133">
        <v>100000</v>
      </c>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row>
    <row r="222" spans="1:44" s="77" customFormat="1" ht="30.6" x14ac:dyDescent="0.25">
      <c r="A222" s="11" t="s">
        <v>386</v>
      </c>
      <c r="B222" s="10" t="s">
        <v>509</v>
      </c>
      <c r="C222" s="14">
        <v>1116</v>
      </c>
      <c r="D222" s="11" t="s">
        <v>388</v>
      </c>
      <c r="E222" s="11"/>
      <c r="F222" s="85" t="s">
        <v>1</v>
      </c>
      <c r="G222" s="111" t="s">
        <v>544</v>
      </c>
      <c r="H222" s="111" t="s">
        <v>713</v>
      </c>
      <c r="I222" s="96" t="s">
        <v>510</v>
      </c>
      <c r="J222" s="96" t="s">
        <v>510</v>
      </c>
      <c r="K222" s="87" t="s">
        <v>87</v>
      </c>
      <c r="L222" s="85" t="s">
        <v>87</v>
      </c>
      <c r="M222" s="315" t="s">
        <v>92</v>
      </c>
      <c r="N222" s="315" t="s">
        <v>92</v>
      </c>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row>
    <row r="223" spans="1:44" ht="30.6" x14ac:dyDescent="0.25">
      <c r="A223" s="11" t="s">
        <v>386</v>
      </c>
      <c r="B223" s="10" t="s">
        <v>509</v>
      </c>
      <c r="C223" s="14">
        <v>1031</v>
      </c>
      <c r="D223" s="11" t="s">
        <v>388</v>
      </c>
      <c r="E223" s="11"/>
      <c r="F223" s="85" t="s">
        <v>519</v>
      </c>
      <c r="G223" s="111" t="s">
        <v>544</v>
      </c>
      <c r="H223" s="111" t="s">
        <v>920</v>
      </c>
      <c r="I223" s="96" t="s">
        <v>510</v>
      </c>
      <c r="J223" s="96" t="s">
        <v>510</v>
      </c>
      <c r="K223" s="87" t="s">
        <v>87</v>
      </c>
      <c r="L223" s="85" t="s">
        <v>87</v>
      </c>
      <c r="M223" s="315" t="s">
        <v>92</v>
      </c>
      <c r="N223" s="315" t="s">
        <v>92</v>
      </c>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row>
    <row r="224" spans="1:44" s="77" customFormat="1" ht="30.6" x14ac:dyDescent="0.25">
      <c r="A224" s="280" t="s">
        <v>386</v>
      </c>
      <c r="B224" s="360" t="s">
        <v>509</v>
      </c>
      <c r="C224" s="149">
        <v>1130</v>
      </c>
      <c r="D224" s="280" t="s">
        <v>393</v>
      </c>
      <c r="E224" s="280"/>
      <c r="F224" s="85" t="s">
        <v>1</v>
      </c>
      <c r="G224" s="42" t="s">
        <v>778</v>
      </c>
      <c r="H224" s="42" t="s">
        <v>892</v>
      </c>
      <c r="I224" s="95" t="s">
        <v>396</v>
      </c>
      <c r="J224" s="95" t="s">
        <v>396</v>
      </c>
      <c r="K224" s="87" t="s">
        <v>87</v>
      </c>
      <c r="L224" s="85" t="s">
        <v>87</v>
      </c>
      <c r="M224" s="133">
        <v>3000000</v>
      </c>
      <c r="N224" s="133">
        <v>3000000</v>
      </c>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row>
    <row r="225" spans="1:44" s="77" customFormat="1" ht="20.399999999999999" x14ac:dyDescent="0.25">
      <c r="A225" s="280" t="s">
        <v>386</v>
      </c>
      <c r="B225" s="360" t="s">
        <v>509</v>
      </c>
      <c r="C225" s="149">
        <v>1131</v>
      </c>
      <c r="D225" s="280" t="s">
        <v>393</v>
      </c>
      <c r="E225" s="280"/>
      <c r="F225" s="85" t="s">
        <v>1</v>
      </c>
      <c r="G225" s="42" t="s">
        <v>780</v>
      </c>
      <c r="H225" s="42" t="s">
        <v>781</v>
      </c>
      <c r="I225" s="95" t="s">
        <v>396</v>
      </c>
      <c r="J225" s="95" t="s">
        <v>396</v>
      </c>
      <c r="K225" s="87" t="s">
        <v>87</v>
      </c>
      <c r="L225" s="92" t="s">
        <v>410</v>
      </c>
      <c r="M225" s="317">
        <v>600000</v>
      </c>
      <c r="N225" s="317">
        <v>600000</v>
      </c>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row>
    <row r="226" spans="1:44" s="77" customFormat="1" ht="20.399999999999999" x14ac:dyDescent="0.25">
      <c r="A226" s="280" t="s">
        <v>386</v>
      </c>
      <c r="B226" s="360" t="s">
        <v>509</v>
      </c>
      <c r="C226" s="149">
        <v>1132</v>
      </c>
      <c r="D226" s="280" t="s">
        <v>393</v>
      </c>
      <c r="E226" s="280"/>
      <c r="F226" s="85" t="s">
        <v>1</v>
      </c>
      <c r="G226" s="42" t="s">
        <v>782</v>
      </c>
      <c r="H226" s="42" t="s">
        <v>783</v>
      </c>
      <c r="I226" s="95" t="s">
        <v>396</v>
      </c>
      <c r="J226" s="95" t="s">
        <v>396</v>
      </c>
      <c r="K226" s="87" t="s">
        <v>87</v>
      </c>
      <c r="L226" s="92" t="s">
        <v>410</v>
      </c>
      <c r="M226" s="317">
        <v>600000</v>
      </c>
      <c r="N226" s="317">
        <v>600000</v>
      </c>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row>
    <row r="227" spans="1:44" s="77" customFormat="1" ht="20.399999999999999" x14ac:dyDescent="0.25">
      <c r="A227" s="280" t="s">
        <v>386</v>
      </c>
      <c r="B227" s="360" t="s">
        <v>509</v>
      </c>
      <c r="C227" s="149">
        <v>1133</v>
      </c>
      <c r="D227" s="280" t="s">
        <v>393</v>
      </c>
      <c r="E227" s="280"/>
      <c r="F227" s="85" t="s">
        <v>84</v>
      </c>
      <c r="G227" s="42" t="s">
        <v>784</v>
      </c>
      <c r="H227" s="42" t="s">
        <v>785</v>
      </c>
      <c r="I227" s="95" t="s">
        <v>396</v>
      </c>
      <c r="J227" s="95" t="s">
        <v>396</v>
      </c>
      <c r="K227" s="85" t="s">
        <v>87</v>
      </c>
      <c r="L227" s="92" t="s">
        <v>410</v>
      </c>
      <c r="M227" s="133">
        <v>300000</v>
      </c>
      <c r="N227" s="133">
        <v>300000</v>
      </c>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row>
    <row r="228" spans="1:44" s="77" customFormat="1" ht="20.399999999999999" x14ac:dyDescent="0.25">
      <c r="A228" s="280" t="s">
        <v>386</v>
      </c>
      <c r="B228" s="360" t="s">
        <v>509</v>
      </c>
      <c r="C228" s="149">
        <v>1135</v>
      </c>
      <c r="D228" s="280" t="s">
        <v>393</v>
      </c>
      <c r="E228" s="280"/>
      <c r="F228" s="88" t="s">
        <v>92</v>
      </c>
      <c r="G228" s="42" t="s">
        <v>915</v>
      </c>
      <c r="H228" s="42" t="s">
        <v>894</v>
      </c>
      <c r="I228" s="95" t="s">
        <v>396</v>
      </c>
      <c r="J228" s="95" t="s">
        <v>396</v>
      </c>
      <c r="K228" s="85" t="s">
        <v>87</v>
      </c>
      <c r="L228" s="92" t="s">
        <v>87</v>
      </c>
      <c r="M228" s="133">
        <v>1500000</v>
      </c>
      <c r="N228" s="133">
        <v>1500000</v>
      </c>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row>
    <row r="229" spans="1:44" ht="30.6" x14ac:dyDescent="0.25">
      <c r="A229" s="36" t="s">
        <v>104</v>
      </c>
      <c r="B229" s="37" t="s">
        <v>105</v>
      </c>
      <c r="C229" s="38">
        <v>1018</v>
      </c>
      <c r="D229" s="36" t="s">
        <v>388</v>
      </c>
      <c r="E229" s="39"/>
      <c r="F229" s="88" t="s">
        <v>92</v>
      </c>
      <c r="G229" s="40" t="s">
        <v>355</v>
      </c>
      <c r="H229" s="40" t="s">
        <v>292</v>
      </c>
      <c r="I229" s="95" t="s">
        <v>510</v>
      </c>
      <c r="J229" s="95" t="s">
        <v>510</v>
      </c>
      <c r="K229" s="37" t="s">
        <v>87</v>
      </c>
      <c r="L229" s="88" t="s">
        <v>87</v>
      </c>
      <c r="M229" s="317" t="s">
        <v>92</v>
      </c>
      <c r="N229" s="317" t="s">
        <v>92</v>
      </c>
    </row>
    <row r="230" spans="1:44" ht="20.399999999999999" x14ac:dyDescent="0.25">
      <c r="A230" s="28" t="s">
        <v>104</v>
      </c>
      <c r="B230" s="29" t="s">
        <v>105</v>
      </c>
      <c r="C230" s="30">
        <v>984</v>
      </c>
      <c r="D230" s="28" t="s">
        <v>393</v>
      </c>
      <c r="E230" s="28" t="s">
        <v>106</v>
      </c>
      <c r="F230" s="87" t="s">
        <v>92</v>
      </c>
      <c r="G230" s="31" t="s">
        <v>107</v>
      </c>
      <c r="H230" s="32" t="s">
        <v>281</v>
      </c>
      <c r="I230" s="97" t="s">
        <v>510</v>
      </c>
      <c r="J230" s="97" t="s">
        <v>510</v>
      </c>
      <c r="K230" s="29" t="s">
        <v>87</v>
      </c>
      <c r="L230" s="87" t="s">
        <v>87</v>
      </c>
      <c r="M230" s="318" t="s">
        <v>92</v>
      </c>
      <c r="N230" s="318" t="s">
        <v>92</v>
      </c>
    </row>
    <row r="231" spans="1:44" ht="20.25" customHeight="1" x14ac:dyDescent="0.4">
      <c r="A231" s="1115" t="s">
        <v>298</v>
      </c>
      <c r="B231" s="1116"/>
      <c r="C231" s="1116"/>
      <c r="D231" s="1116"/>
      <c r="E231" s="1116"/>
      <c r="F231" s="1116"/>
      <c r="G231" s="1116"/>
      <c r="H231" s="1116"/>
      <c r="I231" s="1116"/>
      <c r="J231" s="1116"/>
      <c r="K231" s="1116"/>
      <c r="L231" s="1116"/>
      <c r="M231" s="1116"/>
      <c r="N231" s="1117"/>
    </row>
    <row r="232" spans="1:44" s="116" customFormat="1" ht="20.399999999999999" x14ac:dyDescent="0.25">
      <c r="A232" s="1" t="s">
        <v>386</v>
      </c>
      <c r="B232" s="2" t="s">
        <v>509</v>
      </c>
      <c r="C232" s="14">
        <v>275</v>
      </c>
      <c r="D232" s="1" t="s">
        <v>451</v>
      </c>
      <c r="E232" s="1"/>
      <c r="F232" s="85" t="s">
        <v>92</v>
      </c>
      <c r="G232" s="3"/>
      <c r="H232" s="3" t="s">
        <v>125</v>
      </c>
      <c r="I232" s="96" t="s">
        <v>510</v>
      </c>
      <c r="J232" s="96" t="s">
        <v>510</v>
      </c>
      <c r="K232" s="2" t="s">
        <v>87</v>
      </c>
      <c r="L232" s="85" t="s">
        <v>87</v>
      </c>
      <c r="M232" s="314" t="s">
        <v>92</v>
      </c>
      <c r="N232" s="314" t="s">
        <v>92</v>
      </c>
      <c r="O232" s="183"/>
    </row>
    <row r="233" spans="1:44" s="116" customFormat="1" ht="20.399999999999999" x14ac:dyDescent="0.25">
      <c r="A233" s="11" t="s">
        <v>386</v>
      </c>
      <c r="B233" s="10" t="s">
        <v>509</v>
      </c>
      <c r="C233" s="14">
        <v>1143</v>
      </c>
      <c r="D233" s="11" t="s">
        <v>451</v>
      </c>
      <c r="E233" s="11"/>
      <c r="F233" s="85" t="s">
        <v>92</v>
      </c>
      <c r="G233" s="6"/>
      <c r="H233" s="6" t="s">
        <v>924</v>
      </c>
      <c r="I233" s="96" t="s">
        <v>396</v>
      </c>
      <c r="J233" s="96" t="s">
        <v>396</v>
      </c>
      <c r="K233" s="10" t="s">
        <v>87</v>
      </c>
      <c r="L233" s="85" t="s">
        <v>87</v>
      </c>
      <c r="M233" s="314">
        <v>5338000</v>
      </c>
      <c r="N233" s="314">
        <v>5338000</v>
      </c>
      <c r="O233" s="183"/>
    </row>
    <row r="234" spans="1:44" ht="20.25" customHeight="1" x14ac:dyDescent="0.4">
      <c r="A234" s="1107" t="s">
        <v>299</v>
      </c>
      <c r="B234" s="1108"/>
      <c r="C234" s="1108"/>
      <c r="D234" s="1108"/>
      <c r="E234" s="1108"/>
      <c r="F234" s="1108"/>
      <c r="G234" s="1108"/>
      <c r="H234" s="1108"/>
      <c r="I234" s="1108"/>
      <c r="J234" s="1108"/>
      <c r="K234" s="1108"/>
      <c r="L234" s="1108"/>
      <c r="M234" s="1108"/>
      <c r="N234" s="1109"/>
    </row>
    <row r="235" spans="1:44" ht="36" customHeight="1" x14ac:dyDescent="0.25">
      <c r="A235" s="1" t="s">
        <v>386</v>
      </c>
      <c r="B235" s="2" t="s">
        <v>509</v>
      </c>
      <c r="C235" s="14">
        <v>318</v>
      </c>
      <c r="D235" s="1" t="s">
        <v>489</v>
      </c>
      <c r="E235" s="1"/>
      <c r="F235" s="85" t="s">
        <v>1</v>
      </c>
      <c r="G235" s="22"/>
      <c r="H235" s="22" t="s">
        <v>130</v>
      </c>
      <c r="I235" s="96" t="s">
        <v>510</v>
      </c>
      <c r="J235" s="96" t="s">
        <v>510</v>
      </c>
      <c r="K235" s="20" t="s">
        <v>87</v>
      </c>
      <c r="L235" s="85" t="s">
        <v>87</v>
      </c>
      <c r="M235" s="314">
        <v>9000000</v>
      </c>
      <c r="N235" s="314">
        <v>9000000</v>
      </c>
    </row>
    <row r="236" spans="1:44" ht="39.75" customHeight="1" x14ac:dyDescent="0.25">
      <c r="A236" s="1" t="s">
        <v>386</v>
      </c>
      <c r="B236" s="2" t="s">
        <v>509</v>
      </c>
      <c r="C236" s="14">
        <v>325</v>
      </c>
      <c r="D236" s="1" t="s">
        <v>489</v>
      </c>
      <c r="E236" s="1"/>
      <c r="F236" s="85" t="s">
        <v>1</v>
      </c>
      <c r="G236" s="22" t="s">
        <v>167</v>
      </c>
      <c r="H236" s="22" t="s">
        <v>133</v>
      </c>
      <c r="I236" s="96" t="s">
        <v>510</v>
      </c>
      <c r="J236" s="96" t="s">
        <v>510</v>
      </c>
      <c r="K236" s="20" t="s">
        <v>87</v>
      </c>
      <c r="L236" s="85" t="s">
        <v>87</v>
      </c>
      <c r="M236" s="314">
        <v>5000000</v>
      </c>
      <c r="N236" s="314">
        <v>5000000</v>
      </c>
    </row>
    <row r="237" spans="1:44" ht="30.6" x14ac:dyDescent="0.25">
      <c r="A237" s="1" t="s">
        <v>386</v>
      </c>
      <c r="B237" s="2" t="s">
        <v>509</v>
      </c>
      <c r="C237" s="14">
        <v>324</v>
      </c>
      <c r="D237" s="1" t="s">
        <v>489</v>
      </c>
      <c r="E237" s="1"/>
      <c r="F237" s="85" t="s">
        <v>389</v>
      </c>
      <c r="G237" s="22"/>
      <c r="H237" s="22" t="s">
        <v>132</v>
      </c>
      <c r="I237" s="96" t="s">
        <v>510</v>
      </c>
      <c r="J237" s="96" t="s">
        <v>510</v>
      </c>
      <c r="K237" s="20" t="s">
        <v>87</v>
      </c>
      <c r="L237" s="85" t="s">
        <v>87</v>
      </c>
      <c r="M237" s="15">
        <v>100000000</v>
      </c>
      <c r="N237" s="15">
        <v>100000000</v>
      </c>
    </row>
    <row r="238" spans="1:44" ht="20.25" customHeight="1" x14ac:dyDescent="0.4">
      <c r="A238" s="1107" t="s">
        <v>300</v>
      </c>
      <c r="B238" s="1108"/>
      <c r="C238" s="1108"/>
      <c r="D238" s="1108"/>
      <c r="E238" s="1108"/>
      <c r="F238" s="1108"/>
      <c r="G238" s="1108"/>
      <c r="H238" s="1108"/>
      <c r="I238" s="1108"/>
      <c r="J238" s="1108"/>
      <c r="K238" s="1108"/>
      <c r="L238" s="1108"/>
      <c r="M238" s="364"/>
      <c r="N238" s="364"/>
    </row>
    <row r="239" spans="1:44" s="119" customFormat="1" ht="38.25" customHeight="1" x14ac:dyDescent="0.25">
      <c r="A239" s="1" t="s">
        <v>386</v>
      </c>
      <c r="B239" s="2" t="s">
        <v>509</v>
      </c>
      <c r="C239" s="4">
        <v>785</v>
      </c>
      <c r="D239" s="1" t="s">
        <v>429</v>
      </c>
      <c r="E239" s="2"/>
      <c r="F239" s="85" t="s">
        <v>35</v>
      </c>
      <c r="G239" s="111" t="s">
        <v>734</v>
      </c>
      <c r="H239" s="22" t="s">
        <v>321</v>
      </c>
      <c r="I239" s="96" t="s">
        <v>510</v>
      </c>
      <c r="J239" s="96" t="s">
        <v>510</v>
      </c>
      <c r="K239" s="20" t="s">
        <v>87</v>
      </c>
      <c r="L239" s="85" t="s">
        <v>87</v>
      </c>
      <c r="M239" s="314">
        <v>1330000</v>
      </c>
      <c r="N239" s="314">
        <v>1330000</v>
      </c>
    </row>
    <row r="240" spans="1:44" s="119" customFormat="1" ht="36.75" customHeight="1" x14ac:dyDescent="0.25">
      <c r="A240" s="1" t="s">
        <v>386</v>
      </c>
      <c r="B240" s="2" t="s">
        <v>509</v>
      </c>
      <c r="C240" s="4">
        <v>963</v>
      </c>
      <c r="D240" s="1" t="s">
        <v>402</v>
      </c>
      <c r="E240" s="1"/>
      <c r="F240" s="85" t="s">
        <v>411</v>
      </c>
      <c r="G240" s="22" t="s">
        <v>404</v>
      </c>
      <c r="H240" s="111" t="s">
        <v>938</v>
      </c>
      <c r="I240" s="96" t="s">
        <v>396</v>
      </c>
      <c r="J240" s="96" t="s">
        <v>396</v>
      </c>
      <c r="K240" s="10" t="s">
        <v>87</v>
      </c>
      <c r="L240" s="85" t="s">
        <v>87</v>
      </c>
      <c r="M240" s="133">
        <v>4000000</v>
      </c>
      <c r="N240" s="133">
        <v>4000000</v>
      </c>
    </row>
    <row r="241" spans="1:44" s="119" customFormat="1" ht="30" customHeight="1" x14ac:dyDescent="0.25">
      <c r="A241" s="1" t="s">
        <v>386</v>
      </c>
      <c r="B241" s="2" t="s">
        <v>509</v>
      </c>
      <c r="C241" s="4">
        <v>842</v>
      </c>
      <c r="D241" s="1" t="s">
        <v>402</v>
      </c>
      <c r="E241" s="1"/>
      <c r="F241" s="85" t="s">
        <v>6</v>
      </c>
      <c r="G241" s="22" t="s">
        <v>404</v>
      </c>
      <c r="H241" s="22" t="s">
        <v>325</v>
      </c>
      <c r="I241" s="96" t="s">
        <v>396</v>
      </c>
      <c r="J241" s="96" t="s">
        <v>396</v>
      </c>
      <c r="K241" s="2" t="s">
        <v>87</v>
      </c>
      <c r="L241" s="85" t="s">
        <v>87</v>
      </c>
      <c r="M241" s="314">
        <v>3000000</v>
      </c>
      <c r="N241" s="400">
        <v>3700000</v>
      </c>
    </row>
    <row r="242" spans="1:44" ht="40.5" customHeight="1" x14ac:dyDescent="0.25">
      <c r="A242" s="203" t="s">
        <v>386</v>
      </c>
      <c r="B242" s="197" t="s">
        <v>509</v>
      </c>
      <c r="C242" s="204">
        <v>1153</v>
      </c>
      <c r="D242" s="203" t="s">
        <v>402</v>
      </c>
      <c r="E242" s="203"/>
      <c r="F242" s="197" t="s">
        <v>6</v>
      </c>
      <c r="G242" s="200" t="s">
        <v>404</v>
      </c>
      <c r="H242" s="200" t="s">
        <v>952</v>
      </c>
      <c r="I242" s="203"/>
      <c r="J242" s="203" t="s">
        <v>510</v>
      </c>
      <c r="K242" s="197" t="s">
        <v>87</v>
      </c>
      <c r="L242" s="197" t="s">
        <v>87</v>
      </c>
      <c r="M242" s="404"/>
      <c r="N242" s="404">
        <v>3000000</v>
      </c>
    </row>
    <row r="243" spans="1:44" s="119" customFormat="1" ht="28.5" customHeight="1" x14ac:dyDescent="0.25">
      <c r="A243" s="1" t="s">
        <v>386</v>
      </c>
      <c r="B243" s="2" t="s">
        <v>509</v>
      </c>
      <c r="C243" s="4">
        <v>843</v>
      </c>
      <c r="D243" s="1" t="s">
        <v>402</v>
      </c>
      <c r="F243" s="85" t="s">
        <v>684</v>
      </c>
      <c r="G243" s="22" t="s">
        <v>404</v>
      </c>
      <c r="H243" s="22" t="s">
        <v>152</v>
      </c>
      <c r="I243" s="96" t="s">
        <v>510</v>
      </c>
      <c r="J243" s="96" t="s">
        <v>510</v>
      </c>
      <c r="K243" s="2" t="s">
        <v>87</v>
      </c>
      <c r="L243" s="85" t="s">
        <v>87</v>
      </c>
      <c r="M243" s="314" t="s">
        <v>92</v>
      </c>
      <c r="N243" s="314" t="s">
        <v>92</v>
      </c>
    </row>
    <row r="244" spans="1:44" s="119" customFormat="1" ht="32.25" customHeight="1" x14ac:dyDescent="0.25">
      <c r="A244" s="1" t="s">
        <v>386</v>
      </c>
      <c r="B244" s="2" t="s">
        <v>509</v>
      </c>
      <c r="C244" s="4">
        <v>965</v>
      </c>
      <c r="D244" s="1" t="s">
        <v>402</v>
      </c>
      <c r="E244" s="85"/>
      <c r="F244" s="85" t="s">
        <v>389</v>
      </c>
      <c r="G244" s="22" t="s">
        <v>404</v>
      </c>
      <c r="H244" s="111" t="s">
        <v>721</v>
      </c>
      <c r="I244" s="96" t="s">
        <v>510</v>
      </c>
      <c r="J244" s="96" t="s">
        <v>510</v>
      </c>
      <c r="K244" s="2" t="s">
        <v>87</v>
      </c>
      <c r="L244" s="85" t="s">
        <v>87</v>
      </c>
      <c r="M244" s="314" t="s">
        <v>92</v>
      </c>
      <c r="N244" s="314" t="s">
        <v>92</v>
      </c>
    </row>
    <row r="245" spans="1:44" s="119" customFormat="1" ht="29.25" customHeight="1" x14ac:dyDescent="0.25">
      <c r="A245" s="1" t="s">
        <v>386</v>
      </c>
      <c r="B245" s="2" t="s">
        <v>509</v>
      </c>
      <c r="C245" s="4">
        <v>964</v>
      </c>
      <c r="D245" s="1" t="s">
        <v>402</v>
      </c>
      <c r="E245" s="1"/>
      <c r="F245" s="88" t="s">
        <v>4</v>
      </c>
      <c r="G245" s="22" t="s">
        <v>404</v>
      </c>
      <c r="H245" s="111" t="s">
        <v>897</v>
      </c>
      <c r="I245" s="96" t="s">
        <v>396</v>
      </c>
      <c r="J245" s="96" t="s">
        <v>396</v>
      </c>
      <c r="K245" s="10" t="s">
        <v>87</v>
      </c>
      <c r="L245" s="85" t="s">
        <v>87</v>
      </c>
      <c r="M245" s="314">
        <v>5600000</v>
      </c>
      <c r="N245" s="314">
        <v>5600000</v>
      </c>
    </row>
    <row r="246" spans="1:44" ht="20.399999999999999" x14ac:dyDescent="0.25">
      <c r="A246" s="1" t="s">
        <v>386</v>
      </c>
      <c r="B246" s="2" t="s">
        <v>509</v>
      </c>
      <c r="C246" s="4">
        <v>969</v>
      </c>
      <c r="D246" s="1" t="s">
        <v>402</v>
      </c>
      <c r="E246" s="85"/>
      <c r="F246" s="88" t="s">
        <v>899</v>
      </c>
      <c r="G246" s="22" t="s">
        <v>404</v>
      </c>
      <c r="H246" s="22" t="s">
        <v>274</v>
      </c>
      <c r="I246" s="96" t="s">
        <v>510</v>
      </c>
      <c r="J246" s="96" t="s">
        <v>510</v>
      </c>
      <c r="K246" s="2" t="s">
        <v>87</v>
      </c>
      <c r="L246" s="85" t="s">
        <v>87</v>
      </c>
      <c r="M246" s="314">
        <v>1200000</v>
      </c>
      <c r="N246" s="314">
        <v>1200000</v>
      </c>
    </row>
    <row r="247" spans="1:44" ht="35.25" customHeight="1" x14ac:dyDescent="0.25">
      <c r="A247" s="1" t="s">
        <v>386</v>
      </c>
      <c r="B247" s="2" t="s">
        <v>509</v>
      </c>
      <c r="C247" s="4">
        <v>301</v>
      </c>
      <c r="D247" s="1" t="s">
        <v>402</v>
      </c>
      <c r="E247" s="85"/>
      <c r="F247" s="85" t="s">
        <v>1</v>
      </c>
      <c r="G247" s="22" t="s">
        <v>404</v>
      </c>
      <c r="H247" s="22" t="s">
        <v>2</v>
      </c>
      <c r="I247" s="96" t="s">
        <v>510</v>
      </c>
      <c r="J247" s="96" t="s">
        <v>510</v>
      </c>
      <c r="K247" s="2" t="s">
        <v>87</v>
      </c>
      <c r="L247" s="85" t="s">
        <v>87</v>
      </c>
      <c r="M247" s="314">
        <v>4600000</v>
      </c>
      <c r="N247" s="314">
        <v>4600000</v>
      </c>
    </row>
    <row r="248" spans="1:44" s="162" customFormat="1" ht="20.399999999999999" x14ac:dyDescent="0.25">
      <c r="A248" s="96" t="s">
        <v>386</v>
      </c>
      <c r="B248" s="85" t="s">
        <v>509</v>
      </c>
      <c r="C248" s="114">
        <v>1113</v>
      </c>
      <c r="D248" s="96" t="s">
        <v>402</v>
      </c>
      <c r="E248" s="11"/>
      <c r="F248" s="197" t="s">
        <v>412</v>
      </c>
      <c r="G248" s="168"/>
      <c r="H248" s="111" t="s">
        <v>901</v>
      </c>
      <c r="I248" s="96" t="s">
        <v>396</v>
      </c>
      <c r="J248" s="96" t="s">
        <v>396</v>
      </c>
      <c r="K248" s="92" t="s">
        <v>87</v>
      </c>
      <c r="L248" s="85" t="s">
        <v>87</v>
      </c>
      <c r="M248" s="314">
        <v>2100000</v>
      </c>
      <c r="N248" s="400">
        <v>2960000</v>
      </c>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row>
    <row r="249" spans="1:44" ht="30.75" customHeight="1" x14ac:dyDescent="0.25">
      <c r="A249" s="1" t="s">
        <v>386</v>
      </c>
      <c r="B249" s="2" t="s">
        <v>509</v>
      </c>
      <c r="C249" s="4">
        <v>593</v>
      </c>
      <c r="D249" s="1" t="s">
        <v>402</v>
      </c>
      <c r="E249" s="1"/>
      <c r="F249" s="85">
        <v>2013</v>
      </c>
      <c r="G249" s="6" t="s">
        <v>923</v>
      </c>
      <c r="H249" s="200" t="s">
        <v>939</v>
      </c>
      <c r="I249" s="96" t="s">
        <v>510</v>
      </c>
      <c r="J249" s="96" t="s">
        <v>510</v>
      </c>
      <c r="K249" s="2" t="s">
        <v>87</v>
      </c>
      <c r="L249" s="85" t="s">
        <v>87</v>
      </c>
      <c r="M249" s="315" t="s">
        <v>92</v>
      </c>
      <c r="N249" s="315" t="s">
        <v>92</v>
      </c>
    </row>
    <row r="250" spans="1:44" ht="32.25" customHeight="1" x14ac:dyDescent="0.25">
      <c r="A250" s="19" t="s">
        <v>386</v>
      </c>
      <c r="B250" s="20" t="s">
        <v>509</v>
      </c>
      <c r="C250" s="21">
        <v>1068</v>
      </c>
      <c r="D250" s="19" t="s">
        <v>402</v>
      </c>
      <c r="E250" s="1"/>
      <c r="F250" s="85" t="s">
        <v>389</v>
      </c>
      <c r="G250" s="22" t="s">
        <v>3</v>
      </c>
      <c r="H250" s="111" t="s">
        <v>724</v>
      </c>
      <c r="I250" s="96" t="s">
        <v>396</v>
      </c>
      <c r="J250" s="96" t="s">
        <v>396</v>
      </c>
      <c r="K250" s="88" t="s">
        <v>87</v>
      </c>
      <c r="L250" s="88" t="s">
        <v>87</v>
      </c>
      <c r="M250" s="363">
        <v>110000000</v>
      </c>
      <c r="N250" s="363">
        <v>110000000</v>
      </c>
    </row>
    <row r="251" spans="1:44" ht="20.399999999999999" x14ac:dyDescent="0.25">
      <c r="A251" s="1" t="s">
        <v>386</v>
      </c>
      <c r="B251" s="2" t="s">
        <v>509</v>
      </c>
      <c r="C251" s="4">
        <v>592</v>
      </c>
      <c r="D251" s="1" t="s">
        <v>402</v>
      </c>
      <c r="E251" s="1"/>
      <c r="F251" s="85" t="s">
        <v>389</v>
      </c>
      <c r="G251" s="22" t="s">
        <v>3</v>
      </c>
      <c r="H251" s="111" t="s">
        <v>725</v>
      </c>
      <c r="I251" s="96" t="s">
        <v>396</v>
      </c>
      <c r="J251" s="96" t="s">
        <v>396</v>
      </c>
      <c r="K251" s="2" t="s">
        <v>87</v>
      </c>
      <c r="L251" s="85" t="s">
        <v>87</v>
      </c>
      <c r="M251" s="315" t="s">
        <v>726</v>
      </c>
      <c r="N251" s="315" t="s">
        <v>726</v>
      </c>
    </row>
    <row r="252" spans="1:44" s="77" customFormat="1" ht="20.399999999999999" x14ac:dyDescent="0.25">
      <c r="A252" s="11" t="s">
        <v>386</v>
      </c>
      <c r="B252" s="10" t="s">
        <v>509</v>
      </c>
      <c r="C252" s="14">
        <v>1118</v>
      </c>
      <c r="D252" s="11" t="s">
        <v>402</v>
      </c>
      <c r="E252" s="112" t="s">
        <v>429</v>
      </c>
      <c r="F252" s="85" t="s">
        <v>389</v>
      </c>
      <c r="G252" s="111" t="s">
        <v>3</v>
      </c>
      <c r="H252" s="200" t="s">
        <v>940</v>
      </c>
      <c r="I252" s="96" t="s">
        <v>396</v>
      </c>
      <c r="J252" s="96" t="s">
        <v>396</v>
      </c>
      <c r="K252" s="10" t="s">
        <v>87</v>
      </c>
      <c r="L252" s="85" t="s">
        <v>87</v>
      </c>
      <c r="M252" s="315" t="s">
        <v>726</v>
      </c>
      <c r="N252" s="315" t="s">
        <v>726</v>
      </c>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row>
    <row r="253" spans="1:44" ht="34.5" customHeight="1" x14ac:dyDescent="0.25">
      <c r="A253" s="96" t="s">
        <v>386</v>
      </c>
      <c r="B253" s="85" t="s">
        <v>509</v>
      </c>
      <c r="C253" s="114">
        <v>1067</v>
      </c>
      <c r="D253" s="96" t="s">
        <v>402</v>
      </c>
      <c r="E253" s="1"/>
      <c r="F253" s="90" t="s">
        <v>412</v>
      </c>
      <c r="G253" s="111" t="s">
        <v>609</v>
      </c>
      <c r="H253" s="111" t="s">
        <v>612</v>
      </c>
      <c r="I253" s="96" t="s">
        <v>396</v>
      </c>
      <c r="J253" s="96" t="s">
        <v>396</v>
      </c>
      <c r="K253" s="85" t="s">
        <v>87</v>
      </c>
      <c r="L253" s="85" t="s">
        <v>87</v>
      </c>
      <c r="M253" s="133">
        <v>11200000</v>
      </c>
      <c r="N253" s="399">
        <v>12800000</v>
      </c>
    </row>
    <row r="254" spans="1:44" ht="32.25" customHeight="1" x14ac:dyDescent="0.25">
      <c r="A254" s="96" t="s">
        <v>386</v>
      </c>
      <c r="B254" s="85" t="s">
        <v>509</v>
      </c>
      <c r="C254" s="114">
        <v>1066</v>
      </c>
      <c r="D254" s="96" t="s">
        <v>402</v>
      </c>
      <c r="E254" s="1"/>
      <c r="F254" s="85" t="s">
        <v>654</v>
      </c>
      <c r="G254" s="111" t="s">
        <v>609</v>
      </c>
      <c r="H254" s="111" t="s">
        <v>611</v>
      </c>
      <c r="I254" s="96" t="s">
        <v>510</v>
      </c>
      <c r="J254" s="96" t="s">
        <v>510</v>
      </c>
      <c r="K254" s="85" t="s">
        <v>87</v>
      </c>
      <c r="L254" s="85" t="s">
        <v>87</v>
      </c>
      <c r="M254" s="314">
        <v>9300000</v>
      </c>
      <c r="N254" s="314">
        <v>9300000</v>
      </c>
    </row>
    <row r="255" spans="1:44" ht="34.5" customHeight="1" x14ac:dyDescent="0.25">
      <c r="A255" s="96" t="s">
        <v>386</v>
      </c>
      <c r="B255" s="85" t="s">
        <v>509</v>
      </c>
      <c r="C255" s="114">
        <v>1065</v>
      </c>
      <c r="D255" s="96" t="s">
        <v>402</v>
      </c>
      <c r="E255" s="1"/>
      <c r="F255" s="85" t="s">
        <v>12</v>
      </c>
      <c r="G255" s="111" t="s">
        <v>609</v>
      </c>
      <c r="H255" s="111" t="s">
        <v>610</v>
      </c>
      <c r="I255" s="96" t="s">
        <v>510</v>
      </c>
      <c r="J255" s="203" t="s">
        <v>396</v>
      </c>
      <c r="K255" s="484" t="s">
        <v>87</v>
      </c>
      <c r="L255" s="85" t="s">
        <v>87</v>
      </c>
      <c r="M255" s="314">
        <v>24300000</v>
      </c>
      <c r="N255" s="400">
        <v>26600000</v>
      </c>
    </row>
    <row r="256" spans="1:44" ht="20.399999999999999" x14ac:dyDescent="0.25">
      <c r="A256" s="1" t="s">
        <v>386</v>
      </c>
      <c r="B256" s="2" t="s">
        <v>509</v>
      </c>
      <c r="C256" s="4">
        <v>970</v>
      </c>
      <c r="D256" s="1" t="s">
        <v>402</v>
      </c>
      <c r="E256" s="1"/>
      <c r="F256" s="85" t="s">
        <v>389</v>
      </c>
      <c r="G256" s="22" t="s">
        <v>354</v>
      </c>
      <c r="H256" s="22" t="s">
        <v>275</v>
      </c>
      <c r="I256" s="96" t="s">
        <v>510</v>
      </c>
      <c r="J256" s="96" t="s">
        <v>510</v>
      </c>
      <c r="K256" s="2" t="s">
        <v>87</v>
      </c>
      <c r="L256" s="85" t="s">
        <v>87</v>
      </c>
      <c r="M256" s="314" t="s">
        <v>92</v>
      </c>
      <c r="N256" s="314" t="s">
        <v>92</v>
      </c>
    </row>
    <row r="257" spans="1:44" ht="20.399999999999999" x14ac:dyDescent="0.25">
      <c r="A257" s="1" t="s">
        <v>386</v>
      </c>
      <c r="B257" s="2" t="s">
        <v>509</v>
      </c>
      <c r="C257" s="4">
        <v>971</v>
      </c>
      <c r="D257" s="1" t="s">
        <v>402</v>
      </c>
      <c r="E257" s="1"/>
      <c r="F257" s="85" t="s">
        <v>389</v>
      </c>
      <c r="G257" s="22" t="s">
        <v>354</v>
      </c>
      <c r="H257" s="22" t="s">
        <v>276</v>
      </c>
      <c r="I257" s="96" t="s">
        <v>510</v>
      </c>
      <c r="J257" s="96" t="s">
        <v>510</v>
      </c>
      <c r="K257" s="2" t="s">
        <v>87</v>
      </c>
      <c r="L257" s="85" t="s">
        <v>87</v>
      </c>
      <c r="M257" s="314" t="s">
        <v>92</v>
      </c>
      <c r="N257" s="314" t="s">
        <v>92</v>
      </c>
    </row>
    <row r="258" spans="1:44" s="77" customFormat="1" ht="28.5" customHeight="1" x14ac:dyDescent="0.25">
      <c r="A258" s="11" t="s">
        <v>386</v>
      </c>
      <c r="B258" s="10" t="s">
        <v>509</v>
      </c>
      <c r="C258" s="14">
        <v>1119</v>
      </c>
      <c r="D258" s="11" t="s">
        <v>402</v>
      </c>
      <c r="E258" s="11"/>
      <c r="F258" s="85" t="s">
        <v>412</v>
      </c>
      <c r="G258" s="111" t="s">
        <v>354</v>
      </c>
      <c r="H258" s="111" t="s">
        <v>941</v>
      </c>
      <c r="I258" s="96" t="s">
        <v>396</v>
      </c>
      <c r="J258" s="96" t="s">
        <v>396</v>
      </c>
      <c r="K258" s="10" t="s">
        <v>87</v>
      </c>
      <c r="L258" s="85" t="s">
        <v>87</v>
      </c>
      <c r="M258" s="141">
        <v>2200000</v>
      </c>
      <c r="N258" s="141">
        <v>2200000</v>
      </c>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row>
    <row r="259" spans="1:44" s="77" customFormat="1" ht="20.399999999999999" x14ac:dyDescent="0.25">
      <c r="A259" s="11" t="s">
        <v>386</v>
      </c>
      <c r="B259" s="10" t="s">
        <v>509</v>
      </c>
      <c r="C259" s="14">
        <v>1120</v>
      </c>
      <c r="D259" s="11" t="s">
        <v>402</v>
      </c>
      <c r="E259" s="11"/>
      <c r="F259" s="85" t="s">
        <v>6</v>
      </c>
      <c r="G259" s="111"/>
      <c r="H259" s="111" t="s">
        <v>729</v>
      </c>
      <c r="I259" s="96" t="s">
        <v>396</v>
      </c>
      <c r="J259" s="96" t="s">
        <v>396</v>
      </c>
      <c r="K259" s="10" t="s">
        <v>87</v>
      </c>
      <c r="L259" s="85" t="s">
        <v>87</v>
      </c>
      <c r="M259" s="141">
        <v>7200000</v>
      </c>
      <c r="N259" s="141">
        <v>7200000</v>
      </c>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row>
    <row r="260" spans="1:44" ht="30.6" x14ac:dyDescent="0.25">
      <c r="A260" s="28" t="s">
        <v>386</v>
      </c>
      <c r="B260" s="29" t="s">
        <v>509</v>
      </c>
      <c r="C260" s="30">
        <v>956</v>
      </c>
      <c r="D260" s="28" t="s">
        <v>429</v>
      </c>
      <c r="E260" s="28"/>
      <c r="F260" s="85" t="s">
        <v>752</v>
      </c>
      <c r="G260" s="48" t="s">
        <v>352</v>
      </c>
      <c r="H260" s="48" t="s">
        <v>271</v>
      </c>
      <c r="I260" s="97" t="s">
        <v>510</v>
      </c>
      <c r="J260" s="97" t="s">
        <v>510</v>
      </c>
      <c r="K260" s="46" t="s">
        <v>87</v>
      </c>
      <c r="L260" s="87" t="s">
        <v>87</v>
      </c>
      <c r="M260" s="318">
        <v>7021534</v>
      </c>
      <c r="N260" s="318">
        <v>7021534</v>
      </c>
    </row>
    <row r="261" spans="1:44" ht="20.399999999999999" x14ac:dyDescent="0.25">
      <c r="A261" s="11" t="s">
        <v>386</v>
      </c>
      <c r="B261" s="85" t="s">
        <v>509</v>
      </c>
      <c r="C261" s="114">
        <v>1136</v>
      </c>
      <c r="D261" s="96" t="s">
        <v>429</v>
      </c>
      <c r="E261" s="11"/>
      <c r="F261" s="197" t="s">
        <v>389</v>
      </c>
      <c r="G261" s="111"/>
      <c r="H261" s="111" t="s">
        <v>904</v>
      </c>
      <c r="I261" s="96" t="s">
        <v>396</v>
      </c>
      <c r="J261" s="96" t="s">
        <v>396</v>
      </c>
      <c r="K261" s="196">
        <v>40022</v>
      </c>
      <c r="L261" s="85" t="s">
        <v>87</v>
      </c>
      <c r="M261" s="141">
        <v>9200000</v>
      </c>
      <c r="N261" s="141">
        <v>9200000</v>
      </c>
    </row>
    <row r="262" spans="1:44" ht="38.25" customHeight="1" x14ac:dyDescent="0.25">
      <c r="A262" s="1" t="s">
        <v>386</v>
      </c>
      <c r="B262" s="2" t="s">
        <v>509</v>
      </c>
      <c r="C262" s="4">
        <v>824</v>
      </c>
      <c r="D262" s="1" t="s">
        <v>451</v>
      </c>
      <c r="E262" s="1"/>
      <c r="F262" s="85" t="s">
        <v>92</v>
      </c>
      <c r="G262" s="111" t="s">
        <v>550</v>
      </c>
      <c r="H262" s="22" t="s">
        <v>310</v>
      </c>
      <c r="I262" s="96" t="s">
        <v>510</v>
      </c>
      <c r="J262" s="96" t="s">
        <v>510</v>
      </c>
      <c r="K262" s="2" t="s">
        <v>87</v>
      </c>
      <c r="L262" s="85" t="s">
        <v>87</v>
      </c>
      <c r="M262" s="314" t="s">
        <v>92</v>
      </c>
      <c r="N262" s="314" t="s">
        <v>92</v>
      </c>
    </row>
    <row r="263" spans="1:44" s="118" customFormat="1" ht="37.5" customHeight="1" x14ac:dyDescent="0.25">
      <c r="A263" s="1" t="s">
        <v>386</v>
      </c>
      <c r="B263" s="2" t="s">
        <v>509</v>
      </c>
      <c r="C263" s="4">
        <v>825</v>
      </c>
      <c r="D263" s="1" t="s">
        <v>451</v>
      </c>
      <c r="E263" s="1"/>
      <c r="F263" s="85" t="s">
        <v>92</v>
      </c>
      <c r="G263" s="111" t="s">
        <v>550</v>
      </c>
      <c r="H263" s="22" t="s">
        <v>309</v>
      </c>
      <c r="I263" s="96" t="s">
        <v>510</v>
      </c>
      <c r="J263" s="96" t="s">
        <v>510</v>
      </c>
      <c r="K263" s="2" t="s">
        <v>87</v>
      </c>
      <c r="L263" s="85" t="s">
        <v>87</v>
      </c>
      <c r="M263" s="314" t="s">
        <v>92</v>
      </c>
      <c r="N263" s="314" t="s">
        <v>92</v>
      </c>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row>
    <row r="264" spans="1:44" ht="33" customHeight="1" x14ac:dyDescent="0.25">
      <c r="A264" s="1" t="s">
        <v>58</v>
      </c>
      <c r="B264" s="2" t="s">
        <v>74</v>
      </c>
      <c r="C264" s="4">
        <v>863</v>
      </c>
      <c r="D264" s="1" t="s">
        <v>451</v>
      </c>
      <c r="E264" s="85"/>
      <c r="F264" s="85" t="s">
        <v>6</v>
      </c>
      <c r="G264" s="6" t="s">
        <v>191</v>
      </c>
      <c r="H264" s="3" t="s">
        <v>334</v>
      </c>
      <c r="I264" s="96" t="s">
        <v>396</v>
      </c>
      <c r="J264" s="96" t="s">
        <v>396</v>
      </c>
      <c r="K264" s="2" t="s">
        <v>87</v>
      </c>
      <c r="L264" s="85" t="s">
        <v>410</v>
      </c>
      <c r="M264" s="316" t="s">
        <v>410</v>
      </c>
      <c r="N264" s="316" t="s">
        <v>410</v>
      </c>
    </row>
    <row r="265" spans="1:44" s="93" customFormat="1" ht="36" customHeight="1" x14ac:dyDescent="0.25">
      <c r="A265" s="1" t="s">
        <v>58</v>
      </c>
      <c r="B265" s="2" t="s">
        <v>74</v>
      </c>
      <c r="C265" s="4">
        <v>1014</v>
      </c>
      <c r="D265" s="1" t="s">
        <v>451</v>
      </c>
      <c r="E265" s="85"/>
      <c r="F265" s="85" t="s">
        <v>6</v>
      </c>
      <c r="G265" s="6" t="s">
        <v>192</v>
      </c>
      <c r="H265" s="3" t="s">
        <v>81</v>
      </c>
      <c r="I265" s="96" t="s">
        <v>510</v>
      </c>
      <c r="J265" s="96" t="s">
        <v>510</v>
      </c>
      <c r="K265" s="2" t="s">
        <v>87</v>
      </c>
      <c r="L265" s="85" t="s">
        <v>410</v>
      </c>
      <c r="M265" s="316" t="s">
        <v>410</v>
      </c>
      <c r="N265" s="316" t="s">
        <v>410</v>
      </c>
    </row>
    <row r="266" spans="1:44" s="179" customFormat="1" ht="30.6" x14ac:dyDescent="0.25">
      <c r="A266" s="11" t="s">
        <v>58</v>
      </c>
      <c r="B266" s="10" t="s">
        <v>74</v>
      </c>
      <c r="C266" s="14">
        <v>1123</v>
      </c>
      <c r="D266" s="11" t="s">
        <v>451</v>
      </c>
      <c r="E266" s="10"/>
      <c r="F266" s="85" t="s">
        <v>92</v>
      </c>
      <c r="G266" s="110" t="s">
        <v>866</v>
      </c>
      <c r="H266" s="6" t="s">
        <v>837</v>
      </c>
      <c r="I266" s="96" t="s">
        <v>510</v>
      </c>
      <c r="J266" s="96" t="s">
        <v>510</v>
      </c>
      <c r="K266" s="10" t="s">
        <v>87</v>
      </c>
      <c r="L266" s="85" t="s">
        <v>410</v>
      </c>
      <c r="M266" s="316" t="s">
        <v>410</v>
      </c>
      <c r="N266" s="316" t="s">
        <v>410</v>
      </c>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row>
    <row r="267" spans="1:44" s="118" customFormat="1" ht="33" customHeight="1" x14ac:dyDescent="0.25">
      <c r="A267" s="36" t="s">
        <v>58</v>
      </c>
      <c r="B267" s="37" t="s">
        <v>74</v>
      </c>
      <c r="C267" s="38">
        <v>880</v>
      </c>
      <c r="D267" s="36" t="s">
        <v>429</v>
      </c>
      <c r="E267" s="36" t="s">
        <v>451</v>
      </c>
      <c r="F267" s="85" t="s">
        <v>4</v>
      </c>
      <c r="G267" s="42" t="s">
        <v>188</v>
      </c>
      <c r="H267" s="40" t="s">
        <v>162</v>
      </c>
      <c r="I267" s="95" t="s">
        <v>510</v>
      </c>
      <c r="J267" s="95" t="s">
        <v>510</v>
      </c>
      <c r="K267" s="37" t="s">
        <v>87</v>
      </c>
      <c r="L267" s="88" t="s">
        <v>410</v>
      </c>
      <c r="M267" s="317" t="s">
        <v>410</v>
      </c>
      <c r="N267" s="317" t="s">
        <v>410</v>
      </c>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row>
    <row r="268" spans="1:44" s="7" customFormat="1" ht="34.5" customHeight="1" x14ac:dyDescent="0.25">
      <c r="A268" s="33" t="s">
        <v>58</v>
      </c>
      <c r="B268" s="46" t="s">
        <v>74</v>
      </c>
      <c r="C268" s="47">
        <v>1042</v>
      </c>
      <c r="D268" s="33" t="s">
        <v>429</v>
      </c>
      <c r="E268" s="46"/>
      <c r="F268" s="87" t="s">
        <v>159</v>
      </c>
      <c r="G268" s="48" t="s">
        <v>180</v>
      </c>
      <c r="H268" s="48" t="s">
        <v>158</v>
      </c>
      <c r="I268" s="97" t="s">
        <v>510</v>
      </c>
      <c r="J268" s="97" t="s">
        <v>510</v>
      </c>
      <c r="K268" s="46" t="s">
        <v>87</v>
      </c>
      <c r="L268" s="87" t="s">
        <v>410</v>
      </c>
      <c r="M268" s="319" t="s">
        <v>410</v>
      </c>
      <c r="N268" s="319" t="s">
        <v>410</v>
      </c>
    </row>
    <row r="269" spans="1:44" s="118" customFormat="1" ht="34.5" customHeight="1" x14ac:dyDescent="0.4">
      <c r="A269" s="1125" t="s">
        <v>301</v>
      </c>
      <c r="B269" s="1126"/>
      <c r="C269" s="1126"/>
      <c r="D269" s="1126"/>
      <c r="E269" s="1126"/>
      <c r="F269" s="1126"/>
      <c r="G269" s="1126"/>
      <c r="H269" s="1126"/>
      <c r="I269" s="1126"/>
      <c r="J269" s="1126"/>
      <c r="K269" s="1126"/>
      <c r="L269" s="1126"/>
      <c r="M269" s="413"/>
      <c r="N269" s="413"/>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row>
    <row r="270" spans="1:44" s="93" customFormat="1" ht="33.75" customHeight="1" x14ac:dyDescent="0.25">
      <c r="A270" s="64" t="s">
        <v>58</v>
      </c>
      <c r="B270" s="67" t="s">
        <v>74</v>
      </c>
      <c r="C270" s="150">
        <v>881</v>
      </c>
      <c r="D270" s="64" t="s">
        <v>429</v>
      </c>
      <c r="E270" s="64" t="s">
        <v>451</v>
      </c>
      <c r="F270" s="89" t="s">
        <v>128</v>
      </c>
      <c r="G270" s="65" t="s">
        <v>193</v>
      </c>
      <c r="H270" s="69" t="s">
        <v>234</v>
      </c>
      <c r="I270" s="98" t="s">
        <v>510</v>
      </c>
      <c r="J270" s="98" t="s">
        <v>510</v>
      </c>
      <c r="K270" s="67" t="s">
        <v>87</v>
      </c>
      <c r="L270" s="89" t="s">
        <v>410</v>
      </c>
      <c r="M270" s="103" t="s">
        <v>410</v>
      </c>
      <c r="N270" s="103" t="s">
        <v>410</v>
      </c>
    </row>
    <row r="271" spans="1:44" s="93" customFormat="1" ht="30" customHeight="1" x14ac:dyDescent="0.4">
      <c r="A271" s="1115" t="s">
        <v>302</v>
      </c>
      <c r="B271" s="1116"/>
      <c r="C271" s="1116"/>
      <c r="D271" s="1116"/>
      <c r="E271" s="1116"/>
      <c r="F271" s="1116"/>
      <c r="G271" s="1116"/>
      <c r="H271" s="1116"/>
      <c r="I271" s="1116"/>
      <c r="J271" s="1116"/>
      <c r="K271" s="1116"/>
      <c r="L271" s="1116"/>
      <c r="M271" s="1116"/>
      <c r="N271" s="1117"/>
    </row>
    <row r="272" spans="1:44" ht="20.399999999999999" x14ac:dyDescent="0.25">
      <c r="A272" s="97" t="s">
        <v>386</v>
      </c>
      <c r="B272" s="87" t="s">
        <v>509</v>
      </c>
      <c r="C272" s="51">
        <v>1055</v>
      </c>
      <c r="D272" s="97" t="s">
        <v>451</v>
      </c>
      <c r="E272" s="85"/>
      <c r="F272" s="85">
        <v>2010</v>
      </c>
      <c r="G272" s="110" t="s">
        <v>558</v>
      </c>
      <c r="H272" s="110" t="s">
        <v>556</v>
      </c>
      <c r="I272" s="97" t="s">
        <v>510</v>
      </c>
      <c r="J272" s="97" t="s">
        <v>510</v>
      </c>
      <c r="K272" s="87" t="s">
        <v>87</v>
      </c>
      <c r="L272" s="87" t="s">
        <v>87</v>
      </c>
      <c r="M272" s="103">
        <v>4107000</v>
      </c>
      <c r="N272" s="103">
        <v>4107000</v>
      </c>
    </row>
    <row r="273" spans="1:44" ht="20.399999999999999" x14ac:dyDescent="0.25">
      <c r="A273" s="1" t="s">
        <v>386</v>
      </c>
      <c r="B273" s="2" t="s">
        <v>509</v>
      </c>
      <c r="C273" s="4">
        <v>809</v>
      </c>
      <c r="D273" s="1" t="s">
        <v>451</v>
      </c>
      <c r="E273" s="1"/>
      <c r="F273" s="85" t="s">
        <v>411</v>
      </c>
      <c r="G273" s="111"/>
      <c r="H273" s="111" t="s">
        <v>555</v>
      </c>
      <c r="I273" s="96" t="s">
        <v>396</v>
      </c>
      <c r="J273" s="96" t="s">
        <v>396</v>
      </c>
      <c r="K273" s="20" t="s">
        <v>87</v>
      </c>
      <c r="L273" s="85" t="s">
        <v>87</v>
      </c>
      <c r="M273" s="317">
        <v>1000000</v>
      </c>
      <c r="N273" s="317">
        <v>1000000</v>
      </c>
    </row>
    <row r="274" spans="1:44" ht="30.6" x14ac:dyDescent="0.25">
      <c r="A274" s="203" t="s">
        <v>386</v>
      </c>
      <c r="B274" s="197" t="s">
        <v>509</v>
      </c>
      <c r="C274" s="204">
        <v>1150</v>
      </c>
      <c r="D274" s="203" t="s">
        <v>468</v>
      </c>
      <c r="E274" s="197"/>
      <c r="F274" s="197" t="s">
        <v>601</v>
      </c>
      <c r="G274" s="200"/>
      <c r="H274" s="200" t="s">
        <v>948</v>
      </c>
      <c r="I274" s="203"/>
      <c r="J274" s="203" t="s">
        <v>396</v>
      </c>
      <c r="K274" s="197" t="s">
        <v>410</v>
      </c>
      <c r="L274" s="197" t="s">
        <v>410</v>
      </c>
      <c r="M274" s="400"/>
      <c r="N274" s="400">
        <v>1200000</v>
      </c>
    </row>
    <row r="275" spans="1:44" ht="30.6" x14ac:dyDescent="0.25">
      <c r="A275" s="203" t="s">
        <v>386</v>
      </c>
      <c r="B275" s="197" t="s">
        <v>509</v>
      </c>
      <c r="C275" s="204">
        <v>1151</v>
      </c>
      <c r="D275" s="203" t="s">
        <v>468</v>
      </c>
      <c r="E275" s="197"/>
      <c r="F275" s="197" t="s">
        <v>1</v>
      </c>
      <c r="G275" s="200"/>
      <c r="H275" s="200" t="s">
        <v>949</v>
      </c>
      <c r="I275" s="203"/>
      <c r="J275" s="203" t="s">
        <v>396</v>
      </c>
      <c r="K275" s="197" t="s">
        <v>410</v>
      </c>
      <c r="L275" s="197" t="s">
        <v>410</v>
      </c>
      <c r="M275" s="400"/>
      <c r="N275" s="400">
        <v>3500000</v>
      </c>
    </row>
    <row r="276" spans="1:44" ht="30.6" x14ac:dyDescent="0.25">
      <c r="A276" s="96" t="s">
        <v>386</v>
      </c>
      <c r="B276" s="85" t="s">
        <v>509</v>
      </c>
      <c r="C276" s="114">
        <v>721</v>
      </c>
      <c r="D276" s="96" t="s">
        <v>468</v>
      </c>
      <c r="E276" s="85"/>
      <c r="F276" s="85" t="s">
        <v>159</v>
      </c>
      <c r="G276" s="111"/>
      <c r="H276" s="111" t="s">
        <v>573</v>
      </c>
      <c r="I276" s="96" t="s">
        <v>396</v>
      </c>
      <c r="J276" s="96" t="s">
        <v>396</v>
      </c>
      <c r="K276" s="85" t="s">
        <v>87</v>
      </c>
      <c r="L276" s="85" t="s">
        <v>87</v>
      </c>
      <c r="M276" s="314">
        <v>11300000</v>
      </c>
      <c r="N276" s="314">
        <v>11300000</v>
      </c>
    </row>
    <row r="277" spans="1:44" ht="30.6" x14ac:dyDescent="0.25">
      <c r="A277" s="19" t="s">
        <v>386</v>
      </c>
      <c r="B277" s="20" t="s">
        <v>509</v>
      </c>
      <c r="C277" s="21">
        <v>975</v>
      </c>
      <c r="D277" s="19" t="s">
        <v>468</v>
      </c>
      <c r="E277" s="85"/>
      <c r="F277" s="85" t="s">
        <v>684</v>
      </c>
      <c r="G277" s="22"/>
      <c r="H277" s="22" t="s">
        <v>277</v>
      </c>
      <c r="I277" s="96" t="s">
        <v>510</v>
      </c>
      <c r="J277" s="96" t="s">
        <v>510</v>
      </c>
      <c r="K277" s="20" t="s">
        <v>87</v>
      </c>
      <c r="L277" s="85" t="s">
        <v>87</v>
      </c>
      <c r="M277" s="314">
        <v>44300000</v>
      </c>
      <c r="N277" s="314">
        <v>44300000</v>
      </c>
    </row>
    <row r="278" spans="1:44" ht="30.6" x14ac:dyDescent="0.25">
      <c r="A278" s="19" t="s">
        <v>386</v>
      </c>
      <c r="B278" s="20" t="s">
        <v>509</v>
      </c>
      <c r="C278" s="21">
        <v>699</v>
      </c>
      <c r="D278" s="19" t="s">
        <v>468</v>
      </c>
      <c r="E278" s="85"/>
      <c r="F278" s="85" t="s">
        <v>389</v>
      </c>
      <c r="G278" s="111"/>
      <c r="H278" s="22" t="s">
        <v>143</v>
      </c>
      <c r="I278" s="96" t="s">
        <v>510</v>
      </c>
      <c r="J278" s="96" t="s">
        <v>510</v>
      </c>
      <c r="K278" s="20" t="s">
        <v>87</v>
      </c>
      <c r="L278" s="85" t="s">
        <v>87</v>
      </c>
      <c r="M278" s="314">
        <v>10000000</v>
      </c>
      <c r="N278" s="314">
        <v>10000000</v>
      </c>
    </row>
    <row r="279" spans="1:44" ht="20.399999999999999" x14ac:dyDescent="0.25">
      <c r="A279" s="203" t="s">
        <v>386</v>
      </c>
      <c r="B279" s="197" t="s">
        <v>509</v>
      </c>
      <c r="C279" s="204">
        <v>1147</v>
      </c>
      <c r="D279" s="203" t="s">
        <v>451</v>
      </c>
      <c r="E279" s="197"/>
      <c r="F279" s="197">
        <v>2011</v>
      </c>
      <c r="G279" s="200"/>
      <c r="H279" s="200" t="s">
        <v>953</v>
      </c>
      <c r="I279" s="203"/>
      <c r="J279" s="203" t="s">
        <v>396</v>
      </c>
      <c r="K279" s="197" t="s">
        <v>87</v>
      </c>
      <c r="L279" s="197" t="s">
        <v>87</v>
      </c>
      <c r="M279" s="400"/>
      <c r="N279" s="400">
        <v>4000000</v>
      </c>
    </row>
    <row r="280" spans="1:44" ht="20.399999999999999" x14ac:dyDescent="0.25">
      <c r="A280" s="203" t="s">
        <v>386</v>
      </c>
      <c r="B280" s="197" t="s">
        <v>509</v>
      </c>
      <c r="C280" s="204">
        <v>1148</v>
      </c>
      <c r="D280" s="203" t="s">
        <v>451</v>
      </c>
      <c r="E280" s="197"/>
      <c r="F280" s="197">
        <v>2011</v>
      </c>
      <c r="G280" s="200"/>
      <c r="H280" s="200" t="s">
        <v>954</v>
      </c>
      <c r="I280" s="203"/>
      <c r="J280" s="203" t="s">
        <v>396</v>
      </c>
      <c r="K280" s="197" t="s">
        <v>87</v>
      </c>
      <c r="L280" s="196" t="s">
        <v>87</v>
      </c>
      <c r="M280" s="400"/>
      <c r="N280" s="400">
        <v>600000</v>
      </c>
    </row>
    <row r="281" spans="1:44" ht="20.399999999999999" x14ac:dyDescent="0.25">
      <c r="A281" s="1" t="s">
        <v>386</v>
      </c>
      <c r="B281" s="2" t="s">
        <v>509</v>
      </c>
      <c r="C281" s="4">
        <v>801</v>
      </c>
      <c r="D281" s="1" t="s">
        <v>451</v>
      </c>
      <c r="E281" s="2"/>
      <c r="F281" s="85" t="s">
        <v>92</v>
      </c>
      <c r="G281" s="111"/>
      <c r="H281" s="111" t="s">
        <v>591</v>
      </c>
      <c r="I281" s="96" t="s">
        <v>510</v>
      </c>
      <c r="J281" s="96" t="s">
        <v>510</v>
      </c>
      <c r="K281" s="20" t="s">
        <v>87</v>
      </c>
      <c r="L281" s="85" t="s">
        <v>87</v>
      </c>
      <c r="M281" s="314" t="s">
        <v>92</v>
      </c>
      <c r="N281" s="314" t="s">
        <v>92</v>
      </c>
    </row>
    <row r="282" spans="1:44" ht="20.399999999999999" x14ac:dyDescent="0.25">
      <c r="A282" s="1" t="s">
        <v>386</v>
      </c>
      <c r="B282" s="2" t="s">
        <v>509</v>
      </c>
      <c r="C282" s="14">
        <v>85</v>
      </c>
      <c r="D282" s="1" t="s">
        <v>451</v>
      </c>
      <c r="E282" s="20"/>
      <c r="F282" s="85" t="s">
        <v>92</v>
      </c>
      <c r="G282" s="6"/>
      <c r="H282" s="3" t="s">
        <v>211</v>
      </c>
      <c r="I282" s="96" t="s">
        <v>510</v>
      </c>
      <c r="J282" s="96" t="s">
        <v>510</v>
      </c>
      <c r="K282" s="2" t="s">
        <v>114</v>
      </c>
      <c r="L282" s="92" t="s">
        <v>87</v>
      </c>
      <c r="M282" s="314" t="s">
        <v>92</v>
      </c>
      <c r="N282" s="314" t="s">
        <v>92</v>
      </c>
    </row>
    <row r="283" spans="1:44" s="77" customFormat="1" ht="30.6" x14ac:dyDescent="0.25">
      <c r="A283" s="11" t="s">
        <v>58</v>
      </c>
      <c r="B283" s="10" t="s">
        <v>74</v>
      </c>
      <c r="C283" s="14">
        <v>1124</v>
      </c>
      <c r="D283" s="11" t="s">
        <v>451</v>
      </c>
      <c r="E283" s="85"/>
      <c r="F283" s="85" t="s">
        <v>92</v>
      </c>
      <c r="G283" s="110" t="s">
        <v>868</v>
      </c>
      <c r="H283" s="6" t="s">
        <v>768</v>
      </c>
      <c r="I283" s="96" t="s">
        <v>396</v>
      </c>
      <c r="J283" s="96" t="s">
        <v>396</v>
      </c>
      <c r="K283" s="10" t="s">
        <v>87</v>
      </c>
      <c r="L283" s="92" t="s">
        <v>410</v>
      </c>
      <c r="M283" s="366" t="s">
        <v>410</v>
      </c>
      <c r="N283" s="366" t="s">
        <v>410</v>
      </c>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row>
    <row r="284" spans="1:44" s="77" customFormat="1" ht="30.6" x14ac:dyDescent="0.25">
      <c r="A284" s="11" t="s">
        <v>58</v>
      </c>
      <c r="B284" s="10" t="s">
        <v>74</v>
      </c>
      <c r="C284" s="14">
        <v>1125</v>
      </c>
      <c r="D284" s="11" t="s">
        <v>451</v>
      </c>
      <c r="E284" s="85"/>
      <c r="F284" s="85" t="s">
        <v>92</v>
      </c>
      <c r="G284" s="111" t="s">
        <v>867</v>
      </c>
      <c r="H284" s="6" t="s">
        <v>769</v>
      </c>
      <c r="I284" s="96" t="s">
        <v>510</v>
      </c>
      <c r="J284" s="96" t="s">
        <v>510</v>
      </c>
      <c r="K284" s="10" t="s">
        <v>87</v>
      </c>
      <c r="L284" s="92" t="s">
        <v>410</v>
      </c>
      <c r="M284" s="109" t="s">
        <v>410</v>
      </c>
      <c r="N284" s="109" t="s">
        <v>410</v>
      </c>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row>
    <row r="285" spans="1:44" ht="35.25" customHeight="1" x14ac:dyDescent="0.4">
      <c r="A285" s="1128" t="s">
        <v>326</v>
      </c>
      <c r="B285" s="1129"/>
      <c r="C285" s="1129"/>
      <c r="D285" s="1129"/>
      <c r="E285" s="1129"/>
      <c r="F285" s="1129"/>
      <c r="G285" s="1129"/>
      <c r="H285" s="1129"/>
      <c r="I285" s="1129"/>
      <c r="J285" s="1129"/>
      <c r="K285" s="1129"/>
      <c r="L285" s="1129"/>
      <c r="M285" s="1129"/>
      <c r="N285" s="1130"/>
    </row>
    <row r="286" spans="1:44" ht="30.6" x14ac:dyDescent="0.25">
      <c r="A286" s="1" t="s">
        <v>386</v>
      </c>
      <c r="B286" s="2" t="s">
        <v>387</v>
      </c>
      <c r="C286" s="63">
        <v>1051</v>
      </c>
      <c r="D286" s="1" t="s">
        <v>393</v>
      </c>
      <c r="E286" s="1"/>
      <c r="F286" s="85" t="s">
        <v>427</v>
      </c>
      <c r="G286" s="6" t="s">
        <v>401</v>
      </c>
      <c r="H286" s="111" t="s">
        <v>539</v>
      </c>
      <c r="I286" s="96" t="s">
        <v>406</v>
      </c>
      <c r="J286" s="203" t="s">
        <v>110</v>
      </c>
      <c r="K286" s="24">
        <v>39416</v>
      </c>
      <c r="L286" s="85" t="s">
        <v>87</v>
      </c>
      <c r="M286" s="314" t="s">
        <v>792</v>
      </c>
      <c r="N286" s="314" t="s">
        <v>792</v>
      </c>
    </row>
    <row r="287" spans="1:44" s="77" customFormat="1" ht="69" customHeight="1" x14ac:dyDescent="0.25">
      <c r="A287" s="11" t="s">
        <v>58</v>
      </c>
      <c r="B287" s="10" t="s">
        <v>59</v>
      </c>
      <c r="C287" s="14">
        <v>1134</v>
      </c>
      <c r="D287" s="11" t="s">
        <v>393</v>
      </c>
      <c r="E287" s="11"/>
      <c r="F287" s="197" t="s">
        <v>427</v>
      </c>
      <c r="G287" s="111" t="s">
        <v>834</v>
      </c>
      <c r="H287" s="111" t="s">
        <v>859</v>
      </c>
      <c r="I287" s="96" t="s">
        <v>406</v>
      </c>
      <c r="J287" s="203" t="s">
        <v>110</v>
      </c>
      <c r="K287" s="13">
        <v>38884</v>
      </c>
      <c r="L287" s="85" t="s">
        <v>410</v>
      </c>
      <c r="M287" s="314" t="s">
        <v>410</v>
      </c>
      <c r="N287" s="314" t="s">
        <v>410</v>
      </c>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row>
    <row r="288" spans="1:44" ht="40.799999999999997" x14ac:dyDescent="0.25">
      <c r="A288" s="1" t="s">
        <v>386</v>
      </c>
      <c r="B288" s="2" t="s">
        <v>387</v>
      </c>
      <c r="C288" s="14">
        <v>267</v>
      </c>
      <c r="D288" s="1" t="s">
        <v>451</v>
      </c>
      <c r="E288" s="1" t="s">
        <v>393</v>
      </c>
      <c r="F288" s="170">
        <v>40026</v>
      </c>
      <c r="G288" s="111" t="s">
        <v>763</v>
      </c>
      <c r="H288" s="22" t="s">
        <v>123</v>
      </c>
      <c r="I288" s="96" t="s">
        <v>406</v>
      </c>
      <c r="J288" s="203" t="s">
        <v>110</v>
      </c>
      <c r="K288" s="20" t="s">
        <v>124</v>
      </c>
      <c r="L288" s="85" t="s">
        <v>87</v>
      </c>
      <c r="M288" s="314">
        <v>27775000</v>
      </c>
      <c r="N288" s="314">
        <v>27775000</v>
      </c>
    </row>
    <row r="289" spans="1:44" ht="30.6" x14ac:dyDescent="0.25">
      <c r="A289" s="1" t="s">
        <v>386</v>
      </c>
      <c r="B289" s="2" t="s">
        <v>387</v>
      </c>
      <c r="C289" s="4">
        <v>936</v>
      </c>
      <c r="D289" s="1" t="s">
        <v>429</v>
      </c>
      <c r="E289" s="1"/>
      <c r="F289" s="85" t="s">
        <v>33</v>
      </c>
      <c r="G289" s="22" t="s">
        <v>352</v>
      </c>
      <c r="H289" s="22" t="s">
        <v>252</v>
      </c>
      <c r="I289" s="96" t="s">
        <v>406</v>
      </c>
      <c r="J289" s="203" t="s">
        <v>110</v>
      </c>
      <c r="K289" s="20" t="s">
        <v>5</v>
      </c>
      <c r="L289" s="85" t="s">
        <v>87</v>
      </c>
      <c r="M289" s="314">
        <v>3000000</v>
      </c>
      <c r="N289" s="314">
        <v>3000000</v>
      </c>
      <c r="O289"/>
    </row>
    <row r="290" spans="1:44" ht="20.399999999999999" x14ac:dyDescent="0.25">
      <c r="A290" s="1" t="s">
        <v>386</v>
      </c>
      <c r="B290" s="2" t="s">
        <v>387</v>
      </c>
      <c r="C290" s="4">
        <v>176</v>
      </c>
      <c r="D290" s="1" t="s">
        <v>451</v>
      </c>
      <c r="E290" s="1"/>
      <c r="F290" s="197" t="s">
        <v>33</v>
      </c>
      <c r="G290" s="22" t="s">
        <v>437</v>
      </c>
      <c r="H290" s="22" t="s">
        <v>455</v>
      </c>
      <c r="I290" s="96" t="s">
        <v>406</v>
      </c>
      <c r="J290" s="203" t="s">
        <v>110</v>
      </c>
      <c r="K290" s="24">
        <v>39352</v>
      </c>
      <c r="L290" s="85" t="s">
        <v>87</v>
      </c>
      <c r="M290" s="314">
        <v>76100000</v>
      </c>
      <c r="N290" s="314">
        <v>76100000</v>
      </c>
    </row>
    <row r="291" spans="1:44" ht="20.399999999999999" x14ac:dyDescent="0.25">
      <c r="A291" s="36" t="s">
        <v>386</v>
      </c>
      <c r="B291" s="37" t="s">
        <v>387</v>
      </c>
      <c r="C291" s="38">
        <v>174</v>
      </c>
      <c r="D291" s="36" t="s">
        <v>429</v>
      </c>
      <c r="E291" s="36"/>
      <c r="F291" s="202" t="s">
        <v>426</v>
      </c>
      <c r="G291" s="50" t="s">
        <v>437</v>
      </c>
      <c r="H291" s="50" t="s">
        <v>438</v>
      </c>
      <c r="I291" s="95" t="s">
        <v>406</v>
      </c>
      <c r="J291" s="203" t="s">
        <v>110</v>
      </c>
      <c r="K291" s="44" t="s">
        <v>397</v>
      </c>
      <c r="L291" s="88" t="s">
        <v>87</v>
      </c>
      <c r="M291" s="133">
        <v>15778000</v>
      </c>
      <c r="N291" s="133">
        <v>15778000</v>
      </c>
    </row>
    <row r="292" spans="1:44" ht="55.5" customHeight="1" x14ac:dyDescent="0.25">
      <c r="A292" s="1" t="s">
        <v>386</v>
      </c>
      <c r="B292" s="2" t="s">
        <v>387</v>
      </c>
      <c r="C292" s="4">
        <v>832</v>
      </c>
      <c r="D292" s="1" t="s">
        <v>402</v>
      </c>
      <c r="E292" s="1"/>
      <c r="F292" s="85" t="s">
        <v>33</v>
      </c>
      <c r="G292" s="22" t="s">
        <v>424</v>
      </c>
      <c r="H292" s="111" t="s">
        <v>671</v>
      </c>
      <c r="I292" s="96" t="s">
        <v>406</v>
      </c>
      <c r="J292" s="203" t="s">
        <v>110</v>
      </c>
      <c r="K292" s="20" t="s">
        <v>425</v>
      </c>
      <c r="L292" s="85" t="s">
        <v>87</v>
      </c>
      <c r="M292" s="471" t="s">
        <v>895</v>
      </c>
      <c r="N292" s="471" t="s">
        <v>895</v>
      </c>
      <c r="O292"/>
    </row>
    <row r="293" spans="1:44" ht="33.75" customHeight="1" x14ac:dyDescent="0.25">
      <c r="A293" s="28" t="s">
        <v>386</v>
      </c>
      <c r="B293" s="29" t="s">
        <v>387</v>
      </c>
      <c r="C293" s="30">
        <v>182</v>
      </c>
      <c r="D293" s="28" t="s">
        <v>489</v>
      </c>
      <c r="E293" s="28"/>
      <c r="F293" s="87" t="s">
        <v>427</v>
      </c>
      <c r="G293" s="48" t="s">
        <v>437</v>
      </c>
      <c r="H293" s="48" t="s">
        <v>495</v>
      </c>
      <c r="I293" s="96" t="s">
        <v>406</v>
      </c>
      <c r="J293" s="203" t="s">
        <v>110</v>
      </c>
      <c r="K293" s="46" t="s">
        <v>397</v>
      </c>
      <c r="L293" s="201" t="s">
        <v>410</v>
      </c>
      <c r="M293" s="318">
        <v>1000000</v>
      </c>
      <c r="N293" s="318">
        <v>1000000</v>
      </c>
      <c r="O293"/>
    </row>
    <row r="294" spans="1:44" ht="23.25" customHeight="1" x14ac:dyDescent="0.4">
      <c r="A294" s="1131" t="s">
        <v>327</v>
      </c>
      <c r="B294" s="1132"/>
      <c r="C294" s="1132"/>
      <c r="D294" s="1132"/>
      <c r="E294" s="1132"/>
      <c r="F294" s="1132"/>
      <c r="G294" s="1132"/>
      <c r="H294" s="1132"/>
      <c r="I294" s="1132"/>
      <c r="J294" s="1132"/>
      <c r="K294" s="1132"/>
      <c r="L294" s="1132"/>
      <c r="M294" s="312"/>
      <c r="N294" s="312"/>
    </row>
    <row r="295" spans="1:44" s="77" customFormat="1" ht="20.399999999999999" x14ac:dyDescent="0.25">
      <c r="A295" s="11" t="s">
        <v>386</v>
      </c>
      <c r="B295" s="10" t="s">
        <v>509</v>
      </c>
      <c r="C295" s="14">
        <v>1117</v>
      </c>
      <c r="D295" s="11" t="s">
        <v>402</v>
      </c>
      <c r="E295" s="11"/>
      <c r="F295" s="85" t="s">
        <v>389</v>
      </c>
      <c r="G295" s="111" t="s">
        <v>3</v>
      </c>
      <c r="H295" s="111" t="s">
        <v>727</v>
      </c>
      <c r="I295" s="96" t="s">
        <v>396</v>
      </c>
      <c r="J295" s="203" t="s">
        <v>547</v>
      </c>
      <c r="K295" s="10" t="s">
        <v>87</v>
      </c>
      <c r="L295" s="85" t="s">
        <v>87</v>
      </c>
      <c r="M295" s="315" t="s">
        <v>726</v>
      </c>
      <c r="N295" s="315" t="s">
        <v>726</v>
      </c>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row>
    <row r="296" spans="1:44" x14ac:dyDescent="0.25">
      <c r="A296" s="1113"/>
      <c r="B296" s="1113"/>
      <c r="C296" s="1113"/>
      <c r="D296" s="1113"/>
      <c r="E296" s="1113"/>
      <c r="F296" s="1113"/>
      <c r="G296" s="1113"/>
      <c r="H296" s="1113"/>
      <c r="I296" s="1113"/>
      <c r="J296" s="1113"/>
      <c r="K296" s="1113"/>
      <c r="L296" s="1113"/>
      <c r="M296" s="1133"/>
      <c r="N296" s="1133"/>
    </row>
    <row r="297" spans="1:44" x14ac:dyDescent="0.25">
      <c r="A297" s="1120" t="s">
        <v>667</v>
      </c>
      <c r="B297" s="1121"/>
      <c r="C297" s="1121"/>
    </row>
    <row r="298" spans="1:44" ht="17.399999999999999" x14ac:dyDescent="0.25">
      <c r="A298" s="160" t="s">
        <v>838</v>
      </c>
      <c r="O298"/>
    </row>
    <row r="299" spans="1:44" ht="18.75" customHeight="1" x14ac:dyDescent="0.25">
      <c r="A299" s="160" t="s">
        <v>697</v>
      </c>
      <c r="O299"/>
    </row>
    <row r="300" spans="1:44" ht="18.75" customHeight="1" x14ac:dyDescent="0.25">
      <c r="A300" s="160" t="s">
        <v>872</v>
      </c>
      <c r="O300"/>
    </row>
    <row r="301" spans="1:44" ht="18.75" customHeight="1" x14ac:dyDescent="0.25">
      <c r="A301" s="160" t="s">
        <v>873</v>
      </c>
      <c r="O301"/>
    </row>
    <row r="302" spans="1:44" ht="9" customHeight="1" x14ac:dyDescent="0.25">
      <c r="O302"/>
    </row>
    <row r="303" spans="1:44" x14ac:dyDescent="0.25">
      <c r="A303" s="1149" t="s">
        <v>576</v>
      </c>
      <c r="B303" s="1150"/>
      <c r="C303" s="1150"/>
      <c r="O303"/>
    </row>
    <row r="304" spans="1:44" ht="16.5" customHeight="1" x14ac:dyDescent="0.25">
      <c r="B304" s="161" t="s">
        <v>577</v>
      </c>
      <c r="C304" s="83"/>
      <c r="D304" s="84" t="s">
        <v>578</v>
      </c>
      <c r="E304" s="83"/>
      <c r="F304" s="94"/>
      <c r="G304" s="83"/>
      <c r="H304" s="83"/>
      <c r="O304"/>
    </row>
    <row r="305" spans="2:15" ht="15" x14ac:dyDescent="0.25">
      <c r="B305" s="160"/>
      <c r="O305"/>
    </row>
    <row r="306" spans="2:15" ht="12" customHeight="1" x14ac:dyDescent="0.25">
      <c r="B306" s="160" t="s">
        <v>579</v>
      </c>
      <c r="D306" s="84" t="s">
        <v>580</v>
      </c>
      <c r="O306"/>
    </row>
    <row r="307" spans="2:15" ht="15" x14ac:dyDescent="0.25">
      <c r="B307" s="160"/>
      <c r="O307"/>
    </row>
    <row r="308" spans="2:15" ht="12" customHeight="1" x14ac:dyDescent="0.25">
      <c r="B308" s="160" t="s">
        <v>581</v>
      </c>
      <c r="D308" s="84" t="s">
        <v>582</v>
      </c>
      <c r="O308"/>
    </row>
    <row r="309" spans="2:15" ht="15" x14ac:dyDescent="0.25">
      <c r="B309" s="160"/>
      <c r="O309"/>
    </row>
    <row r="310" spans="2:15" ht="15" x14ac:dyDescent="0.25">
      <c r="B310" s="160" t="s">
        <v>583</v>
      </c>
      <c r="D310" s="84" t="s">
        <v>959</v>
      </c>
      <c r="O310"/>
    </row>
    <row r="311" spans="2:15" ht="15" x14ac:dyDescent="0.25">
      <c r="B311" s="160"/>
      <c r="D311" s="84"/>
      <c r="O311"/>
    </row>
    <row r="312" spans="2:15" ht="15" x14ac:dyDescent="0.25">
      <c r="B312" s="160" t="s">
        <v>585</v>
      </c>
      <c r="D312" s="84" t="s">
        <v>960</v>
      </c>
      <c r="O312"/>
    </row>
    <row r="313" spans="2:15" ht="15" x14ac:dyDescent="0.25">
      <c r="B313" s="160"/>
      <c r="D313" s="84"/>
      <c r="O313"/>
    </row>
    <row r="314" spans="2:15" ht="15" x14ac:dyDescent="0.25">
      <c r="B314" s="160" t="s">
        <v>587</v>
      </c>
      <c r="D314" s="84" t="s">
        <v>588</v>
      </c>
      <c r="F314"/>
      <c r="G314"/>
      <c r="I314"/>
      <c r="J314"/>
      <c r="L314"/>
      <c r="M314"/>
      <c r="N314"/>
      <c r="O314"/>
    </row>
    <row r="315" spans="2:15" ht="15" x14ac:dyDescent="0.25">
      <c r="B315" s="160"/>
      <c r="F315"/>
      <c r="G315"/>
      <c r="I315"/>
      <c r="J315"/>
      <c r="L315"/>
      <c r="M315"/>
      <c r="N315"/>
      <c r="O315"/>
    </row>
    <row r="316" spans="2:15" ht="15" x14ac:dyDescent="0.25">
      <c r="B316" s="160" t="s">
        <v>589</v>
      </c>
      <c r="D316" s="84" t="s">
        <v>690</v>
      </c>
      <c r="F316"/>
      <c r="G316"/>
      <c r="I316"/>
      <c r="J316"/>
      <c r="L316"/>
      <c r="M316"/>
      <c r="N316"/>
      <c r="O316"/>
    </row>
  </sheetData>
  <mergeCells count="20">
    <mergeCell ref="A220:N220"/>
    <mergeCell ref="A231:N231"/>
    <mergeCell ref="A297:C297"/>
    <mergeCell ref="A303:C303"/>
    <mergeCell ref="A238:L238"/>
    <mergeCell ref="A269:L269"/>
    <mergeCell ref="A271:N271"/>
    <mergeCell ref="A285:N285"/>
    <mergeCell ref="A294:L294"/>
    <mergeCell ref="A296:N296"/>
    <mergeCell ref="A234:N234"/>
    <mergeCell ref="A48:N48"/>
    <mergeCell ref="A150:N150"/>
    <mergeCell ref="A182:N182"/>
    <mergeCell ref="A219:N219"/>
    <mergeCell ref="A1:L1"/>
    <mergeCell ref="A3:N3"/>
    <mergeCell ref="A4:N4"/>
    <mergeCell ref="A24:N24"/>
    <mergeCell ref="A35:N35"/>
  </mergeCells>
  <hyperlinks>
    <hyperlink ref="D304" r:id="rId1"/>
    <hyperlink ref="D306" r:id="rId2"/>
    <hyperlink ref="D308" r:id="rId3"/>
    <hyperlink ref="D314" r:id="rId4"/>
    <hyperlink ref="D316" r:id="rId5"/>
    <hyperlink ref="D310" r:id="rId6"/>
    <hyperlink ref="D312" r:id="rId7"/>
  </hyperlinks>
  <printOptions horizontalCentered="1"/>
  <pageMargins left="0" right="0" top="0.3" bottom="0.5" header="0.2" footer="0.16"/>
  <pageSetup scale="60" orientation="landscape" r:id="rId8"/>
  <headerFooter alignWithMargins="0">
    <oddFooter>&amp;L&amp;8Notes
- Black shading indicates change from July '09 Update.
- All costs provided by Transmission Owners. &amp;C&amp;8&amp;P&amp;R&amp;8October '09 UPDATE 
Information as of October 1, 2009</oddFooter>
  </headerFooter>
  <rowBreaks count="1" manualBreakCount="1">
    <brk id="14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325"/>
  <sheetViews>
    <sheetView zoomScale="75" zoomScaleNormal="75" zoomScaleSheetLayoutView="55" workbookViewId="0">
      <pane ySplit="2" topLeftCell="A231" activePane="bottomLeft" state="frozen"/>
      <selection pane="bottomLeft" activeCell="C252" sqref="C252"/>
    </sheetView>
  </sheetViews>
  <sheetFormatPr defaultRowHeight="13.2" x14ac:dyDescent="0.25"/>
  <cols>
    <col min="1" max="1" width="14.44140625" customWidth="1"/>
    <col min="2" max="2" width="5.109375" customWidth="1"/>
    <col min="3" max="3" width="9.44140625" customWidth="1"/>
    <col min="4" max="4" width="12" customWidth="1"/>
    <col min="5" max="5" width="12.33203125" customWidth="1"/>
    <col min="6" max="6" width="12.44140625" style="93" customWidth="1"/>
    <col min="7" max="7" width="17.33203125" style="7" customWidth="1"/>
    <col min="8" max="8" width="40.33203125" customWidth="1"/>
    <col min="9" max="10" width="12.5546875" style="93" customWidth="1"/>
    <col min="11" max="11" width="12.109375" customWidth="1"/>
    <col min="12" max="12" width="12.44140625" style="93" customWidth="1"/>
    <col min="13" max="13" width="17" style="328" customWidth="1"/>
    <col min="14" max="14" width="17" style="358" customWidth="1"/>
    <col min="15" max="15" width="9.109375" style="7" customWidth="1"/>
  </cols>
  <sheetData>
    <row r="1" spans="1:14" ht="24.6" x14ac:dyDescent="0.4">
      <c r="A1" s="1134" t="s">
        <v>891</v>
      </c>
      <c r="B1" s="1135"/>
      <c r="C1" s="1135"/>
      <c r="D1" s="1135"/>
      <c r="E1" s="1135"/>
      <c r="F1" s="1135"/>
      <c r="G1" s="1135"/>
      <c r="H1" s="1135"/>
      <c r="I1" s="1135"/>
      <c r="J1" s="1135"/>
      <c r="K1" s="1135"/>
      <c r="L1" s="1135"/>
      <c r="M1" s="1136"/>
      <c r="N1" s="311"/>
    </row>
    <row r="2" spans="1:14" ht="39.6" x14ac:dyDescent="0.25">
      <c r="A2" s="57" t="s">
        <v>376</v>
      </c>
      <c r="B2" s="57" t="s">
        <v>377</v>
      </c>
      <c r="C2" s="58" t="s">
        <v>378</v>
      </c>
      <c r="D2" s="59" t="s">
        <v>379</v>
      </c>
      <c r="E2" s="59" t="s">
        <v>380</v>
      </c>
      <c r="F2" s="121" t="s">
        <v>566</v>
      </c>
      <c r="G2" s="57" t="s">
        <v>382</v>
      </c>
      <c r="H2" s="57" t="s">
        <v>383</v>
      </c>
      <c r="I2" s="59" t="s">
        <v>709</v>
      </c>
      <c r="J2" s="59" t="s">
        <v>890</v>
      </c>
      <c r="K2" s="57" t="s">
        <v>592</v>
      </c>
      <c r="L2" s="57" t="s">
        <v>385</v>
      </c>
      <c r="M2" s="313" t="s">
        <v>710</v>
      </c>
      <c r="N2" s="357" t="s">
        <v>889</v>
      </c>
    </row>
    <row r="3" spans="1:14" ht="23.25" customHeight="1" x14ac:dyDescent="0.4">
      <c r="A3" s="1137" t="s">
        <v>527</v>
      </c>
      <c r="B3" s="1138"/>
      <c r="C3" s="1138"/>
      <c r="D3" s="1138"/>
      <c r="E3" s="1138"/>
      <c r="F3" s="1138"/>
      <c r="G3" s="1138"/>
      <c r="H3" s="1138"/>
      <c r="I3" s="1138"/>
      <c r="J3" s="1138"/>
      <c r="K3" s="1138"/>
      <c r="L3" s="1138"/>
      <c r="M3" s="1138"/>
      <c r="N3" s="1127"/>
    </row>
    <row r="4" spans="1:14" ht="22.8" x14ac:dyDescent="0.4">
      <c r="A4" s="1139" t="s">
        <v>297</v>
      </c>
      <c r="B4" s="1140"/>
      <c r="C4" s="1140"/>
      <c r="D4" s="1140"/>
      <c r="E4" s="1140"/>
      <c r="F4" s="1140"/>
      <c r="G4" s="1140"/>
      <c r="H4" s="1140"/>
      <c r="I4" s="1140"/>
      <c r="J4" s="1140"/>
      <c r="K4" s="1140"/>
      <c r="L4" s="1140"/>
      <c r="M4" s="1140"/>
      <c r="N4" s="1117"/>
    </row>
    <row r="5" spans="1:14" ht="30.6" x14ac:dyDescent="0.25">
      <c r="A5" s="1" t="s">
        <v>386</v>
      </c>
      <c r="B5" s="2" t="s">
        <v>387</v>
      </c>
      <c r="C5" s="63">
        <v>1051</v>
      </c>
      <c r="D5" s="1" t="s">
        <v>393</v>
      </c>
      <c r="E5" s="1"/>
      <c r="F5" s="197" t="s">
        <v>427</v>
      </c>
      <c r="G5" s="6" t="s">
        <v>401</v>
      </c>
      <c r="H5" s="111" t="s">
        <v>539</v>
      </c>
      <c r="I5" s="96" t="s">
        <v>392</v>
      </c>
      <c r="J5" s="203" t="s">
        <v>406</v>
      </c>
      <c r="K5" s="24">
        <v>39416</v>
      </c>
      <c r="L5" s="85" t="s">
        <v>87</v>
      </c>
      <c r="M5" s="314" t="s">
        <v>792</v>
      </c>
      <c r="N5" s="314" t="s">
        <v>792</v>
      </c>
    </row>
    <row r="6" spans="1:14" ht="32.25" customHeight="1" x14ac:dyDescent="0.25">
      <c r="A6" s="28" t="s">
        <v>386</v>
      </c>
      <c r="B6" s="29" t="s">
        <v>387</v>
      </c>
      <c r="C6" s="53">
        <v>144</v>
      </c>
      <c r="D6" s="28" t="s">
        <v>388</v>
      </c>
      <c r="E6" s="20"/>
      <c r="F6" s="85" t="s">
        <v>412</v>
      </c>
      <c r="G6" s="110" t="s">
        <v>712</v>
      </c>
      <c r="H6" s="48" t="s">
        <v>590</v>
      </c>
      <c r="I6" s="97" t="s">
        <v>406</v>
      </c>
      <c r="J6" s="97" t="s">
        <v>406</v>
      </c>
      <c r="K6" s="87" t="s">
        <v>87</v>
      </c>
      <c r="L6" s="87" t="s">
        <v>87</v>
      </c>
      <c r="M6" s="318">
        <v>29000000</v>
      </c>
      <c r="N6" s="318">
        <v>29000000</v>
      </c>
    </row>
    <row r="7" spans="1:14" ht="30.6" x14ac:dyDescent="0.25">
      <c r="A7" s="1" t="s">
        <v>386</v>
      </c>
      <c r="B7" s="2" t="s">
        <v>387</v>
      </c>
      <c r="C7" s="4">
        <v>625</v>
      </c>
      <c r="D7" s="1" t="s">
        <v>393</v>
      </c>
      <c r="E7" s="1"/>
      <c r="F7" s="86" t="s">
        <v>745</v>
      </c>
      <c r="G7" s="6" t="s">
        <v>401</v>
      </c>
      <c r="H7" s="22" t="s">
        <v>289</v>
      </c>
      <c r="I7" s="96" t="s">
        <v>392</v>
      </c>
      <c r="J7" s="96" t="s">
        <v>392</v>
      </c>
      <c r="K7" s="24">
        <v>39416</v>
      </c>
      <c r="L7" s="85" t="s">
        <v>87</v>
      </c>
      <c r="M7" s="314">
        <v>5400000</v>
      </c>
      <c r="N7" s="314">
        <v>5400000</v>
      </c>
    </row>
    <row r="8" spans="1:14" s="7" customFormat="1" ht="20.399999999999999" x14ac:dyDescent="0.25">
      <c r="A8" s="11" t="s">
        <v>386</v>
      </c>
      <c r="B8" s="10" t="s">
        <v>387</v>
      </c>
      <c r="C8" s="14">
        <v>1128</v>
      </c>
      <c r="D8" s="11" t="s">
        <v>393</v>
      </c>
      <c r="E8" s="11"/>
      <c r="F8" s="85" t="s">
        <v>34</v>
      </c>
      <c r="G8" s="6" t="s">
        <v>775</v>
      </c>
      <c r="H8" s="111" t="s">
        <v>836</v>
      </c>
      <c r="I8" s="96" t="s">
        <v>392</v>
      </c>
      <c r="J8" s="96" t="s">
        <v>392</v>
      </c>
      <c r="K8" s="92">
        <v>39680</v>
      </c>
      <c r="L8" s="197" t="s">
        <v>410</v>
      </c>
      <c r="M8" s="315">
        <v>800000</v>
      </c>
      <c r="N8" s="315">
        <v>800000</v>
      </c>
    </row>
    <row r="9" spans="1:14" ht="30.6" x14ac:dyDescent="0.25">
      <c r="A9" s="1" t="s">
        <v>386</v>
      </c>
      <c r="B9" s="2" t="s">
        <v>387</v>
      </c>
      <c r="C9" s="4">
        <v>624</v>
      </c>
      <c r="D9" s="1" t="s">
        <v>393</v>
      </c>
      <c r="E9" s="1"/>
      <c r="F9" s="114">
        <v>2010</v>
      </c>
      <c r="G9" s="6" t="s">
        <v>401</v>
      </c>
      <c r="H9" s="22" t="s">
        <v>522</v>
      </c>
      <c r="I9" s="96" t="s">
        <v>392</v>
      </c>
      <c r="J9" s="96" t="s">
        <v>392</v>
      </c>
      <c r="K9" s="24">
        <v>39416</v>
      </c>
      <c r="L9" s="85" t="s">
        <v>87</v>
      </c>
      <c r="M9" s="314" t="s">
        <v>788</v>
      </c>
      <c r="N9" s="314" t="s">
        <v>788</v>
      </c>
    </row>
    <row r="10" spans="1:14" ht="40.5" customHeight="1" x14ac:dyDescent="0.25">
      <c r="A10" s="1" t="s">
        <v>386</v>
      </c>
      <c r="B10" s="2" t="s">
        <v>387</v>
      </c>
      <c r="C10" s="4">
        <v>905</v>
      </c>
      <c r="D10" s="1" t="s">
        <v>393</v>
      </c>
      <c r="E10" s="1"/>
      <c r="F10" s="85" t="s">
        <v>389</v>
      </c>
      <c r="G10" s="111" t="s">
        <v>544</v>
      </c>
      <c r="H10" s="6" t="s">
        <v>849</v>
      </c>
      <c r="I10" s="97" t="s">
        <v>392</v>
      </c>
      <c r="J10" s="97" t="s">
        <v>392</v>
      </c>
      <c r="K10" s="92">
        <v>39660</v>
      </c>
      <c r="L10" s="85" t="s">
        <v>87</v>
      </c>
      <c r="M10" s="314">
        <v>1510000000</v>
      </c>
      <c r="N10" s="314">
        <v>1510000000</v>
      </c>
    </row>
    <row r="11" spans="1:14" ht="60" customHeight="1" x14ac:dyDescent="0.25">
      <c r="A11" s="1" t="s">
        <v>386</v>
      </c>
      <c r="B11" s="2" t="s">
        <v>387</v>
      </c>
      <c r="C11" s="4">
        <v>906</v>
      </c>
      <c r="D11" s="1" t="s">
        <v>393</v>
      </c>
      <c r="E11" s="2"/>
      <c r="F11" s="85" t="s">
        <v>389</v>
      </c>
      <c r="G11" s="111" t="s">
        <v>544</v>
      </c>
      <c r="H11" s="6" t="s">
        <v>852</v>
      </c>
      <c r="I11" s="97" t="s">
        <v>392</v>
      </c>
      <c r="J11" s="97" t="s">
        <v>392</v>
      </c>
      <c r="K11" s="359" t="s">
        <v>772</v>
      </c>
      <c r="L11" s="85" t="s">
        <v>87</v>
      </c>
      <c r="M11" s="315" t="s">
        <v>541</v>
      </c>
      <c r="N11" s="315" t="s">
        <v>541</v>
      </c>
    </row>
    <row r="12" spans="1:14" ht="48" customHeight="1" x14ac:dyDescent="0.25">
      <c r="A12" s="1" t="s">
        <v>386</v>
      </c>
      <c r="B12" s="2" t="s">
        <v>387</v>
      </c>
      <c r="C12" s="4">
        <v>907</v>
      </c>
      <c r="D12" s="1" t="s">
        <v>393</v>
      </c>
      <c r="E12" s="2"/>
      <c r="F12" s="85" t="s">
        <v>389</v>
      </c>
      <c r="G12" s="111" t="s">
        <v>544</v>
      </c>
      <c r="H12" s="6" t="s">
        <v>850</v>
      </c>
      <c r="I12" s="97" t="s">
        <v>392</v>
      </c>
      <c r="J12" s="97" t="s">
        <v>392</v>
      </c>
      <c r="K12" s="359" t="s">
        <v>772</v>
      </c>
      <c r="L12" s="85" t="s">
        <v>87</v>
      </c>
      <c r="M12" s="315" t="s">
        <v>541</v>
      </c>
      <c r="N12" s="315" t="s">
        <v>541</v>
      </c>
    </row>
    <row r="13" spans="1:14" ht="25.5" customHeight="1" x14ac:dyDescent="0.25">
      <c r="A13" s="1" t="s">
        <v>386</v>
      </c>
      <c r="B13" s="2" t="s">
        <v>387</v>
      </c>
      <c r="C13" s="4">
        <v>908</v>
      </c>
      <c r="D13" s="1" t="s">
        <v>393</v>
      </c>
      <c r="E13" s="1"/>
      <c r="F13" s="85" t="s">
        <v>389</v>
      </c>
      <c r="G13" s="111" t="s">
        <v>544</v>
      </c>
      <c r="H13" s="6" t="s">
        <v>851</v>
      </c>
      <c r="I13" s="97" t="s">
        <v>392</v>
      </c>
      <c r="J13" s="97" t="s">
        <v>392</v>
      </c>
      <c r="K13" s="359" t="s">
        <v>772</v>
      </c>
      <c r="L13" s="85" t="s">
        <v>87</v>
      </c>
      <c r="M13" s="315" t="s">
        <v>541</v>
      </c>
      <c r="N13" s="315" t="s">
        <v>541</v>
      </c>
    </row>
    <row r="14" spans="1:14" ht="36" customHeight="1" x14ac:dyDescent="0.25">
      <c r="A14" s="1" t="s">
        <v>386</v>
      </c>
      <c r="B14" s="2" t="s">
        <v>387</v>
      </c>
      <c r="C14" s="4">
        <v>909</v>
      </c>
      <c r="D14" s="1" t="s">
        <v>393</v>
      </c>
      <c r="E14" s="1"/>
      <c r="F14" s="85" t="s">
        <v>389</v>
      </c>
      <c r="G14" s="111" t="s">
        <v>544</v>
      </c>
      <c r="H14" s="200" t="s">
        <v>903</v>
      </c>
      <c r="I14" s="97" t="s">
        <v>392</v>
      </c>
      <c r="J14" s="97" t="s">
        <v>392</v>
      </c>
      <c r="K14" s="359" t="s">
        <v>772</v>
      </c>
      <c r="L14" s="85" t="s">
        <v>87</v>
      </c>
      <c r="M14" s="315" t="s">
        <v>541</v>
      </c>
      <c r="N14" s="315" t="s">
        <v>541</v>
      </c>
    </row>
    <row r="15" spans="1:14" ht="53.25" customHeight="1" x14ac:dyDescent="0.25">
      <c r="A15" s="1" t="s">
        <v>386</v>
      </c>
      <c r="B15" s="2" t="s">
        <v>387</v>
      </c>
      <c r="C15" s="4">
        <v>1025</v>
      </c>
      <c r="D15" s="1" t="s">
        <v>393</v>
      </c>
      <c r="E15" s="1"/>
      <c r="F15" s="85" t="s">
        <v>389</v>
      </c>
      <c r="G15" s="111" t="s">
        <v>544</v>
      </c>
      <c r="H15" s="111" t="s">
        <v>854</v>
      </c>
      <c r="I15" s="97" t="s">
        <v>392</v>
      </c>
      <c r="J15" s="97" t="s">
        <v>392</v>
      </c>
      <c r="K15" s="359" t="s">
        <v>772</v>
      </c>
      <c r="L15" s="85" t="s">
        <v>87</v>
      </c>
      <c r="M15" s="315" t="s">
        <v>541</v>
      </c>
      <c r="N15" s="315" t="s">
        <v>541</v>
      </c>
    </row>
    <row r="16" spans="1:14" ht="44.25" customHeight="1" x14ac:dyDescent="0.25">
      <c r="A16" s="1" t="s">
        <v>386</v>
      </c>
      <c r="B16" s="2" t="s">
        <v>387</v>
      </c>
      <c r="C16" s="4">
        <v>1026</v>
      </c>
      <c r="D16" s="1" t="s">
        <v>393</v>
      </c>
      <c r="E16" s="1" t="s">
        <v>451</v>
      </c>
      <c r="F16" s="85" t="s">
        <v>389</v>
      </c>
      <c r="G16" s="111" t="s">
        <v>544</v>
      </c>
      <c r="H16" s="111" t="s">
        <v>855</v>
      </c>
      <c r="I16" s="97" t="s">
        <v>392</v>
      </c>
      <c r="J16" s="97" t="s">
        <v>392</v>
      </c>
      <c r="K16" s="359" t="s">
        <v>772</v>
      </c>
      <c r="L16" s="85" t="s">
        <v>87</v>
      </c>
      <c r="M16" s="315" t="s">
        <v>863</v>
      </c>
      <c r="N16" s="315" t="s">
        <v>863</v>
      </c>
    </row>
    <row r="17" spans="1:256" ht="30.75" customHeight="1" x14ac:dyDescent="0.25">
      <c r="A17" s="1" t="s">
        <v>386</v>
      </c>
      <c r="B17" s="2" t="s">
        <v>387</v>
      </c>
      <c r="C17" s="4">
        <v>1027</v>
      </c>
      <c r="D17" s="1" t="s">
        <v>393</v>
      </c>
      <c r="E17" s="1"/>
      <c r="F17" s="85" t="s">
        <v>389</v>
      </c>
      <c r="G17" s="111" t="s">
        <v>544</v>
      </c>
      <c r="H17" s="111" t="s">
        <v>520</v>
      </c>
      <c r="I17" s="97" t="s">
        <v>392</v>
      </c>
      <c r="J17" s="97" t="s">
        <v>392</v>
      </c>
      <c r="K17" s="359" t="s">
        <v>772</v>
      </c>
      <c r="L17" s="85" t="s">
        <v>87</v>
      </c>
      <c r="M17" s="315" t="s">
        <v>541</v>
      </c>
      <c r="N17" s="315" t="s">
        <v>541</v>
      </c>
    </row>
    <row r="18" spans="1:256" ht="44.25" customHeight="1" x14ac:dyDescent="0.25">
      <c r="A18" s="1" t="s">
        <v>386</v>
      </c>
      <c r="B18" s="2" t="s">
        <v>387</v>
      </c>
      <c r="C18" s="4">
        <v>1028</v>
      </c>
      <c r="D18" s="1" t="s">
        <v>393</v>
      </c>
      <c r="E18" s="1" t="s">
        <v>451</v>
      </c>
      <c r="F18" s="85" t="s">
        <v>389</v>
      </c>
      <c r="G18" s="111" t="s">
        <v>544</v>
      </c>
      <c r="H18" s="111" t="s">
        <v>865</v>
      </c>
      <c r="I18" s="97" t="s">
        <v>392</v>
      </c>
      <c r="J18" s="97" t="s">
        <v>392</v>
      </c>
      <c r="K18" s="359" t="s">
        <v>772</v>
      </c>
      <c r="L18" s="85" t="s">
        <v>87</v>
      </c>
      <c r="M18" s="315" t="s">
        <v>862</v>
      </c>
      <c r="N18" s="315" t="s">
        <v>862</v>
      </c>
    </row>
    <row r="19" spans="1:256" ht="33.75" customHeight="1" x14ac:dyDescent="0.25">
      <c r="A19" s="1" t="s">
        <v>386</v>
      </c>
      <c r="B19" s="2" t="s">
        <v>387</v>
      </c>
      <c r="C19" s="4">
        <v>1029</v>
      </c>
      <c r="D19" s="1" t="s">
        <v>393</v>
      </c>
      <c r="E19" s="1"/>
      <c r="F19" s="85" t="s">
        <v>411</v>
      </c>
      <c r="G19" s="111" t="s">
        <v>544</v>
      </c>
      <c r="H19" s="111" t="s">
        <v>856</v>
      </c>
      <c r="I19" s="97" t="s">
        <v>406</v>
      </c>
      <c r="J19" s="97" t="s">
        <v>406</v>
      </c>
      <c r="K19" s="359" t="s">
        <v>772</v>
      </c>
      <c r="L19" s="85" t="s">
        <v>87</v>
      </c>
      <c r="M19" s="315" t="s">
        <v>541</v>
      </c>
      <c r="N19" s="315" t="s">
        <v>541</v>
      </c>
    </row>
    <row r="20" spans="1:256" ht="20.399999999999999" x14ac:dyDescent="0.25">
      <c r="A20" s="1" t="s">
        <v>386</v>
      </c>
      <c r="B20" s="2" t="s">
        <v>387</v>
      </c>
      <c r="C20" s="4">
        <v>1030</v>
      </c>
      <c r="D20" s="1" t="s">
        <v>393</v>
      </c>
      <c r="E20" s="1"/>
      <c r="F20" s="85" t="s">
        <v>389</v>
      </c>
      <c r="G20" s="111" t="s">
        <v>544</v>
      </c>
      <c r="H20" s="111" t="s">
        <v>857</v>
      </c>
      <c r="I20" s="97" t="s">
        <v>392</v>
      </c>
      <c r="J20" s="97" t="s">
        <v>392</v>
      </c>
      <c r="K20" s="359" t="s">
        <v>772</v>
      </c>
      <c r="L20" s="85" t="s">
        <v>87</v>
      </c>
      <c r="M20" s="315" t="s">
        <v>541</v>
      </c>
      <c r="N20" s="315" t="s">
        <v>541</v>
      </c>
    </row>
    <row r="21" spans="1:256" s="120" customFormat="1" ht="30.6" x14ac:dyDescent="0.25">
      <c r="A21" s="19" t="s">
        <v>386</v>
      </c>
      <c r="B21" s="20" t="s">
        <v>387</v>
      </c>
      <c r="C21" s="21">
        <v>143</v>
      </c>
      <c r="D21" s="19" t="s">
        <v>388</v>
      </c>
      <c r="E21" s="19"/>
      <c r="F21" s="85" t="s">
        <v>389</v>
      </c>
      <c r="G21" s="22" t="s">
        <v>390</v>
      </c>
      <c r="H21" s="22" t="s">
        <v>391</v>
      </c>
      <c r="I21" s="96" t="s">
        <v>392</v>
      </c>
      <c r="J21" s="96" t="s">
        <v>392</v>
      </c>
      <c r="K21" s="24">
        <v>38847</v>
      </c>
      <c r="L21" s="92">
        <v>39612</v>
      </c>
      <c r="M21" s="314">
        <v>66100000</v>
      </c>
      <c r="N21" s="314">
        <v>66100000</v>
      </c>
      <c r="O21" s="181"/>
    </row>
    <row r="22" spans="1:256" s="7" customFormat="1" ht="30.6" x14ac:dyDescent="0.25">
      <c r="A22" s="280" t="s">
        <v>386</v>
      </c>
      <c r="B22" s="360" t="s">
        <v>387</v>
      </c>
      <c r="C22" s="149">
        <v>1129</v>
      </c>
      <c r="D22" s="280" t="s">
        <v>393</v>
      </c>
      <c r="E22" s="280"/>
      <c r="F22" s="197" t="s">
        <v>732</v>
      </c>
      <c r="G22" s="42"/>
      <c r="H22" s="42" t="s">
        <v>777</v>
      </c>
      <c r="I22" s="95" t="s">
        <v>392</v>
      </c>
      <c r="J22" s="95" t="s">
        <v>392</v>
      </c>
      <c r="K22" s="152">
        <v>39839</v>
      </c>
      <c r="L22" s="92" t="s">
        <v>87</v>
      </c>
      <c r="M22" s="317">
        <v>19500000</v>
      </c>
      <c r="N22" s="317">
        <v>19500000</v>
      </c>
    </row>
    <row r="23" spans="1:256" s="77" customFormat="1" ht="30.6" x14ac:dyDescent="0.25">
      <c r="A23" s="407" t="s">
        <v>386</v>
      </c>
      <c r="B23" s="201" t="s">
        <v>387</v>
      </c>
      <c r="C23" s="410">
        <v>1144</v>
      </c>
      <c r="D23" s="409" t="s">
        <v>393</v>
      </c>
      <c r="E23" s="409"/>
      <c r="F23" s="197" t="s">
        <v>600</v>
      </c>
      <c r="G23" s="207" t="s">
        <v>511</v>
      </c>
      <c r="H23" s="207" t="s">
        <v>930</v>
      </c>
      <c r="I23" s="409"/>
      <c r="J23" s="409" t="s">
        <v>406</v>
      </c>
      <c r="K23" s="411">
        <v>39892</v>
      </c>
      <c r="L23" s="411">
        <v>40014</v>
      </c>
      <c r="M23" s="412"/>
      <c r="N23" s="404" t="s">
        <v>929</v>
      </c>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s="7" customFormat="1" ht="69" customHeight="1" x14ac:dyDescent="0.25">
      <c r="A24" s="11" t="s">
        <v>58</v>
      </c>
      <c r="B24" s="10" t="s">
        <v>59</v>
      </c>
      <c r="C24" s="14">
        <v>1134</v>
      </c>
      <c r="D24" s="11" t="s">
        <v>393</v>
      </c>
      <c r="E24" s="11"/>
      <c r="F24" s="85" t="s">
        <v>412</v>
      </c>
      <c r="G24" s="111" t="s">
        <v>834</v>
      </c>
      <c r="H24" s="111" t="s">
        <v>859</v>
      </c>
      <c r="I24" s="96" t="s">
        <v>392</v>
      </c>
      <c r="J24" s="203" t="s">
        <v>406</v>
      </c>
      <c r="K24" s="13">
        <v>38884</v>
      </c>
      <c r="L24" s="85" t="s">
        <v>410</v>
      </c>
      <c r="M24" s="314" t="s">
        <v>410</v>
      </c>
      <c r="N24" s="314" t="s">
        <v>410</v>
      </c>
    </row>
    <row r="25" spans="1:256" ht="30.6" x14ac:dyDescent="0.25">
      <c r="A25" s="1" t="s">
        <v>58</v>
      </c>
      <c r="B25" s="197" t="s">
        <v>59</v>
      </c>
      <c r="C25" s="4">
        <v>770</v>
      </c>
      <c r="D25" s="1" t="s">
        <v>393</v>
      </c>
      <c r="E25" s="1"/>
      <c r="F25" s="85" t="s">
        <v>92</v>
      </c>
      <c r="G25" s="6" t="s">
        <v>187</v>
      </c>
      <c r="H25" s="3" t="s">
        <v>145</v>
      </c>
      <c r="I25" s="96" t="s">
        <v>396</v>
      </c>
      <c r="J25" s="96" t="s">
        <v>396</v>
      </c>
      <c r="K25" s="8">
        <v>39159</v>
      </c>
      <c r="L25" s="85" t="s">
        <v>410</v>
      </c>
      <c r="M25" s="316" t="s">
        <v>410</v>
      </c>
      <c r="N25" s="316" t="s">
        <v>410</v>
      </c>
    </row>
    <row r="26" spans="1:256" ht="18.75" customHeight="1" x14ac:dyDescent="0.4">
      <c r="A26" s="1146" t="s">
        <v>298</v>
      </c>
      <c r="B26" s="1147"/>
      <c r="C26" s="1147"/>
      <c r="D26" s="1147"/>
      <c r="E26" s="1147"/>
      <c r="F26" s="1147"/>
      <c r="G26" s="1147"/>
      <c r="H26" s="1147"/>
      <c r="I26" s="1147"/>
      <c r="J26" s="1147"/>
      <c r="K26" s="1147"/>
      <c r="L26" s="1147"/>
      <c r="M26" s="1147"/>
      <c r="N26" s="1148"/>
    </row>
    <row r="27" spans="1:256" ht="40.799999999999997" x14ac:dyDescent="0.25">
      <c r="A27" s="1" t="s">
        <v>386</v>
      </c>
      <c r="B27" s="2" t="s">
        <v>387</v>
      </c>
      <c r="C27" s="14">
        <v>267</v>
      </c>
      <c r="D27" s="1" t="s">
        <v>451</v>
      </c>
      <c r="E27" s="1" t="s">
        <v>393</v>
      </c>
      <c r="F27" s="199">
        <v>40026</v>
      </c>
      <c r="G27" s="111" t="s">
        <v>763</v>
      </c>
      <c r="H27" s="22" t="s">
        <v>123</v>
      </c>
      <c r="I27" s="96" t="s">
        <v>406</v>
      </c>
      <c r="J27" s="96" t="s">
        <v>406</v>
      </c>
      <c r="K27" s="20" t="s">
        <v>124</v>
      </c>
      <c r="L27" s="85" t="s">
        <v>87</v>
      </c>
      <c r="M27" s="314">
        <v>27775000</v>
      </c>
      <c r="N27" s="314">
        <v>27775000</v>
      </c>
    </row>
    <row r="28" spans="1:256" ht="20.399999999999999" x14ac:dyDescent="0.25">
      <c r="A28" s="1" t="s">
        <v>386</v>
      </c>
      <c r="B28" s="2" t="s">
        <v>387</v>
      </c>
      <c r="C28" s="4">
        <v>176</v>
      </c>
      <c r="D28" s="1" t="s">
        <v>451</v>
      </c>
      <c r="E28" s="1"/>
      <c r="F28" s="170">
        <v>40026</v>
      </c>
      <c r="G28" s="22" t="s">
        <v>437</v>
      </c>
      <c r="H28" s="22" t="s">
        <v>455</v>
      </c>
      <c r="I28" s="96" t="s">
        <v>406</v>
      </c>
      <c r="J28" s="96" t="s">
        <v>406</v>
      </c>
      <c r="K28" s="24">
        <v>39352</v>
      </c>
      <c r="L28" s="85" t="s">
        <v>87</v>
      </c>
      <c r="M28" s="314">
        <v>76100000</v>
      </c>
      <c r="N28" s="314">
        <v>76100000</v>
      </c>
    </row>
    <row r="29" spans="1:256" ht="20.399999999999999" x14ac:dyDescent="0.25">
      <c r="A29" s="36" t="s">
        <v>386</v>
      </c>
      <c r="B29" s="37" t="s">
        <v>387</v>
      </c>
      <c r="C29" s="38">
        <v>174</v>
      </c>
      <c r="D29" s="36" t="s">
        <v>429</v>
      </c>
      <c r="E29" s="36"/>
      <c r="F29" s="199">
        <v>40026</v>
      </c>
      <c r="G29" s="50" t="s">
        <v>437</v>
      </c>
      <c r="H29" s="50" t="s">
        <v>438</v>
      </c>
      <c r="I29" s="95" t="s">
        <v>406</v>
      </c>
      <c r="J29" s="95" t="s">
        <v>406</v>
      </c>
      <c r="K29" s="44" t="s">
        <v>397</v>
      </c>
      <c r="L29" s="88" t="s">
        <v>87</v>
      </c>
      <c r="M29" s="317">
        <v>9600000</v>
      </c>
      <c r="N29" s="399">
        <v>15778000</v>
      </c>
    </row>
    <row r="30" spans="1:256" ht="40.799999999999997" x14ac:dyDescent="0.25">
      <c r="A30" s="78" t="s">
        <v>386</v>
      </c>
      <c r="B30" s="197" t="s">
        <v>387</v>
      </c>
      <c r="C30" s="14">
        <v>277</v>
      </c>
      <c r="D30" s="78" t="s">
        <v>451</v>
      </c>
      <c r="E30" s="78"/>
      <c r="F30" s="197">
        <v>2012</v>
      </c>
      <c r="G30" s="200" t="s">
        <v>906</v>
      </c>
      <c r="H30" s="200" t="s">
        <v>907</v>
      </c>
      <c r="I30" s="19" t="s">
        <v>510</v>
      </c>
      <c r="J30" s="203" t="s">
        <v>392</v>
      </c>
      <c r="K30" s="196">
        <v>39993</v>
      </c>
      <c r="L30" s="20" t="s">
        <v>87</v>
      </c>
      <c r="M30" s="324" t="s">
        <v>92</v>
      </c>
      <c r="N30" s="399">
        <v>56600000</v>
      </c>
    </row>
    <row r="31" spans="1:256" s="402" customFormat="1" ht="40.799999999999997" x14ac:dyDescent="0.25">
      <c r="A31" s="203" t="s">
        <v>386</v>
      </c>
      <c r="B31" s="197" t="s">
        <v>387</v>
      </c>
      <c r="C31" s="204">
        <v>1137</v>
      </c>
      <c r="D31" s="203" t="s">
        <v>451</v>
      </c>
      <c r="E31" s="203"/>
      <c r="F31" s="197">
        <v>2012</v>
      </c>
      <c r="G31" s="200" t="s">
        <v>906</v>
      </c>
      <c r="H31" s="200" t="s">
        <v>932</v>
      </c>
      <c r="I31" s="203"/>
      <c r="J31" s="203" t="s">
        <v>392</v>
      </c>
      <c r="K31" s="196">
        <v>39993</v>
      </c>
      <c r="L31" s="197" t="s">
        <v>87</v>
      </c>
      <c r="M31" s="400"/>
      <c r="N31" s="401" t="s">
        <v>910</v>
      </c>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c r="FE31" s="185"/>
      <c r="FF31" s="185"/>
      <c r="FG31" s="185"/>
      <c r="FH31" s="185"/>
      <c r="FI31" s="185"/>
      <c r="FJ31" s="185"/>
      <c r="FK31" s="185"/>
      <c r="FL31" s="185"/>
      <c r="FM31" s="185"/>
      <c r="FN31" s="185"/>
      <c r="FO31" s="185"/>
      <c r="FP31" s="185"/>
      <c r="FQ31" s="185"/>
      <c r="FR31" s="185"/>
      <c r="FS31" s="185"/>
      <c r="FT31" s="185"/>
      <c r="FU31" s="185"/>
      <c r="FV31" s="185"/>
      <c r="FW31" s="185"/>
      <c r="FX31" s="185"/>
      <c r="FY31" s="185"/>
      <c r="FZ31" s="185"/>
      <c r="GA31" s="185"/>
      <c r="GB31" s="185"/>
      <c r="GC31" s="185"/>
      <c r="GD31" s="185"/>
      <c r="GE31" s="185"/>
      <c r="GF31" s="185"/>
      <c r="GG31" s="185"/>
      <c r="GH31" s="185"/>
      <c r="GI31" s="185"/>
      <c r="GJ31" s="185"/>
      <c r="GK31" s="185"/>
      <c r="GL31" s="185"/>
      <c r="GM31" s="185"/>
      <c r="GN31" s="185"/>
      <c r="GO31" s="185"/>
      <c r="GP31" s="185"/>
      <c r="GQ31" s="185"/>
      <c r="GR31" s="185"/>
      <c r="GS31" s="185"/>
      <c r="GT31" s="185"/>
      <c r="GU31" s="185"/>
      <c r="GV31" s="185"/>
      <c r="GW31" s="185"/>
      <c r="GX31" s="185"/>
      <c r="GY31" s="185"/>
      <c r="GZ31" s="185"/>
      <c r="HA31" s="185"/>
      <c r="HB31" s="185"/>
      <c r="HC31" s="185"/>
      <c r="HD31" s="185"/>
      <c r="HE31" s="185"/>
      <c r="HF31" s="185"/>
      <c r="HG31" s="185"/>
      <c r="HH31" s="185"/>
      <c r="HI31" s="185"/>
      <c r="HJ31" s="185"/>
      <c r="HK31" s="185"/>
      <c r="HL31" s="185"/>
      <c r="HM31" s="185"/>
      <c r="HN31" s="185"/>
      <c r="HO31" s="185"/>
      <c r="HP31" s="185"/>
      <c r="HQ31" s="185"/>
      <c r="HR31" s="185"/>
      <c r="HS31" s="185"/>
      <c r="HT31" s="185"/>
      <c r="HU31" s="185"/>
      <c r="HV31" s="185"/>
      <c r="HW31" s="185"/>
      <c r="HX31" s="185"/>
      <c r="HY31" s="185"/>
      <c r="HZ31" s="185"/>
      <c r="IA31" s="185"/>
      <c r="IB31" s="185"/>
      <c r="IC31" s="185"/>
      <c r="ID31" s="185"/>
      <c r="IE31" s="185"/>
      <c r="IF31" s="185"/>
      <c r="IG31" s="185"/>
      <c r="IH31" s="185"/>
      <c r="II31" s="185"/>
      <c r="IJ31" s="185"/>
      <c r="IK31" s="185"/>
      <c r="IL31" s="185"/>
      <c r="IM31" s="185"/>
      <c r="IN31" s="185"/>
      <c r="IO31" s="185"/>
      <c r="IP31" s="185"/>
      <c r="IQ31" s="185"/>
      <c r="IR31" s="185"/>
      <c r="IS31" s="185"/>
      <c r="IT31" s="185"/>
      <c r="IU31" s="185"/>
      <c r="IV31" s="185"/>
    </row>
    <row r="32" spans="1:256" s="402" customFormat="1" ht="40.799999999999997" x14ac:dyDescent="0.25">
      <c r="A32" s="203" t="s">
        <v>386</v>
      </c>
      <c r="B32" s="197" t="s">
        <v>387</v>
      </c>
      <c r="C32" s="204">
        <v>1138</v>
      </c>
      <c r="D32" s="203" t="s">
        <v>451</v>
      </c>
      <c r="E32" s="203"/>
      <c r="F32" s="197">
        <v>2012</v>
      </c>
      <c r="G32" s="200" t="s">
        <v>906</v>
      </c>
      <c r="H32" s="200" t="s">
        <v>911</v>
      </c>
      <c r="I32" s="203"/>
      <c r="J32" s="203" t="s">
        <v>392</v>
      </c>
      <c r="K32" s="196">
        <v>39993</v>
      </c>
      <c r="L32" s="197" t="s">
        <v>87</v>
      </c>
      <c r="M32" s="400"/>
      <c r="N32" s="401" t="s">
        <v>910</v>
      </c>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c r="FW32" s="185"/>
      <c r="FX32" s="185"/>
      <c r="FY32" s="185"/>
      <c r="FZ32" s="185"/>
      <c r="GA32" s="185"/>
      <c r="GB32" s="185"/>
      <c r="GC32" s="185"/>
      <c r="GD32" s="185"/>
      <c r="GE32" s="185"/>
      <c r="GF32" s="185"/>
      <c r="GG32" s="185"/>
      <c r="GH32" s="185"/>
      <c r="GI32" s="185"/>
      <c r="GJ32" s="185"/>
      <c r="GK32" s="185"/>
      <c r="GL32" s="185"/>
      <c r="GM32" s="185"/>
      <c r="GN32" s="185"/>
      <c r="GO32" s="185"/>
      <c r="GP32" s="185"/>
      <c r="GQ32" s="185"/>
      <c r="GR32" s="185"/>
      <c r="GS32" s="185"/>
      <c r="GT32" s="185"/>
      <c r="GU32" s="185"/>
      <c r="GV32" s="185"/>
      <c r="GW32" s="185"/>
      <c r="GX32" s="185"/>
      <c r="GY32" s="185"/>
      <c r="GZ32" s="185"/>
      <c r="HA32" s="185"/>
      <c r="HB32" s="185"/>
      <c r="HC32" s="185"/>
      <c r="HD32" s="185"/>
      <c r="HE32" s="185"/>
      <c r="HF32" s="185"/>
      <c r="HG32" s="185"/>
      <c r="HH32" s="185"/>
      <c r="HI32" s="185"/>
      <c r="HJ32" s="185"/>
      <c r="HK32" s="185"/>
      <c r="HL32" s="185"/>
      <c r="HM32" s="185"/>
      <c r="HN32" s="185"/>
      <c r="HO32" s="185"/>
      <c r="HP32" s="185"/>
      <c r="HQ32" s="185"/>
      <c r="HR32" s="185"/>
      <c r="HS32" s="185"/>
      <c r="HT32" s="185"/>
      <c r="HU32" s="185"/>
      <c r="HV32" s="185"/>
      <c r="HW32" s="185"/>
      <c r="HX32" s="185"/>
      <c r="HY32" s="185"/>
      <c r="HZ32" s="185"/>
      <c r="IA32" s="185"/>
      <c r="IB32" s="185"/>
      <c r="IC32" s="185"/>
      <c r="ID32" s="185"/>
      <c r="IE32" s="185"/>
      <c r="IF32" s="185"/>
      <c r="IG32" s="185"/>
      <c r="IH32" s="185"/>
      <c r="II32" s="185"/>
      <c r="IJ32" s="185"/>
      <c r="IK32" s="185"/>
      <c r="IL32" s="185"/>
      <c r="IM32" s="185"/>
      <c r="IN32" s="185"/>
      <c r="IO32" s="185"/>
      <c r="IP32" s="185"/>
      <c r="IQ32" s="185"/>
      <c r="IR32" s="185"/>
      <c r="IS32" s="185"/>
      <c r="IT32" s="185"/>
      <c r="IU32" s="185"/>
      <c r="IV32" s="185"/>
    </row>
    <row r="33" spans="1:256" s="402" customFormat="1" ht="40.799999999999997" x14ac:dyDescent="0.25">
      <c r="A33" s="203" t="s">
        <v>386</v>
      </c>
      <c r="B33" s="197" t="s">
        <v>387</v>
      </c>
      <c r="C33" s="204">
        <v>1139</v>
      </c>
      <c r="D33" s="203" t="s">
        <v>451</v>
      </c>
      <c r="E33" s="203"/>
      <c r="F33" s="197">
        <v>2012</v>
      </c>
      <c r="G33" s="200" t="s">
        <v>906</v>
      </c>
      <c r="H33" s="200" t="s">
        <v>912</v>
      </c>
      <c r="I33" s="203"/>
      <c r="J33" s="203" t="s">
        <v>392</v>
      </c>
      <c r="K33" s="196">
        <v>39993</v>
      </c>
      <c r="L33" s="197" t="s">
        <v>87</v>
      </c>
      <c r="M33" s="400"/>
      <c r="N33" s="401" t="s">
        <v>910</v>
      </c>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c r="FC33" s="185"/>
      <c r="FD33" s="185"/>
      <c r="FE33" s="185"/>
      <c r="FF33" s="185"/>
      <c r="FG33" s="185"/>
      <c r="FH33" s="185"/>
      <c r="FI33" s="185"/>
      <c r="FJ33" s="185"/>
      <c r="FK33" s="185"/>
      <c r="FL33" s="185"/>
      <c r="FM33" s="185"/>
      <c r="FN33" s="185"/>
      <c r="FO33" s="185"/>
      <c r="FP33" s="185"/>
      <c r="FQ33" s="185"/>
      <c r="FR33" s="185"/>
      <c r="FS33" s="185"/>
      <c r="FT33" s="185"/>
      <c r="FU33" s="185"/>
      <c r="FV33" s="185"/>
      <c r="FW33" s="185"/>
      <c r="FX33" s="185"/>
      <c r="FY33" s="185"/>
      <c r="FZ33" s="185"/>
      <c r="GA33" s="185"/>
      <c r="GB33" s="185"/>
      <c r="GC33" s="185"/>
      <c r="GD33" s="185"/>
      <c r="GE33" s="185"/>
      <c r="GF33" s="185"/>
      <c r="GG33" s="185"/>
      <c r="GH33" s="185"/>
      <c r="GI33" s="185"/>
      <c r="GJ33" s="185"/>
      <c r="GK33" s="185"/>
      <c r="GL33" s="185"/>
      <c r="GM33" s="185"/>
      <c r="GN33" s="185"/>
      <c r="GO33" s="185"/>
      <c r="GP33" s="185"/>
      <c r="GQ33" s="185"/>
      <c r="GR33" s="185"/>
      <c r="GS33" s="185"/>
      <c r="GT33" s="185"/>
      <c r="GU33" s="185"/>
      <c r="GV33" s="185"/>
      <c r="GW33" s="185"/>
      <c r="GX33" s="185"/>
      <c r="GY33" s="185"/>
      <c r="GZ33" s="185"/>
      <c r="HA33" s="185"/>
      <c r="HB33" s="185"/>
      <c r="HC33" s="185"/>
      <c r="HD33" s="185"/>
      <c r="HE33" s="185"/>
      <c r="HF33" s="185"/>
      <c r="HG33" s="185"/>
      <c r="HH33" s="185"/>
      <c r="HI33" s="185"/>
      <c r="HJ33" s="185"/>
      <c r="HK33" s="185"/>
      <c r="HL33" s="185"/>
      <c r="HM33" s="185"/>
      <c r="HN33" s="185"/>
      <c r="HO33" s="185"/>
      <c r="HP33" s="185"/>
      <c r="HQ33" s="185"/>
      <c r="HR33" s="185"/>
      <c r="HS33" s="185"/>
      <c r="HT33" s="185"/>
      <c r="HU33" s="185"/>
      <c r="HV33" s="185"/>
      <c r="HW33" s="185"/>
      <c r="HX33" s="185"/>
      <c r="HY33" s="185"/>
      <c r="HZ33" s="185"/>
      <c r="IA33" s="185"/>
      <c r="IB33" s="185"/>
      <c r="IC33" s="185"/>
      <c r="ID33" s="185"/>
      <c r="IE33" s="185"/>
      <c r="IF33" s="185"/>
      <c r="IG33" s="185"/>
      <c r="IH33" s="185"/>
      <c r="II33" s="185"/>
      <c r="IJ33" s="185"/>
      <c r="IK33" s="185"/>
      <c r="IL33" s="185"/>
      <c r="IM33" s="185"/>
      <c r="IN33" s="185"/>
      <c r="IO33" s="185"/>
      <c r="IP33" s="185"/>
      <c r="IQ33" s="185"/>
      <c r="IR33" s="185"/>
      <c r="IS33" s="185"/>
      <c r="IT33" s="185"/>
      <c r="IU33" s="185"/>
      <c r="IV33" s="185"/>
    </row>
    <row r="34" spans="1:256" s="402" customFormat="1" ht="40.799999999999997" x14ac:dyDescent="0.25">
      <c r="A34" s="203" t="s">
        <v>386</v>
      </c>
      <c r="B34" s="197" t="s">
        <v>387</v>
      </c>
      <c r="C34" s="204">
        <v>1140</v>
      </c>
      <c r="D34" s="203" t="s">
        <v>451</v>
      </c>
      <c r="E34" s="203"/>
      <c r="F34" s="197">
        <v>2012</v>
      </c>
      <c r="G34" s="200" t="s">
        <v>906</v>
      </c>
      <c r="H34" s="200" t="s">
        <v>913</v>
      </c>
      <c r="I34" s="203"/>
      <c r="J34" s="203" t="s">
        <v>392</v>
      </c>
      <c r="K34" s="196">
        <v>39993</v>
      </c>
      <c r="L34" s="197" t="s">
        <v>87</v>
      </c>
      <c r="M34" s="400"/>
      <c r="N34" s="401" t="s">
        <v>910</v>
      </c>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c r="FL34" s="185"/>
      <c r="FM34" s="185"/>
      <c r="FN34" s="185"/>
      <c r="FO34" s="185"/>
      <c r="FP34" s="185"/>
      <c r="FQ34" s="185"/>
      <c r="FR34" s="185"/>
      <c r="FS34" s="185"/>
      <c r="FT34" s="185"/>
      <c r="FU34" s="185"/>
      <c r="FV34" s="185"/>
      <c r="FW34" s="185"/>
      <c r="FX34" s="185"/>
      <c r="FY34" s="185"/>
      <c r="FZ34" s="185"/>
      <c r="GA34" s="185"/>
      <c r="GB34" s="185"/>
      <c r="GC34" s="185"/>
      <c r="GD34" s="185"/>
      <c r="GE34" s="185"/>
      <c r="GF34" s="185"/>
      <c r="GG34" s="185"/>
      <c r="GH34" s="185"/>
      <c r="GI34" s="185"/>
      <c r="GJ34" s="185"/>
      <c r="GK34" s="185"/>
      <c r="GL34" s="185"/>
      <c r="GM34" s="185"/>
      <c r="GN34" s="185"/>
      <c r="GO34" s="185"/>
      <c r="GP34" s="185"/>
      <c r="GQ34" s="185"/>
      <c r="GR34" s="185"/>
      <c r="GS34" s="185"/>
      <c r="GT34" s="185"/>
      <c r="GU34" s="185"/>
      <c r="GV34" s="185"/>
      <c r="GW34" s="185"/>
      <c r="GX34" s="185"/>
      <c r="GY34" s="185"/>
      <c r="GZ34" s="185"/>
      <c r="HA34" s="185"/>
      <c r="HB34" s="185"/>
      <c r="HC34" s="185"/>
      <c r="HD34" s="185"/>
      <c r="HE34" s="185"/>
      <c r="HF34" s="185"/>
      <c r="HG34" s="185"/>
      <c r="HH34" s="185"/>
      <c r="HI34" s="185"/>
      <c r="HJ34" s="185"/>
      <c r="HK34" s="185"/>
      <c r="HL34" s="185"/>
      <c r="HM34" s="185"/>
      <c r="HN34" s="185"/>
      <c r="HO34" s="185"/>
      <c r="HP34" s="185"/>
      <c r="HQ34" s="185"/>
      <c r="HR34" s="185"/>
      <c r="HS34" s="185"/>
      <c r="HT34" s="185"/>
      <c r="HU34" s="185"/>
      <c r="HV34" s="185"/>
      <c r="HW34" s="185"/>
      <c r="HX34" s="185"/>
      <c r="HY34" s="185"/>
      <c r="HZ34" s="185"/>
      <c r="IA34" s="185"/>
      <c r="IB34" s="185"/>
      <c r="IC34" s="185"/>
      <c r="ID34" s="185"/>
      <c r="IE34" s="185"/>
      <c r="IF34" s="185"/>
      <c r="IG34" s="185"/>
      <c r="IH34" s="185"/>
      <c r="II34" s="185"/>
      <c r="IJ34" s="185"/>
      <c r="IK34" s="185"/>
      <c r="IL34" s="185"/>
      <c r="IM34" s="185"/>
      <c r="IN34" s="185"/>
      <c r="IO34" s="185"/>
      <c r="IP34" s="185"/>
      <c r="IQ34" s="185"/>
      <c r="IR34" s="185"/>
      <c r="IS34" s="185"/>
      <c r="IT34" s="185"/>
      <c r="IU34" s="185"/>
      <c r="IV34" s="185"/>
    </row>
    <row r="35" spans="1:256" ht="40.799999999999997" x14ac:dyDescent="0.25">
      <c r="A35" s="203" t="s">
        <v>386</v>
      </c>
      <c r="B35" s="197" t="s">
        <v>387</v>
      </c>
      <c r="C35" s="204">
        <v>1141</v>
      </c>
      <c r="D35" s="203" t="s">
        <v>451</v>
      </c>
      <c r="E35" s="203"/>
      <c r="F35" s="197">
        <v>2012</v>
      </c>
      <c r="G35" s="200" t="s">
        <v>906</v>
      </c>
      <c r="H35" s="200" t="s">
        <v>914</v>
      </c>
      <c r="I35" s="203"/>
      <c r="J35" s="203" t="s">
        <v>392</v>
      </c>
      <c r="K35" s="196">
        <v>39993</v>
      </c>
      <c r="L35" s="197" t="s">
        <v>87</v>
      </c>
      <c r="M35" s="400"/>
      <c r="N35" s="401" t="s">
        <v>910</v>
      </c>
    </row>
    <row r="36" spans="1:256" s="77" customFormat="1" ht="30.6" x14ac:dyDescent="0.25">
      <c r="A36" s="409" t="s">
        <v>104</v>
      </c>
      <c r="B36" s="201" t="s">
        <v>105</v>
      </c>
      <c r="C36" s="410">
        <v>1142</v>
      </c>
      <c r="D36" s="409" t="s">
        <v>917</v>
      </c>
      <c r="E36" s="409"/>
      <c r="F36" s="197" t="s">
        <v>738</v>
      </c>
      <c r="G36" s="207"/>
      <c r="H36" s="207" t="s">
        <v>921</v>
      </c>
      <c r="I36" s="409"/>
      <c r="J36" s="409" t="s">
        <v>392</v>
      </c>
      <c r="K36" s="411">
        <v>39772</v>
      </c>
      <c r="L36" s="201" t="s">
        <v>410</v>
      </c>
      <c r="M36" s="412"/>
      <c r="N36" s="412" t="s">
        <v>92</v>
      </c>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20.399999999999999" x14ac:dyDescent="0.25">
      <c r="A37" s="1" t="s">
        <v>386</v>
      </c>
      <c r="B37" s="2" t="s">
        <v>387</v>
      </c>
      <c r="C37" s="4">
        <v>680</v>
      </c>
      <c r="D37" s="1" t="s">
        <v>429</v>
      </c>
      <c r="E37" s="85"/>
      <c r="F37" s="202" t="s">
        <v>128</v>
      </c>
      <c r="G37" s="22"/>
      <c r="H37" s="22" t="s">
        <v>142</v>
      </c>
      <c r="I37" s="96" t="s">
        <v>392</v>
      </c>
      <c r="J37" s="96" t="s">
        <v>392</v>
      </c>
      <c r="K37" s="24">
        <v>39475</v>
      </c>
      <c r="L37" s="85" t="s">
        <v>87</v>
      </c>
      <c r="M37" s="314">
        <v>11497000</v>
      </c>
      <c r="N37" s="314">
        <v>11497000</v>
      </c>
    </row>
    <row r="38" spans="1:256" ht="20.399999999999999" x14ac:dyDescent="0.25">
      <c r="A38" s="28" t="s">
        <v>386</v>
      </c>
      <c r="B38" s="29" t="s">
        <v>387</v>
      </c>
      <c r="C38" s="30">
        <v>674</v>
      </c>
      <c r="D38" s="28" t="s">
        <v>429</v>
      </c>
      <c r="E38" s="85"/>
      <c r="F38" s="197" t="s">
        <v>752</v>
      </c>
      <c r="G38" s="48"/>
      <c r="H38" s="48" t="s">
        <v>305</v>
      </c>
      <c r="I38" s="97" t="s">
        <v>392</v>
      </c>
      <c r="J38" s="97" t="s">
        <v>392</v>
      </c>
      <c r="K38" s="35">
        <v>39539</v>
      </c>
      <c r="L38" s="87" t="s">
        <v>87</v>
      </c>
      <c r="M38" s="318">
        <v>12000000</v>
      </c>
      <c r="N38" s="318">
        <v>12000000</v>
      </c>
    </row>
    <row r="39" spans="1:256" ht="30.6" x14ac:dyDescent="0.25">
      <c r="A39" s="1" t="s">
        <v>58</v>
      </c>
      <c r="B39" s="2" t="s">
        <v>59</v>
      </c>
      <c r="C39" s="4">
        <v>724</v>
      </c>
      <c r="D39" s="11" t="s">
        <v>429</v>
      </c>
      <c r="E39" s="85"/>
      <c r="F39" s="85" t="s">
        <v>22</v>
      </c>
      <c r="G39" s="6" t="s">
        <v>62</v>
      </c>
      <c r="H39" s="3" t="s">
        <v>63</v>
      </c>
      <c r="I39" s="96" t="s">
        <v>392</v>
      </c>
      <c r="J39" s="96" t="s">
        <v>392</v>
      </c>
      <c r="K39" s="13">
        <v>39245</v>
      </c>
      <c r="L39" s="85" t="s">
        <v>410</v>
      </c>
      <c r="M39" s="85" t="s">
        <v>410</v>
      </c>
      <c r="N39" s="85" t="s">
        <v>410</v>
      </c>
    </row>
    <row r="40" spans="1:256" ht="20.25" customHeight="1" x14ac:dyDescent="0.4">
      <c r="A40" s="1122" t="s">
        <v>299</v>
      </c>
      <c r="B40" s="1123"/>
      <c r="C40" s="1123"/>
      <c r="D40" s="1123"/>
      <c r="E40" s="1123"/>
      <c r="F40" s="1123"/>
      <c r="G40" s="1123"/>
      <c r="H40" s="1123"/>
      <c r="I40" s="1123"/>
      <c r="J40" s="1123"/>
      <c r="K40" s="1123"/>
      <c r="L40" s="1123"/>
      <c r="M40" s="1123"/>
      <c r="N40" s="1124"/>
    </row>
    <row r="41" spans="1:256" ht="30.75" customHeight="1" x14ac:dyDescent="0.25">
      <c r="A41" s="1" t="s">
        <v>386</v>
      </c>
      <c r="B41" s="2" t="s">
        <v>387</v>
      </c>
      <c r="C41" s="4">
        <v>320</v>
      </c>
      <c r="D41" s="1" t="s">
        <v>489</v>
      </c>
      <c r="E41" s="1"/>
      <c r="F41" s="85" t="s">
        <v>427</v>
      </c>
      <c r="G41" s="22" t="s">
        <v>490</v>
      </c>
      <c r="H41" s="22" t="s">
        <v>491</v>
      </c>
      <c r="I41" s="96" t="s">
        <v>406</v>
      </c>
      <c r="J41" s="96" t="s">
        <v>406</v>
      </c>
      <c r="K41" s="20" t="s">
        <v>492</v>
      </c>
      <c r="L41" s="85" t="s">
        <v>493</v>
      </c>
      <c r="M41" s="314">
        <v>4857000</v>
      </c>
      <c r="N41" s="314">
        <v>4857000</v>
      </c>
    </row>
    <row r="42" spans="1:256" ht="32.25" customHeight="1" x14ac:dyDescent="0.25">
      <c r="A42" s="36" t="s">
        <v>386</v>
      </c>
      <c r="B42" s="37" t="s">
        <v>387</v>
      </c>
      <c r="C42" s="38">
        <v>322</v>
      </c>
      <c r="D42" s="36" t="s">
        <v>489</v>
      </c>
      <c r="E42" s="36"/>
      <c r="F42" s="88" t="s">
        <v>427</v>
      </c>
      <c r="G42" s="50" t="s">
        <v>490</v>
      </c>
      <c r="H42" s="50" t="s">
        <v>494</v>
      </c>
      <c r="I42" s="95" t="s">
        <v>406</v>
      </c>
      <c r="J42" s="95" t="s">
        <v>406</v>
      </c>
      <c r="K42" s="44" t="s">
        <v>492</v>
      </c>
      <c r="L42" s="88" t="s">
        <v>493</v>
      </c>
      <c r="M42" s="327" t="s">
        <v>97</v>
      </c>
      <c r="N42" s="327" t="s">
        <v>97</v>
      </c>
    </row>
    <row r="43" spans="1:256" ht="35.25" customHeight="1" x14ac:dyDescent="0.25">
      <c r="A43" s="1" t="s">
        <v>386</v>
      </c>
      <c r="B43" s="2" t="s">
        <v>387</v>
      </c>
      <c r="C43" s="4">
        <v>139</v>
      </c>
      <c r="D43" s="1" t="s">
        <v>489</v>
      </c>
      <c r="E43" s="1"/>
      <c r="F43" s="85" t="s">
        <v>412</v>
      </c>
      <c r="G43" s="22" t="s">
        <v>497</v>
      </c>
      <c r="H43" s="22" t="s">
        <v>502</v>
      </c>
      <c r="I43" s="96" t="s">
        <v>392</v>
      </c>
      <c r="J43" s="96" t="s">
        <v>392</v>
      </c>
      <c r="K43" s="20" t="s">
        <v>499</v>
      </c>
      <c r="L43" s="85" t="s">
        <v>500</v>
      </c>
      <c r="M43" s="314">
        <v>20000000</v>
      </c>
      <c r="N43" s="314">
        <v>20000000</v>
      </c>
    </row>
    <row r="44" spans="1:256" ht="33.75" customHeight="1" x14ac:dyDescent="0.25">
      <c r="A44" s="28" t="s">
        <v>386</v>
      </c>
      <c r="B44" s="29" t="s">
        <v>387</v>
      </c>
      <c r="C44" s="30">
        <v>182</v>
      </c>
      <c r="D44" s="28" t="s">
        <v>489</v>
      </c>
      <c r="E44" s="28"/>
      <c r="F44" s="87" t="s">
        <v>427</v>
      </c>
      <c r="G44" s="48" t="s">
        <v>437</v>
      </c>
      <c r="H44" s="48" t="s">
        <v>495</v>
      </c>
      <c r="I44" s="96" t="s">
        <v>406</v>
      </c>
      <c r="J44" s="96" t="s">
        <v>406</v>
      </c>
      <c r="K44" s="46" t="s">
        <v>397</v>
      </c>
      <c r="L44" s="87" t="s">
        <v>87</v>
      </c>
      <c r="M44" s="318">
        <v>1000000</v>
      </c>
      <c r="N44" s="318">
        <v>1000000</v>
      </c>
    </row>
    <row r="45" spans="1:256" ht="36" customHeight="1" x14ac:dyDescent="0.25">
      <c r="A45" s="64" t="s">
        <v>386</v>
      </c>
      <c r="B45" s="67" t="s">
        <v>387</v>
      </c>
      <c r="C45" s="150">
        <v>321</v>
      </c>
      <c r="D45" s="64" t="s">
        <v>489</v>
      </c>
      <c r="E45" s="64"/>
      <c r="F45" s="89" t="s">
        <v>411</v>
      </c>
      <c r="G45" s="26"/>
      <c r="H45" s="26" t="s">
        <v>503</v>
      </c>
      <c r="I45" s="96" t="s">
        <v>406</v>
      </c>
      <c r="J45" s="96" t="s">
        <v>406</v>
      </c>
      <c r="K45" s="60" t="s">
        <v>504</v>
      </c>
      <c r="L45" s="89" t="s">
        <v>505</v>
      </c>
      <c r="M45" s="103">
        <v>25142000</v>
      </c>
      <c r="N45" s="103">
        <v>25142000</v>
      </c>
    </row>
    <row r="46" spans="1:256" ht="32.25" customHeight="1" x14ac:dyDescent="0.25">
      <c r="A46" s="36" t="s">
        <v>386</v>
      </c>
      <c r="B46" s="37" t="s">
        <v>387</v>
      </c>
      <c r="C46" s="38">
        <v>323</v>
      </c>
      <c r="D46" s="36" t="s">
        <v>489</v>
      </c>
      <c r="E46" s="36"/>
      <c r="F46" s="88" t="s">
        <v>4</v>
      </c>
      <c r="G46" s="50" t="s">
        <v>52</v>
      </c>
      <c r="H46" s="151" t="s">
        <v>666</v>
      </c>
      <c r="I46" s="96" t="s">
        <v>406</v>
      </c>
      <c r="J46" s="96" t="s">
        <v>406</v>
      </c>
      <c r="K46" s="152">
        <v>39722</v>
      </c>
      <c r="L46" s="88" t="s">
        <v>87</v>
      </c>
      <c r="M46" s="317">
        <v>136368000</v>
      </c>
      <c r="N46" s="317">
        <v>136368000</v>
      </c>
    </row>
    <row r="47" spans="1:256" ht="33.75" customHeight="1" x14ac:dyDescent="0.25">
      <c r="A47" s="1" t="s">
        <v>386</v>
      </c>
      <c r="B47" s="37" t="s">
        <v>387</v>
      </c>
      <c r="C47" s="4">
        <v>1032</v>
      </c>
      <c r="D47" s="1" t="s">
        <v>489</v>
      </c>
      <c r="E47" s="1"/>
      <c r="F47" s="88" t="s">
        <v>4</v>
      </c>
      <c r="G47" s="22" t="s">
        <v>52</v>
      </c>
      <c r="H47" s="111" t="s">
        <v>56</v>
      </c>
      <c r="I47" s="96" t="s">
        <v>406</v>
      </c>
      <c r="J47" s="96" t="s">
        <v>406</v>
      </c>
      <c r="K47" s="152">
        <v>39722</v>
      </c>
      <c r="L47" s="85" t="s">
        <v>87</v>
      </c>
      <c r="M47" s="314">
        <v>69815000</v>
      </c>
      <c r="N47" s="314">
        <v>69815000</v>
      </c>
    </row>
    <row r="48" spans="1:256" ht="35.25" customHeight="1" x14ac:dyDescent="0.25">
      <c r="A48" s="1" t="s">
        <v>386</v>
      </c>
      <c r="B48" s="37" t="s">
        <v>387</v>
      </c>
      <c r="C48" s="4">
        <v>1033</v>
      </c>
      <c r="D48" s="1" t="s">
        <v>489</v>
      </c>
      <c r="E48" s="1"/>
      <c r="F48" s="88" t="s">
        <v>4</v>
      </c>
      <c r="G48" s="22" t="s">
        <v>168</v>
      </c>
      <c r="H48" s="111" t="s">
        <v>57</v>
      </c>
      <c r="I48" s="96" t="s">
        <v>406</v>
      </c>
      <c r="J48" s="96" t="s">
        <v>406</v>
      </c>
      <c r="K48" s="152">
        <v>39722</v>
      </c>
      <c r="L48" s="85" t="s">
        <v>87</v>
      </c>
      <c r="M48" s="314">
        <v>16664000</v>
      </c>
      <c r="N48" s="314">
        <v>16664000</v>
      </c>
    </row>
    <row r="49" spans="1:14" ht="32.25" customHeight="1" x14ac:dyDescent="0.25">
      <c r="A49" s="1" t="s">
        <v>386</v>
      </c>
      <c r="B49" s="37" t="s">
        <v>387</v>
      </c>
      <c r="C49" s="4">
        <v>1034</v>
      </c>
      <c r="D49" s="1" t="s">
        <v>489</v>
      </c>
      <c r="E49" s="1"/>
      <c r="F49" s="88" t="s">
        <v>4</v>
      </c>
      <c r="G49" s="22" t="s">
        <v>52</v>
      </c>
      <c r="H49" s="22" t="s">
        <v>54</v>
      </c>
      <c r="I49" s="96" t="s">
        <v>406</v>
      </c>
      <c r="J49" s="96" t="s">
        <v>406</v>
      </c>
      <c r="K49" s="152">
        <v>39722</v>
      </c>
      <c r="L49" s="85" t="s">
        <v>87</v>
      </c>
      <c r="M49" s="314" t="s">
        <v>714</v>
      </c>
      <c r="N49" s="314" t="s">
        <v>714</v>
      </c>
    </row>
    <row r="50" spans="1:14" ht="33" customHeight="1" x14ac:dyDescent="0.25">
      <c r="A50" s="1" t="s">
        <v>386</v>
      </c>
      <c r="B50" s="37" t="s">
        <v>387</v>
      </c>
      <c r="C50" s="4">
        <v>1035</v>
      </c>
      <c r="D50" s="1" t="s">
        <v>489</v>
      </c>
      <c r="E50" s="1"/>
      <c r="F50" s="88" t="s">
        <v>4</v>
      </c>
      <c r="G50" s="22" t="s">
        <v>52</v>
      </c>
      <c r="H50" s="22" t="s">
        <v>53</v>
      </c>
      <c r="I50" s="96" t="s">
        <v>406</v>
      </c>
      <c r="J50" s="96" t="s">
        <v>406</v>
      </c>
      <c r="K50" s="152">
        <v>39722</v>
      </c>
      <c r="L50" s="85" t="s">
        <v>87</v>
      </c>
      <c r="M50" s="314">
        <v>20117000</v>
      </c>
      <c r="N50" s="318">
        <v>20117000</v>
      </c>
    </row>
    <row r="51" spans="1:14" ht="30.6" x14ac:dyDescent="0.25">
      <c r="A51" s="72" t="s">
        <v>58</v>
      </c>
      <c r="B51" s="73" t="s">
        <v>59</v>
      </c>
      <c r="C51" s="74">
        <v>1036</v>
      </c>
      <c r="D51" s="72" t="s">
        <v>489</v>
      </c>
      <c r="E51" s="72"/>
      <c r="F51" s="85" t="s">
        <v>411</v>
      </c>
      <c r="G51" s="75" t="s">
        <v>178</v>
      </c>
      <c r="H51" s="75" t="s">
        <v>73</v>
      </c>
      <c r="I51" s="99" t="s">
        <v>392</v>
      </c>
      <c r="J51" s="99" t="s">
        <v>392</v>
      </c>
      <c r="K51" s="73" t="s">
        <v>492</v>
      </c>
      <c r="L51" s="90" t="s">
        <v>410</v>
      </c>
      <c r="M51" s="320" t="s">
        <v>410</v>
      </c>
      <c r="N51" s="103" t="s">
        <v>410</v>
      </c>
    </row>
    <row r="52" spans="1:14" ht="20.25" customHeight="1" x14ac:dyDescent="0.4">
      <c r="A52" s="1107" t="s">
        <v>300</v>
      </c>
      <c r="B52" s="1108"/>
      <c r="C52" s="1108"/>
      <c r="D52" s="1108"/>
      <c r="E52" s="1108"/>
      <c r="F52" s="1108"/>
      <c r="G52" s="1108"/>
      <c r="H52" s="1108"/>
      <c r="I52" s="1108"/>
      <c r="J52" s="1108"/>
      <c r="K52" s="1108"/>
      <c r="L52" s="1108"/>
      <c r="M52" s="1108"/>
      <c r="N52" s="1109"/>
    </row>
    <row r="53" spans="1:14" ht="20.399999999999999" x14ac:dyDescent="0.25">
      <c r="A53" s="96" t="s">
        <v>386</v>
      </c>
      <c r="B53" s="197" t="s">
        <v>387</v>
      </c>
      <c r="C53" s="114">
        <v>1063</v>
      </c>
      <c r="D53" s="96" t="s">
        <v>402</v>
      </c>
      <c r="E53" s="1"/>
      <c r="F53" s="85" t="s">
        <v>411</v>
      </c>
      <c r="G53" s="122"/>
      <c r="H53" s="111" t="s">
        <v>686</v>
      </c>
      <c r="I53" s="96" t="s">
        <v>396</v>
      </c>
      <c r="J53" s="203" t="s">
        <v>392</v>
      </c>
      <c r="K53" s="197" t="s">
        <v>743</v>
      </c>
      <c r="L53" s="85" t="s">
        <v>87</v>
      </c>
      <c r="M53" s="314">
        <v>5400000</v>
      </c>
      <c r="N53" s="314">
        <v>5400000</v>
      </c>
    </row>
    <row r="54" spans="1:14" s="119" customFormat="1" ht="47.25" customHeight="1" x14ac:dyDescent="0.25">
      <c r="A54" s="1" t="s">
        <v>386</v>
      </c>
      <c r="B54" s="2" t="s">
        <v>387</v>
      </c>
      <c r="C54" s="4">
        <v>887</v>
      </c>
      <c r="D54" s="1" t="s">
        <v>429</v>
      </c>
      <c r="E54" s="85"/>
      <c r="F54" s="197" t="s">
        <v>742</v>
      </c>
      <c r="G54" s="111" t="s">
        <v>733</v>
      </c>
      <c r="H54" s="22" t="s">
        <v>8</v>
      </c>
      <c r="I54" s="96" t="s">
        <v>392</v>
      </c>
      <c r="J54" s="96" t="s">
        <v>392</v>
      </c>
      <c r="K54" s="24">
        <v>39475</v>
      </c>
      <c r="L54" s="85" t="s">
        <v>87</v>
      </c>
      <c r="M54" s="314">
        <v>30000000</v>
      </c>
      <c r="N54" s="314">
        <v>30000000</v>
      </c>
    </row>
    <row r="55" spans="1:14" s="119" customFormat="1" ht="39" customHeight="1" x14ac:dyDescent="0.25">
      <c r="A55" s="36" t="s">
        <v>386</v>
      </c>
      <c r="B55" s="37" t="s">
        <v>387</v>
      </c>
      <c r="C55" s="38">
        <v>921</v>
      </c>
      <c r="D55" s="36" t="s">
        <v>429</v>
      </c>
      <c r="E55" s="88"/>
      <c r="F55" s="88" t="s">
        <v>519</v>
      </c>
      <c r="G55" s="151" t="s">
        <v>733</v>
      </c>
      <c r="H55" s="50" t="s">
        <v>240</v>
      </c>
      <c r="I55" s="95" t="s">
        <v>392</v>
      </c>
      <c r="J55" s="95" t="s">
        <v>392</v>
      </c>
      <c r="K55" s="56">
        <v>39475</v>
      </c>
      <c r="L55" s="88" t="s">
        <v>87</v>
      </c>
      <c r="M55" s="317">
        <v>12100000</v>
      </c>
      <c r="N55" s="317">
        <v>12100000</v>
      </c>
    </row>
    <row r="56" spans="1:14" s="119" customFormat="1" ht="45.75" customHeight="1" x14ac:dyDescent="0.25">
      <c r="A56" s="1" t="s">
        <v>386</v>
      </c>
      <c r="B56" s="2" t="s">
        <v>387</v>
      </c>
      <c r="C56" s="4">
        <v>919</v>
      </c>
      <c r="D56" s="1" t="s">
        <v>429</v>
      </c>
      <c r="E56" s="85"/>
      <c r="F56" s="85" t="s">
        <v>389</v>
      </c>
      <c r="G56" s="111" t="s">
        <v>7</v>
      </c>
      <c r="H56" s="22" t="s">
        <v>238</v>
      </c>
      <c r="I56" s="95" t="s">
        <v>392</v>
      </c>
      <c r="J56" s="95" t="s">
        <v>392</v>
      </c>
      <c r="K56" s="24">
        <v>39475</v>
      </c>
      <c r="L56" s="85" t="s">
        <v>87</v>
      </c>
      <c r="M56" s="314">
        <v>4600000</v>
      </c>
      <c r="N56" s="314">
        <v>4600000</v>
      </c>
    </row>
    <row r="57" spans="1:14" s="119" customFormat="1" ht="38.25" customHeight="1" x14ac:dyDescent="0.25">
      <c r="A57" s="1" t="s">
        <v>386</v>
      </c>
      <c r="B57" s="197" t="s">
        <v>387</v>
      </c>
      <c r="C57" s="4">
        <v>783</v>
      </c>
      <c r="D57" s="1" t="s">
        <v>429</v>
      </c>
      <c r="E57" s="20"/>
      <c r="F57" s="197" t="s">
        <v>16</v>
      </c>
      <c r="G57" s="111" t="s">
        <v>734</v>
      </c>
      <c r="H57" s="126" t="s">
        <v>606</v>
      </c>
      <c r="I57" s="96" t="s">
        <v>510</v>
      </c>
      <c r="J57" s="203" t="s">
        <v>392</v>
      </c>
      <c r="K57" s="24">
        <v>39539</v>
      </c>
      <c r="L57" s="85" t="s">
        <v>87</v>
      </c>
      <c r="M57" s="326">
        <v>30349000</v>
      </c>
      <c r="N57" s="326">
        <v>30349000</v>
      </c>
    </row>
    <row r="58" spans="1:14" s="119" customFormat="1" ht="45" customHeight="1" x14ac:dyDescent="0.25">
      <c r="A58" s="1" t="s">
        <v>386</v>
      </c>
      <c r="B58" s="2" t="s">
        <v>387</v>
      </c>
      <c r="C58" s="4">
        <v>777</v>
      </c>
      <c r="D58" s="1" t="s">
        <v>429</v>
      </c>
      <c r="E58" s="88"/>
      <c r="F58" s="85" t="s">
        <v>22</v>
      </c>
      <c r="G58" s="111" t="s">
        <v>734</v>
      </c>
      <c r="H58" s="22" t="s">
        <v>26</v>
      </c>
      <c r="I58" s="96" t="s">
        <v>406</v>
      </c>
      <c r="J58" s="96" t="s">
        <v>406</v>
      </c>
      <c r="K58" s="24">
        <v>39539</v>
      </c>
      <c r="L58" s="85" t="s">
        <v>87</v>
      </c>
      <c r="M58" s="314">
        <v>95000000</v>
      </c>
      <c r="N58" s="314">
        <v>95000000</v>
      </c>
    </row>
    <row r="59" spans="1:14" s="119" customFormat="1" ht="42.75" customHeight="1" x14ac:dyDescent="0.25">
      <c r="A59" s="1" t="s">
        <v>386</v>
      </c>
      <c r="B59" s="2" t="s">
        <v>387</v>
      </c>
      <c r="C59" s="4">
        <v>161</v>
      </c>
      <c r="D59" s="1" t="s">
        <v>429</v>
      </c>
      <c r="E59" s="20"/>
      <c r="F59" s="85" t="s">
        <v>22</v>
      </c>
      <c r="G59" s="111" t="s">
        <v>734</v>
      </c>
      <c r="H59" s="22" t="s">
        <v>36</v>
      </c>
      <c r="I59" s="96" t="s">
        <v>406</v>
      </c>
      <c r="J59" s="96" t="s">
        <v>406</v>
      </c>
      <c r="K59" s="24">
        <v>39539</v>
      </c>
      <c r="L59" s="85" t="s">
        <v>87</v>
      </c>
      <c r="M59" s="314">
        <v>4986431</v>
      </c>
      <c r="N59" s="314">
        <v>4986431</v>
      </c>
    </row>
    <row r="60" spans="1:14" s="119" customFormat="1" ht="42.75" customHeight="1" x14ac:dyDescent="0.25">
      <c r="A60" s="1" t="s">
        <v>386</v>
      </c>
      <c r="B60" s="2" t="s">
        <v>387</v>
      </c>
      <c r="C60" s="4">
        <v>779</v>
      </c>
      <c r="D60" s="1" t="s">
        <v>429</v>
      </c>
      <c r="E60" s="1"/>
      <c r="F60" s="85" t="s">
        <v>600</v>
      </c>
      <c r="G60" s="111" t="s">
        <v>734</v>
      </c>
      <c r="H60" s="22" t="s">
        <v>28</v>
      </c>
      <c r="I60" s="96" t="s">
        <v>406</v>
      </c>
      <c r="J60" s="96" t="s">
        <v>406</v>
      </c>
      <c r="K60" s="24">
        <v>39539</v>
      </c>
      <c r="L60" s="85" t="s">
        <v>87</v>
      </c>
      <c r="M60" s="314">
        <v>5132609</v>
      </c>
      <c r="N60" s="314">
        <v>5132609</v>
      </c>
    </row>
    <row r="61" spans="1:14" s="119" customFormat="1" ht="39.75" customHeight="1" x14ac:dyDescent="0.25">
      <c r="A61" s="1" t="s">
        <v>386</v>
      </c>
      <c r="B61" s="10" t="s">
        <v>387</v>
      </c>
      <c r="C61" s="4">
        <v>840</v>
      </c>
      <c r="D61" s="1" t="s">
        <v>402</v>
      </c>
      <c r="E61" s="2"/>
      <c r="F61" s="85" t="s">
        <v>84</v>
      </c>
      <c r="G61" s="22" t="s">
        <v>734</v>
      </c>
      <c r="H61" s="111" t="s">
        <v>720</v>
      </c>
      <c r="I61" s="96" t="s">
        <v>392</v>
      </c>
      <c r="J61" s="96" t="s">
        <v>392</v>
      </c>
      <c r="K61" s="24">
        <v>39539</v>
      </c>
      <c r="L61" s="85" t="s">
        <v>87</v>
      </c>
      <c r="M61" s="314">
        <v>7300000</v>
      </c>
      <c r="N61" s="314">
        <v>7300000</v>
      </c>
    </row>
    <row r="62" spans="1:14" s="119" customFormat="1" ht="40.5" customHeight="1" x14ac:dyDescent="0.25">
      <c r="A62" s="1" t="s">
        <v>386</v>
      </c>
      <c r="B62" s="2" t="s">
        <v>387</v>
      </c>
      <c r="C62" s="4">
        <v>775</v>
      </c>
      <c r="D62" s="1" t="s">
        <v>429</v>
      </c>
      <c r="E62" s="88"/>
      <c r="F62" s="88" t="s">
        <v>128</v>
      </c>
      <c r="G62" s="111" t="s">
        <v>734</v>
      </c>
      <c r="H62" s="22" t="s">
        <v>32</v>
      </c>
      <c r="I62" s="96" t="s">
        <v>392</v>
      </c>
      <c r="J62" s="96" t="s">
        <v>392</v>
      </c>
      <c r="K62" s="92">
        <v>39626</v>
      </c>
      <c r="L62" s="85" t="s">
        <v>87</v>
      </c>
      <c r="M62" s="314">
        <v>20100000</v>
      </c>
      <c r="N62" s="314">
        <v>20100000</v>
      </c>
    </row>
    <row r="63" spans="1:14" s="119" customFormat="1" ht="44.25" customHeight="1" x14ac:dyDescent="0.25">
      <c r="A63" s="1" t="s">
        <v>386</v>
      </c>
      <c r="B63" s="2" t="s">
        <v>387</v>
      </c>
      <c r="C63" s="4">
        <v>776</v>
      </c>
      <c r="D63" s="1" t="s">
        <v>429</v>
      </c>
      <c r="E63" s="1"/>
      <c r="F63" s="85" t="s">
        <v>128</v>
      </c>
      <c r="G63" s="111" t="s">
        <v>734</v>
      </c>
      <c r="H63" s="22" t="s">
        <v>530</v>
      </c>
      <c r="I63" s="96" t="s">
        <v>392</v>
      </c>
      <c r="J63" s="96" t="s">
        <v>392</v>
      </c>
      <c r="K63" s="92">
        <v>39626</v>
      </c>
      <c r="L63" s="85" t="s">
        <v>87</v>
      </c>
      <c r="M63" s="314">
        <v>2865876</v>
      </c>
      <c r="N63" s="314">
        <v>2865876</v>
      </c>
    </row>
    <row r="64" spans="1:14" s="119" customFormat="1" ht="44.25" customHeight="1" x14ac:dyDescent="0.25">
      <c r="A64" s="1" t="s">
        <v>386</v>
      </c>
      <c r="B64" s="2" t="s">
        <v>387</v>
      </c>
      <c r="C64" s="4">
        <v>782</v>
      </c>
      <c r="D64" s="1" t="s">
        <v>429</v>
      </c>
      <c r="E64" s="20"/>
      <c r="F64" s="85" t="s">
        <v>607</v>
      </c>
      <c r="G64" s="111" t="s">
        <v>734</v>
      </c>
      <c r="H64" s="111" t="s">
        <v>535</v>
      </c>
      <c r="I64" s="96" t="s">
        <v>392</v>
      </c>
      <c r="J64" s="96" t="s">
        <v>392</v>
      </c>
      <c r="K64" s="92">
        <v>39626</v>
      </c>
      <c r="L64" s="85" t="s">
        <v>87</v>
      </c>
      <c r="M64" s="314">
        <v>38100000</v>
      </c>
      <c r="N64" s="314">
        <v>38100000</v>
      </c>
    </row>
    <row r="65" spans="1:14" ht="20.399999999999999" x14ac:dyDescent="0.25">
      <c r="A65" s="1" t="s">
        <v>386</v>
      </c>
      <c r="B65" s="2" t="s">
        <v>387</v>
      </c>
      <c r="C65" s="4">
        <v>961</v>
      </c>
      <c r="D65" s="1" t="s">
        <v>402</v>
      </c>
      <c r="E65" s="2"/>
      <c r="F65" s="85" t="s">
        <v>347</v>
      </c>
      <c r="G65" s="22" t="s">
        <v>353</v>
      </c>
      <c r="H65" s="111" t="s">
        <v>599</v>
      </c>
      <c r="I65" s="96" t="s">
        <v>392</v>
      </c>
      <c r="J65" s="96" t="s">
        <v>392</v>
      </c>
      <c r="K65" s="24">
        <v>39517</v>
      </c>
      <c r="L65" s="85" t="s">
        <v>87</v>
      </c>
      <c r="M65" s="314">
        <v>3800000</v>
      </c>
      <c r="N65" s="314">
        <v>3800000</v>
      </c>
    </row>
    <row r="66" spans="1:14" ht="30.6" x14ac:dyDescent="0.25">
      <c r="A66" s="1" t="s">
        <v>386</v>
      </c>
      <c r="B66" s="2" t="s">
        <v>387</v>
      </c>
      <c r="C66" s="4">
        <v>903</v>
      </c>
      <c r="D66" s="1" t="s">
        <v>402</v>
      </c>
      <c r="E66" s="1"/>
      <c r="F66" s="85" t="s">
        <v>411</v>
      </c>
      <c r="G66" s="22" t="s">
        <v>409</v>
      </c>
      <c r="H66" s="111" t="s">
        <v>716</v>
      </c>
      <c r="I66" s="96" t="s">
        <v>392</v>
      </c>
      <c r="J66" s="96" t="s">
        <v>392</v>
      </c>
      <c r="K66" s="20" t="s">
        <v>410</v>
      </c>
      <c r="L66" s="85" t="s">
        <v>410</v>
      </c>
      <c r="M66" s="314">
        <v>1240000</v>
      </c>
      <c r="N66" s="314">
        <v>1240000</v>
      </c>
    </row>
    <row r="67" spans="1:14" ht="20.399999999999999" x14ac:dyDescent="0.25">
      <c r="A67" s="1" t="s">
        <v>386</v>
      </c>
      <c r="B67" s="2" t="s">
        <v>387</v>
      </c>
      <c r="C67" s="4">
        <v>904</v>
      </c>
      <c r="D67" s="1" t="s">
        <v>402</v>
      </c>
      <c r="E67" s="1"/>
      <c r="F67" s="85" t="s">
        <v>412</v>
      </c>
      <c r="G67" s="22" t="s">
        <v>409</v>
      </c>
      <c r="H67" s="111" t="s">
        <v>717</v>
      </c>
      <c r="I67" s="96" t="s">
        <v>392</v>
      </c>
      <c r="J67" s="96" t="s">
        <v>392</v>
      </c>
      <c r="K67" s="20" t="s">
        <v>410</v>
      </c>
      <c r="L67" s="85" t="s">
        <v>410</v>
      </c>
      <c r="M67" s="314">
        <v>990000</v>
      </c>
      <c r="N67" s="314">
        <v>990000</v>
      </c>
    </row>
    <row r="68" spans="1:14" ht="39" customHeight="1" x14ac:dyDescent="0.25">
      <c r="A68" s="36" t="s">
        <v>386</v>
      </c>
      <c r="B68" s="37" t="s">
        <v>387</v>
      </c>
      <c r="C68" s="38">
        <v>59</v>
      </c>
      <c r="D68" s="36" t="s">
        <v>429</v>
      </c>
      <c r="E68" s="36"/>
      <c r="F68" s="85" t="s">
        <v>519</v>
      </c>
      <c r="G68" s="151" t="s">
        <v>735</v>
      </c>
      <c r="H68" s="151" t="s">
        <v>736</v>
      </c>
      <c r="I68" s="95" t="s">
        <v>392</v>
      </c>
      <c r="J68" s="95" t="s">
        <v>392</v>
      </c>
      <c r="K68" s="403">
        <v>39387</v>
      </c>
      <c r="L68" s="152">
        <v>37652</v>
      </c>
      <c r="M68" s="317">
        <v>400000</v>
      </c>
      <c r="N68" s="317">
        <v>400000</v>
      </c>
    </row>
    <row r="69" spans="1:14" ht="48.75" customHeight="1" x14ac:dyDescent="0.25">
      <c r="A69" s="1" t="s">
        <v>386</v>
      </c>
      <c r="B69" s="2" t="s">
        <v>387</v>
      </c>
      <c r="C69" s="4">
        <v>832</v>
      </c>
      <c r="D69" s="1" t="s">
        <v>402</v>
      </c>
      <c r="E69" s="1"/>
      <c r="F69" s="199">
        <v>40026</v>
      </c>
      <c r="G69" s="22" t="s">
        <v>424</v>
      </c>
      <c r="H69" s="111" t="s">
        <v>671</v>
      </c>
      <c r="I69" s="96" t="s">
        <v>406</v>
      </c>
      <c r="J69" s="96" t="s">
        <v>406</v>
      </c>
      <c r="K69" s="20" t="s">
        <v>425</v>
      </c>
      <c r="L69" s="85" t="s">
        <v>87</v>
      </c>
      <c r="M69" s="404" t="s">
        <v>719</v>
      </c>
      <c r="N69" s="404" t="s">
        <v>895</v>
      </c>
    </row>
    <row r="70" spans="1:14" ht="30.6" x14ac:dyDescent="0.25">
      <c r="A70" s="1" t="s">
        <v>386</v>
      </c>
      <c r="B70" s="2" t="s">
        <v>387</v>
      </c>
      <c r="C70" s="4">
        <v>929</v>
      </c>
      <c r="D70" s="1" t="s">
        <v>429</v>
      </c>
      <c r="E70" s="1"/>
      <c r="F70" s="85" t="s">
        <v>412</v>
      </c>
      <c r="G70" s="22" t="s">
        <v>352</v>
      </c>
      <c r="H70" s="22" t="s">
        <v>246</v>
      </c>
      <c r="I70" s="96" t="s">
        <v>392</v>
      </c>
      <c r="J70" s="96" t="s">
        <v>392</v>
      </c>
      <c r="K70" s="20" t="s">
        <v>5</v>
      </c>
      <c r="L70" s="85" t="s">
        <v>87</v>
      </c>
      <c r="M70" s="314">
        <v>1381849</v>
      </c>
      <c r="N70" s="314">
        <v>1381849</v>
      </c>
    </row>
    <row r="71" spans="1:14" ht="30.6" x14ac:dyDescent="0.25">
      <c r="A71" s="1" t="s">
        <v>386</v>
      </c>
      <c r="B71" s="2" t="s">
        <v>387</v>
      </c>
      <c r="C71" s="4">
        <v>931</v>
      </c>
      <c r="D71" s="1" t="s">
        <v>429</v>
      </c>
      <c r="E71" s="1"/>
      <c r="F71" s="197" t="s">
        <v>746</v>
      </c>
      <c r="G71" s="22" t="s">
        <v>352</v>
      </c>
      <c r="H71" s="22" t="s">
        <v>37</v>
      </c>
      <c r="I71" s="96" t="s">
        <v>392</v>
      </c>
      <c r="J71" s="96" t="s">
        <v>392</v>
      </c>
      <c r="K71" s="20" t="s">
        <v>5</v>
      </c>
      <c r="L71" s="85" t="s">
        <v>87</v>
      </c>
      <c r="M71" s="314">
        <v>531481</v>
      </c>
      <c r="N71" s="314">
        <v>531481</v>
      </c>
    </row>
    <row r="72" spans="1:14" ht="30.6" x14ac:dyDescent="0.25">
      <c r="A72" s="1" t="s">
        <v>386</v>
      </c>
      <c r="B72" s="2" t="s">
        <v>387</v>
      </c>
      <c r="C72" s="4">
        <v>936</v>
      </c>
      <c r="D72" s="1" t="s">
        <v>429</v>
      </c>
      <c r="E72" s="1"/>
      <c r="F72" s="197" t="s">
        <v>33</v>
      </c>
      <c r="G72" s="22" t="s">
        <v>352</v>
      </c>
      <c r="H72" s="22" t="s">
        <v>252</v>
      </c>
      <c r="I72" s="96" t="s">
        <v>392</v>
      </c>
      <c r="J72" s="203" t="s">
        <v>406</v>
      </c>
      <c r="K72" s="20" t="s">
        <v>5</v>
      </c>
      <c r="L72" s="85" t="s">
        <v>87</v>
      </c>
      <c r="M72" s="314">
        <v>3000000</v>
      </c>
      <c r="N72" s="314">
        <v>3000000</v>
      </c>
    </row>
    <row r="73" spans="1:14" ht="30.6" x14ac:dyDescent="0.25">
      <c r="A73" s="1" t="s">
        <v>386</v>
      </c>
      <c r="B73" s="2" t="s">
        <v>387</v>
      </c>
      <c r="C73" s="4">
        <v>928</v>
      </c>
      <c r="D73" s="1" t="s">
        <v>429</v>
      </c>
      <c r="E73" s="1"/>
      <c r="F73" s="85" t="s">
        <v>412</v>
      </c>
      <c r="G73" s="22" t="s">
        <v>352</v>
      </c>
      <c r="H73" s="22" t="s">
        <v>245</v>
      </c>
      <c r="I73" s="96" t="s">
        <v>392</v>
      </c>
      <c r="J73" s="96" t="s">
        <v>392</v>
      </c>
      <c r="K73" s="20" t="s">
        <v>5</v>
      </c>
      <c r="L73" s="85" t="s">
        <v>87</v>
      </c>
      <c r="M73" s="314">
        <v>1945218</v>
      </c>
      <c r="N73" s="314">
        <v>1945218</v>
      </c>
    </row>
    <row r="74" spans="1:14" ht="30.6" x14ac:dyDescent="0.25">
      <c r="A74" s="1" t="s">
        <v>386</v>
      </c>
      <c r="B74" s="2" t="s">
        <v>387</v>
      </c>
      <c r="C74" s="4">
        <v>930</v>
      </c>
      <c r="D74" s="1" t="s">
        <v>429</v>
      </c>
      <c r="E74" s="1"/>
      <c r="F74" s="85" t="s">
        <v>411</v>
      </c>
      <c r="G74" s="22" t="s">
        <v>352</v>
      </c>
      <c r="H74" s="22" t="s">
        <v>247</v>
      </c>
      <c r="I74" s="96" t="s">
        <v>392</v>
      </c>
      <c r="J74" s="96" t="s">
        <v>392</v>
      </c>
      <c r="K74" s="20" t="s">
        <v>5</v>
      </c>
      <c r="L74" s="85" t="s">
        <v>87</v>
      </c>
      <c r="M74" s="314">
        <v>2300000</v>
      </c>
      <c r="N74" s="314">
        <v>2300000</v>
      </c>
    </row>
    <row r="75" spans="1:14" ht="30.6" x14ac:dyDescent="0.25">
      <c r="A75" s="1" t="s">
        <v>386</v>
      </c>
      <c r="B75" s="2" t="s">
        <v>387</v>
      </c>
      <c r="C75" s="4">
        <v>934</v>
      </c>
      <c r="D75" s="1" t="s">
        <v>429</v>
      </c>
      <c r="E75" s="1"/>
      <c r="F75" s="197" t="s">
        <v>84</v>
      </c>
      <c r="G75" s="22" t="s">
        <v>352</v>
      </c>
      <c r="H75" s="22" t="s">
        <v>250</v>
      </c>
      <c r="I75" s="96" t="s">
        <v>392</v>
      </c>
      <c r="J75" s="96" t="s">
        <v>392</v>
      </c>
      <c r="K75" s="20" t="s">
        <v>5</v>
      </c>
      <c r="L75" s="85" t="s">
        <v>87</v>
      </c>
      <c r="M75" s="314">
        <v>818480</v>
      </c>
      <c r="N75" s="314">
        <v>818480</v>
      </c>
    </row>
    <row r="76" spans="1:14" ht="30.6" x14ac:dyDescent="0.25">
      <c r="A76" s="1" t="s">
        <v>386</v>
      </c>
      <c r="B76" s="2" t="s">
        <v>387</v>
      </c>
      <c r="C76" s="4">
        <v>935</v>
      </c>
      <c r="D76" s="1" t="s">
        <v>429</v>
      </c>
      <c r="E76" s="85"/>
      <c r="F76" s="85" t="s">
        <v>34</v>
      </c>
      <c r="G76" s="22" t="s">
        <v>352</v>
      </c>
      <c r="H76" s="22" t="s">
        <v>251</v>
      </c>
      <c r="I76" s="96" t="s">
        <v>392</v>
      </c>
      <c r="J76" s="96" t="s">
        <v>392</v>
      </c>
      <c r="K76" s="20" t="s">
        <v>5</v>
      </c>
      <c r="L76" s="85" t="s">
        <v>87</v>
      </c>
      <c r="M76" s="314">
        <v>5208509</v>
      </c>
      <c r="N76" s="314">
        <v>5208509</v>
      </c>
    </row>
    <row r="77" spans="1:14" ht="30.6" x14ac:dyDescent="0.25">
      <c r="A77" s="1" t="s">
        <v>386</v>
      </c>
      <c r="B77" s="2" t="s">
        <v>387</v>
      </c>
      <c r="C77" s="4">
        <v>933</v>
      </c>
      <c r="D77" s="1" t="s">
        <v>429</v>
      </c>
      <c r="E77" s="85"/>
      <c r="F77" s="85" t="s">
        <v>600</v>
      </c>
      <c r="G77" s="22" t="s">
        <v>352</v>
      </c>
      <c r="H77" s="22" t="s">
        <v>249</v>
      </c>
      <c r="I77" s="96" t="s">
        <v>392</v>
      </c>
      <c r="J77" s="96" t="s">
        <v>392</v>
      </c>
      <c r="K77" s="20" t="s">
        <v>5</v>
      </c>
      <c r="L77" s="85" t="s">
        <v>87</v>
      </c>
      <c r="M77" s="314">
        <v>6137112</v>
      </c>
      <c r="N77" s="314">
        <v>6137112</v>
      </c>
    </row>
    <row r="78" spans="1:14" ht="30.6" x14ac:dyDescent="0.25">
      <c r="A78" s="1" t="s">
        <v>386</v>
      </c>
      <c r="B78" s="2" t="s">
        <v>387</v>
      </c>
      <c r="C78" s="4">
        <v>938</v>
      </c>
      <c r="D78" s="1" t="s">
        <v>429</v>
      </c>
      <c r="E78" s="1"/>
      <c r="F78" s="85" t="s">
        <v>6</v>
      </c>
      <c r="G78" s="22" t="s">
        <v>352</v>
      </c>
      <c r="H78" s="22" t="s">
        <v>254</v>
      </c>
      <c r="I78" s="96" t="s">
        <v>392</v>
      </c>
      <c r="J78" s="96" t="s">
        <v>392</v>
      </c>
      <c r="K78" s="20" t="s">
        <v>5</v>
      </c>
      <c r="L78" s="85" t="s">
        <v>87</v>
      </c>
      <c r="M78" s="314">
        <v>3068556</v>
      </c>
      <c r="N78" s="314">
        <v>3068556</v>
      </c>
    </row>
    <row r="79" spans="1:14" ht="30.6" x14ac:dyDescent="0.25">
      <c r="A79" s="1" t="s">
        <v>386</v>
      </c>
      <c r="B79" s="2" t="s">
        <v>387</v>
      </c>
      <c r="C79" s="4">
        <v>939</v>
      </c>
      <c r="D79" s="1" t="s">
        <v>429</v>
      </c>
      <c r="E79" s="85"/>
      <c r="F79" s="85" t="s">
        <v>1</v>
      </c>
      <c r="G79" s="22" t="s">
        <v>352</v>
      </c>
      <c r="H79" s="22" t="s">
        <v>255</v>
      </c>
      <c r="I79" s="96" t="s">
        <v>392</v>
      </c>
      <c r="J79" s="96" t="s">
        <v>392</v>
      </c>
      <c r="K79" s="20" t="s">
        <v>5</v>
      </c>
      <c r="L79" s="85" t="s">
        <v>87</v>
      </c>
      <c r="M79" s="314">
        <v>3389658</v>
      </c>
      <c r="N79" s="314">
        <v>3389658</v>
      </c>
    </row>
    <row r="80" spans="1:14" ht="30.6" x14ac:dyDescent="0.25">
      <c r="A80" s="1" t="s">
        <v>386</v>
      </c>
      <c r="B80" s="2" t="s">
        <v>387</v>
      </c>
      <c r="C80" s="4">
        <v>940</v>
      </c>
      <c r="D80" s="1" t="s">
        <v>429</v>
      </c>
      <c r="E80" s="85"/>
      <c r="F80" s="85" t="s">
        <v>737</v>
      </c>
      <c r="G80" s="22" t="s">
        <v>352</v>
      </c>
      <c r="H80" s="22" t="s">
        <v>256</v>
      </c>
      <c r="I80" s="96" t="s">
        <v>392</v>
      </c>
      <c r="J80" s="96" t="s">
        <v>392</v>
      </c>
      <c r="K80" s="20" t="s">
        <v>5</v>
      </c>
      <c r="L80" s="85" t="s">
        <v>87</v>
      </c>
      <c r="M80" s="314">
        <v>6235744</v>
      </c>
      <c r="N80" s="314">
        <v>6235744</v>
      </c>
    </row>
    <row r="81" spans="1:14" ht="30.6" x14ac:dyDescent="0.25">
      <c r="A81" s="1" t="s">
        <v>386</v>
      </c>
      <c r="B81" s="2" t="s">
        <v>387</v>
      </c>
      <c r="C81" s="4">
        <v>942</v>
      </c>
      <c r="D81" s="1" t="s">
        <v>429</v>
      </c>
      <c r="E81" s="85"/>
      <c r="F81" s="197" t="s">
        <v>84</v>
      </c>
      <c r="G81" s="22" t="s">
        <v>352</v>
      </c>
      <c r="H81" s="22" t="s">
        <v>258</v>
      </c>
      <c r="I81" s="96" t="s">
        <v>392</v>
      </c>
      <c r="J81" s="96" t="s">
        <v>392</v>
      </c>
      <c r="K81" s="20" t="s">
        <v>5</v>
      </c>
      <c r="L81" s="85" t="s">
        <v>87</v>
      </c>
      <c r="M81" s="314">
        <v>2767180</v>
      </c>
      <c r="N81" s="314">
        <v>2767180</v>
      </c>
    </row>
    <row r="82" spans="1:14" ht="30.6" x14ac:dyDescent="0.25">
      <c r="A82" s="1" t="s">
        <v>386</v>
      </c>
      <c r="B82" s="2" t="s">
        <v>387</v>
      </c>
      <c r="C82" s="4">
        <v>927</v>
      </c>
      <c r="D82" s="1" t="s">
        <v>429</v>
      </c>
      <c r="E82" s="1"/>
      <c r="F82" s="85" t="s">
        <v>34</v>
      </c>
      <c r="G82" s="22" t="s">
        <v>352</v>
      </c>
      <c r="H82" s="22" t="s">
        <v>25</v>
      </c>
      <c r="I82" s="96" t="s">
        <v>392</v>
      </c>
      <c r="J82" s="96" t="s">
        <v>392</v>
      </c>
      <c r="K82" s="20" t="s">
        <v>5</v>
      </c>
      <c r="L82" s="85" t="s">
        <v>87</v>
      </c>
      <c r="M82" s="314">
        <v>584629</v>
      </c>
      <c r="N82" s="314">
        <v>584629</v>
      </c>
    </row>
    <row r="83" spans="1:14" ht="30.6" x14ac:dyDescent="0.25">
      <c r="A83" s="1" t="s">
        <v>386</v>
      </c>
      <c r="B83" s="2" t="s">
        <v>387</v>
      </c>
      <c r="C83" s="4">
        <v>925</v>
      </c>
      <c r="D83" s="1" t="s">
        <v>429</v>
      </c>
      <c r="E83" s="85"/>
      <c r="F83" s="85" t="s">
        <v>601</v>
      </c>
      <c r="G83" s="22" t="s">
        <v>352</v>
      </c>
      <c r="H83" s="22" t="s">
        <v>38</v>
      </c>
      <c r="I83" s="96" t="s">
        <v>392</v>
      </c>
      <c r="J83" s="96" t="s">
        <v>392</v>
      </c>
      <c r="K83" s="20" t="s">
        <v>5</v>
      </c>
      <c r="L83" s="85" t="s">
        <v>87</v>
      </c>
      <c r="M83" s="314">
        <v>318888</v>
      </c>
      <c r="N83" s="314">
        <v>318888</v>
      </c>
    </row>
    <row r="84" spans="1:14" ht="30.6" x14ac:dyDescent="0.25">
      <c r="A84" s="1" t="s">
        <v>386</v>
      </c>
      <c r="B84" s="2" t="s">
        <v>387</v>
      </c>
      <c r="C84" s="4">
        <v>926</v>
      </c>
      <c r="D84" s="1" t="s">
        <v>429</v>
      </c>
      <c r="E84" s="85"/>
      <c r="F84" s="85" t="s">
        <v>601</v>
      </c>
      <c r="G84" s="22" t="s">
        <v>352</v>
      </c>
      <c r="H84" s="22" t="s">
        <v>244</v>
      </c>
      <c r="I84" s="96" t="s">
        <v>392</v>
      </c>
      <c r="J84" s="96" t="s">
        <v>392</v>
      </c>
      <c r="K84" s="20" t="s">
        <v>5</v>
      </c>
      <c r="L84" s="85" t="s">
        <v>87</v>
      </c>
      <c r="M84" s="314">
        <v>6027520</v>
      </c>
      <c r="N84" s="314">
        <v>6027520</v>
      </c>
    </row>
    <row r="85" spans="1:14" ht="30.6" x14ac:dyDescent="0.25">
      <c r="A85" s="1" t="s">
        <v>386</v>
      </c>
      <c r="B85" s="2" t="s">
        <v>387</v>
      </c>
      <c r="C85" s="4">
        <v>932</v>
      </c>
      <c r="D85" s="1" t="s">
        <v>429</v>
      </c>
      <c r="E85" s="85"/>
      <c r="F85" s="85" t="s">
        <v>601</v>
      </c>
      <c r="G85" s="22" t="s">
        <v>352</v>
      </c>
      <c r="H85" s="22" t="s">
        <v>248</v>
      </c>
      <c r="I85" s="96" t="s">
        <v>392</v>
      </c>
      <c r="J85" s="96" t="s">
        <v>392</v>
      </c>
      <c r="K85" s="20" t="s">
        <v>5</v>
      </c>
      <c r="L85" s="85" t="s">
        <v>87</v>
      </c>
      <c r="M85" s="314">
        <v>372036</v>
      </c>
      <c r="N85" s="314">
        <v>372036</v>
      </c>
    </row>
    <row r="86" spans="1:14" ht="30.6" x14ac:dyDescent="0.25">
      <c r="A86" s="1" t="s">
        <v>386</v>
      </c>
      <c r="B86" s="2" t="s">
        <v>387</v>
      </c>
      <c r="C86" s="4">
        <v>924</v>
      </c>
      <c r="D86" s="1" t="s">
        <v>429</v>
      </c>
      <c r="E86" s="85"/>
      <c r="F86" s="85" t="s">
        <v>412</v>
      </c>
      <c r="G86" s="22" t="s">
        <v>352</v>
      </c>
      <c r="H86" s="22" t="s">
        <v>243</v>
      </c>
      <c r="I86" s="96" t="s">
        <v>392</v>
      </c>
      <c r="J86" s="96" t="s">
        <v>392</v>
      </c>
      <c r="K86" s="20" t="s">
        <v>5</v>
      </c>
      <c r="L86" s="85" t="s">
        <v>87</v>
      </c>
      <c r="M86" s="314">
        <v>2147181</v>
      </c>
      <c r="N86" s="314">
        <v>2147181</v>
      </c>
    </row>
    <row r="87" spans="1:14" ht="30.6" x14ac:dyDescent="0.25">
      <c r="A87" s="1" t="s">
        <v>386</v>
      </c>
      <c r="B87" s="2" t="s">
        <v>387</v>
      </c>
      <c r="C87" s="4">
        <v>941</v>
      </c>
      <c r="D87" s="1" t="s">
        <v>429</v>
      </c>
      <c r="E87" s="85"/>
      <c r="F87" s="85" t="s">
        <v>1</v>
      </c>
      <c r="G87" s="22" t="s">
        <v>352</v>
      </c>
      <c r="H87" s="22" t="s">
        <v>257</v>
      </c>
      <c r="I87" s="96" t="s">
        <v>392</v>
      </c>
      <c r="J87" s="96" t="s">
        <v>392</v>
      </c>
      <c r="K87" s="20" t="s">
        <v>5</v>
      </c>
      <c r="L87" s="85" t="s">
        <v>87</v>
      </c>
      <c r="M87" s="314">
        <v>7909203</v>
      </c>
      <c r="N87" s="314">
        <v>7909203</v>
      </c>
    </row>
    <row r="88" spans="1:14" ht="30.6" x14ac:dyDescent="0.25">
      <c r="A88" s="1" t="s">
        <v>386</v>
      </c>
      <c r="B88" s="2" t="s">
        <v>387</v>
      </c>
      <c r="C88" s="4">
        <v>943</v>
      </c>
      <c r="D88" s="1" t="s">
        <v>429</v>
      </c>
      <c r="E88" s="85"/>
      <c r="F88" s="85" t="s">
        <v>46</v>
      </c>
      <c r="G88" s="22" t="s">
        <v>352</v>
      </c>
      <c r="H88" s="22" t="s">
        <v>259</v>
      </c>
      <c r="I88" s="96" t="s">
        <v>392</v>
      </c>
      <c r="J88" s="96" t="s">
        <v>392</v>
      </c>
      <c r="K88" s="20" t="s">
        <v>5</v>
      </c>
      <c r="L88" s="85" t="s">
        <v>87</v>
      </c>
      <c r="M88" s="314">
        <v>1073995</v>
      </c>
      <c r="N88" s="314">
        <v>1073995</v>
      </c>
    </row>
    <row r="89" spans="1:14" ht="30.6" x14ac:dyDescent="0.25">
      <c r="A89" s="1" t="s">
        <v>386</v>
      </c>
      <c r="B89" s="2" t="s">
        <v>387</v>
      </c>
      <c r="C89" s="4">
        <v>944</v>
      </c>
      <c r="D89" s="1" t="s">
        <v>429</v>
      </c>
      <c r="E89" s="85"/>
      <c r="F89" s="197" t="s">
        <v>12</v>
      </c>
      <c r="G89" s="22" t="s">
        <v>352</v>
      </c>
      <c r="H89" s="22" t="s">
        <v>260</v>
      </c>
      <c r="I89" s="96" t="s">
        <v>392</v>
      </c>
      <c r="J89" s="96" t="s">
        <v>392</v>
      </c>
      <c r="K89" s="20" t="s">
        <v>5</v>
      </c>
      <c r="L89" s="85" t="s">
        <v>87</v>
      </c>
      <c r="M89" s="314">
        <v>11411849</v>
      </c>
      <c r="N89" s="314">
        <v>11411849</v>
      </c>
    </row>
    <row r="90" spans="1:14" ht="30.6" x14ac:dyDescent="0.25">
      <c r="A90" s="1" t="s">
        <v>386</v>
      </c>
      <c r="B90" s="2" t="s">
        <v>387</v>
      </c>
      <c r="C90" s="4">
        <v>950</v>
      </c>
      <c r="D90" s="1" t="s">
        <v>429</v>
      </c>
      <c r="E90" s="85"/>
      <c r="F90" s="197" t="s">
        <v>684</v>
      </c>
      <c r="G90" s="22" t="s">
        <v>352</v>
      </c>
      <c r="H90" s="22" t="s">
        <v>265</v>
      </c>
      <c r="I90" s="96" t="s">
        <v>392</v>
      </c>
      <c r="J90" s="96" t="s">
        <v>392</v>
      </c>
      <c r="K90" s="20" t="s">
        <v>5</v>
      </c>
      <c r="L90" s="85" t="s">
        <v>87</v>
      </c>
      <c r="M90" s="314">
        <v>1016897</v>
      </c>
      <c r="N90" s="314">
        <v>1016897</v>
      </c>
    </row>
    <row r="91" spans="1:14" ht="30.6" x14ac:dyDescent="0.25">
      <c r="A91" s="1" t="s">
        <v>386</v>
      </c>
      <c r="B91" s="2" t="s">
        <v>387</v>
      </c>
      <c r="C91" s="4">
        <v>953</v>
      </c>
      <c r="D91" s="1" t="s">
        <v>429</v>
      </c>
      <c r="F91" s="197" t="s">
        <v>684</v>
      </c>
      <c r="G91" s="22" t="s">
        <v>352</v>
      </c>
      <c r="H91" s="22" t="s">
        <v>268</v>
      </c>
      <c r="I91" s="96" t="s">
        <v>392</v>
      </c>
      <c r="J91" s="96" t="s">
        <v>392</v>
      </c>
      <c r="K91" s="20" t="s">
        <v>5</v>
      </c>
      <c r="L91" s="85" t="s">
        <v>87</v>
      </c>
      <c r="M91" s="314">
        <v>10248067</v>
      </c>
      <c r="N91" s="314">
        <v>10248067</v>
      </c>
    </row>
    <row r="92" spans="1:14" ht="30.6" x14ac:dyDescent="0.25">
      <c r="A92" s="1" t="s">
        <v>386</v>
      </c>
      <c r="B92" s="2" t="s">
        <v>387</v>
      </c>
      <c r="C92" s="4">
        <v>954</v>
      </c>
      <c r="D92" s="1" t="s">
        <v>429</v>
      </c>
      <c r="E92" s="86"/>
      <c r="F92" s="197" t="s">
        <v>684</v>
      </c>
      <c r="G92" s="22" t="s">
        <v>352</v>
      </c>
      <c r="H92" s="22" t="s">
        <v>269</v>
      </c>
      <c r="I92" s="96" t="s">
        <v>392</v>
      </c>
      <c r="J92" s="96" t="s">
        <v>392</v>
      </c>
      <c r="K92" s="20" t="s">
        <v>5</v>
      </c>
      <c r="L92" s="85" t="s">
        <v>87</v>
      </c>
      <c r="M92" s="314">
        <v>903909</v>
      </c>
      <c r="N92" s="314">
        <v>903909</v>
      </c>
    </row>
    <row r="93" spans="1:14" ht="30.6" x14ac:dyDescent="0.25">
      <c r="A93" s="1" t="s">
        <v>386</v>
      </c>
      <c r="B93" s="2" t="s">
        <v>387</v>
      </c>
      <c r="C93" s="4">
        <v>945</v>
      </c>
      <c r="D93" s="1" t="s">
        <v>429</v>
      </c>
      <c r="E93" s="86"/>
      <c r="F93" s="197" t="s">
        <v>684</v>
      </c>
      <c r="G93" s="22" t="s">
        <v>352</v>
      </c>
      <c r="H93" s="22" t="s">
        <v>261</v>
      </c>
      <c r="I93" s="96" t="s">
        <v>392</v>
      </c>
      <c r="J93" s="96" t="s">
        <v>392</v>
      </c>
      <c r="K93" s="20" t="s">
        <v>5</v>
      </c>
      <c r="L93" s="85" t="s">
        <v>87</v>
      </c>
      <c r="M93" s="314">
        <v>1581841</v>
      </c>
      <c r="N93" s="314">
        <v>1581841</v>
      </c>
    </row>
    <row r="94" spans="1:14" ht="30.6" x14ac:dyDescent="0.25">
      <c r="A94" s="1" t="s">
        <v>386</v>
      </c>
      <c r="B94" s="2" t="s">
        <v>387</v>
      </c>
      <c r="C94" s="4">
        <v>946</v>
      </c>
      <c r="D94" s="1" t="s">
        <v>429</v>
      </c>
      <c r="E94" s="85"/>
      <c r="F94" s="197" t="s">
        <v>750</v>
      </c>
      <c r="G94" s="22" t="s">
        <v>352</v>
      </c>
      <c r="H94" s="22" t="s">
        <v>262</v>
      </c>
      <c r="I94" s="96" t="s">
        <v>392</v>
      </c>
      <c r="J94" s="96" t="s">
        <v>392</v>
      </c>
      <c r="K94" s="20" t="s">
        <v>5</v>
      </c>
      <c r="L94" s="85" t="s">
        <v>87</v>
      </c>
      <c r="M94" s="314">
        <v>9604032</v>
      </c>
      <c r="N94" s="314">
        <v>9604032</v>
      </c>
    </row>
    <row r="95" spans="1:14" ht="30.6" x14ac:dyDescent="0.25">
      <c r="A95" s="1" t="s">
        <v>386</v>
      </c>
      <c r="B95" s="2" t="s">
        <v>387</v>
      </c>
      <c r="C95" s="14">
        <v>947</v>
      </c>
      <c r="D95" s="1" t="s">
        <v>429</v>
      </c>
      <c r="E95" s="85"/>
      <c r="F95" s="197" t="s">
        <v>750</v>
      </c>
      <c r="G95" s="22" t="s">
        <v>352</v>
      </c>
      <c r="H95" s="22" t="s">
        <v>263</v>
      </c>
      <c r="I95" s="96" t="s">
        <v>392</v>
      </c>
      <c r="J95" s="96" t="s">
        <v>392</v>
      </c>
      <c r="K95" s="20" t="s">
        <v>5</v>
      </c>
      <c r="L95" s="85" t="s">
        <v>87</v>
      </c>
      <c r="M95" s="314">
        <v>2632635</v>
      </c>
      <c r="N95" s="314">
        <v>2632635</v>
      </c>
    </row>
    <row r="96" spans="1:14" ht="30.6" x14ac:dyDescent="0.25">
      <c r="A96" s="1" t="s">
        <v>386</v>
      </c>
      <c r="B96" s="2" t="s">
        <v>387</v>
      </c>
      <c r="C96" s="4">
        <v>948</v>
      </c>
      <c r="D96" s="1" t="s">
        <v>429</v>
      </c>
      <c r="E96" s="1"/>
      <c r="F96" s="197" t="s">
        <v>12</v>
      </c>
      <c r="G96" s="22" t="s">
        <v>352</v>
      </c>
      <c r="H96" s="22" t="s">
        <v>71</v>
      </c>
      <c r="I96" s="96" t="s">
        <v>392</v>
      </c>
      <c r="J96" s="96" t="s">
        <v>392</v>
      </c>
      <c r="K96" s="20" t="s">
        <v>5</v>
      </c>
      <c r="L96" s="85" t="s">
        <v>87</v>
      </c>
      <c r="M96" s="314">
        <v>5649430</v>
      </c>
      <c r="N96" s="314">
        <v>5649430</v>
      </c>
    </row>
    <row r="97" spans="1:14" ht="30.6" x14ac:dyDescent="0.25">
      <c r="A97" s="1" t="s">
        <v>386</v>
      </c>
      <c r="B97" s="2" t="s">
        <v>387</v>
      </c>
      <c r="C97" s="4">
        <v>949</v>
      </c>
      <c r="D97" s="1" t="s">
        <v>429</v>
      </c>
      <c r="E97" s="1"/>
      <c r="F97" s="197" t="s">
        <v>12</v>
      </c>
      <c r="G97" s="22" t="s">
        <v>352</v>
      </c>
      <c r="H97" s="22" t="s">
        <v>264</v>
      </c>
      <c r="I97" s="96" t="s">
        <v>392</v>
      </c>
      <c r="J97" s="96" t="s">
        <v>392</v>
      </c>
      <c r="K97" s="20" t="s">
        <v>5</v>
      </c>
      <c r="L97" s="85" t="s">
        <v>87</v>
      </c>
      <c r="M97" s="314">
        <v>1694829</v>
      </c>
      <c r="N97" s="314">
        <v>1694829</v>
      </c>
    </row>
    <row r="98" spans="1:14" ht="30.6" x14ac:dyDescent="0.25">
      <c r="A98" s="1" t="s">
        <v>386</v>
      </c>
      <c r="B98" s="2" t="s">
        <v>387</v>
      </c>
      <c r="C98" s="4">
        <v>952</v>
      </c>
      <c r="D98" s="1" t="s">
        <v>429</v>
      </c>
      <c r="E98" s="1"/>
      <c r="F98" s="85" t="s">
        <v>4</v>
      </c>
      <c r="G98" s="22" t="s">
        <v>352</v>
      </c>
      <c r="H98" s="22" t="s">
        <v>267</v>
      </c>
      <c r="I98" s="96" t="s">
        <v>392</v>
      </c>
      <c r="J98" s="96" t="s">
        <v>392</v>
      </c>
      <c r="K98" s="20" t="s">
        <v>5</v>
      </c>
      <c r="L98" s="85" t="s">
        <v>87</v>
      </c>
      <c r="M98" s="314">
        <v>932156</v>
      </c>
      <c r="N98" s="314">
        <v>932156</v>
      </c>
    </row>
    <row r="99" spans="1:14" ht="30.6" x14ac:dyDescent="0.25">
      <c r="A99" s="1" t="s">
        <v>386</v>
      </c>
      <c r="B99" s="2" t="s">
        <v>387</v>
      </c>
      <c r="C99" s="4">
        <v>937</v>
      </c>
      <c r="D99" s="1" t="s">
        <v>429</v>
      </c>
      <c r="E99" s="1"/>
      <c r="F99" s="197" t="s">
        <v>16</v>
      </c>
      <c r="G99" s="22" t="s">
        <v>352</v>
      </c>
      <c r="H99" s="22" t="s">
        <v>253</v>
      </c>
      <c r="I99" s="96" t="s">
        <v>392</v>
      </c>
      <c r="J99" s="96" t="s">
        <v>392</v>
      </c>
      <c r="K99" s="20" t="s">
        <v>5</v>
      </c>
      <c r="L99" s="85" t="s">
        <v>87</v>
      </c>
      <c r="M99" s="314">
        <v>6602875</v>
      </c>
      <c r="N99" s="314">
        <v>6602875</v>
      </c>
    </row>
    <row r="100" spans="1:14" ht="30.6" x14ac:dyDescent="0.25">
      <c r="A100" s="1" t="s">
        <v>386</v>
      </c>
      <c r="B100" s="2" t="s">
        <v>387</v>
      </c>
      <c r="C100" s="4">
        <v>955</v>
      </c>
      <c r="D100" s="1" t="s">
        <v>429</v>
      </c>
      <c r="E100" s="1"/>
      <c r="F100" s="85" t="s">
        <v>603</v>
      </c>
      <c r="G100" s="22" t="s">
        <v>352</v>
      </c>
      <c r="H100" s="22" t="s">
        <v>270</v>
      </c>
      <c r="I100" s="96" t="s">
        <v>392</v>
      </c>
      <c r="J100" s="96" t="s">
        <v>392</v>
      </c>
      <c r="K100" s="20" t="s">
        <v>5</v>
      </c>
      <c r="L100" s="85" t="s">
        <v>87</v>
      </c>
      <c r="M100" s="314">
        <v>10779113</v>
      </c>
      <c r="N100" s="314">
        <v>10779113</v>
      </c>
    </row>
    <row r="101" spans="1:14" ht="30.6" x14ac:dyDescent="0.25">
      <c r="A101" s="1" t="s">
        <v>386</v>
      </c>
      <c r="B101" s="2" t="s">
        <v>387</v>
      </c>
      <c r="C101" s="4">
        <v>951</v>
      </c>
      <c r="D101" s="1" t="s">
        <v>429</v>
      </c>
      <c r="E101" s="86"/>
      <c r="F101" s="205" t="s">
        <v>748</v>
      </c>
      <c r="G101" s="22" t="s">
        <v>352</v>
      </c>
      <c r="H101" s="22" t="s">
        <v>266</v>
      </c>
      <c r="I101" s="96" t="s">
        <v>392</v>
      </c>
      <c r="J101" s="96" t="s">
        <v>392</v>
      </c>
      <c r="K101" s="20" t="s">
        <v>5</v>
      </c>
      <c r="L101" s="85" t="s">
        <v>87</v>
      </c>
      <c r="M101" s="314">
        <v>7455440</v>
      </c>
      <c r="N101" s="314">
        <v>7455440</v>
      </c>
    </row>
    <row r="102" spans="1:14" ht="20.399999999999999" x14ac:dyDescent="0.25">
      <c r="A102" s="1" t="s">
        <v>386</v>
      </c>
      <c r="B102" s="2" t="s">
        <v>387</v>
      </c>
      <c r="C102" s="14">
        <v>162</v>
      </c>
      <c r="D102" s="1" t="s">
        <v>429</v>
      </c>
      <c r="E102" s="86"/>
      <c r="F102" s="197" t="s">
        <v>737</v>
      </c>
      <c r="G102" s="22"/>
      <c r="H102" s="22" t="s">
        <v>213</v>
      </c>
      <c r="I102" s="96" t="s">
        <v>406</v>
      </c>
      <c r="J102" s="96" t="s">
        <v>406</v>
      </c>
      <c r="K102" s="24">
        <v>38597</v>
      </c>
      <c r="L102" s="92">
        <v>39563</v>
      </c>
      <c r="M102" s="314">
        <v>12390000</v>
      </c>
      <c r="N102" s="314">
        <v>12390000</v>
      </c>
    </row>
    <row r="103" spans="1:14" ht="20.399999999999999" x14ac:dyDescent="0.25">
      <c r="A103" s="28" t="s">
        <v>386</v>
      </c>
      <c r="B103" s="29" t="s">
        <v>387</v>
      </c>
      <c r="C103" s="30">
        <v>902</v>
      </c>
      <c r="D103" s="28" t="s">
        <v>429</v>
      </c>
      <c r="E103" s="85"/>
      <c r="F103" s="85" t="s">
        <v>740</v>
      </c>
      <c r="G103" s="48" t="s">
        <v>42</v>
      </c>
      <c r="H103" s="48" t="s">
        <v>155</v>
      </c>
      <c r="I103" s="97" t="s">
        <v>406</v>
      </c>
      <c r="J103" s="97" t="s">
        <v>406</v>
      </c>
      <c r="K103" s="46" t="s">
        <v>154</v>
      </c>
      <c r="L103" s="87" t="s">
        <v>410</v>
      </c>
      <c r="M103" s="318">
        <v>715000</v>
      </c>
      <c r="N103" s="318">
        <v>715000</v>
      </c>
    </row>
    <row r="104" spans="1:14" ht="20.399999999999999" x14ac:dyDescent="0.25">
      <c r="A104" s="1" t="s">
        <v>386</v>
      </c>
      <c r="B104" s="2" t="s">
        <v>387</v>
      </c>
      <c r="C104" s="4">
        <v>1000</v>
      </c>
      <c r="D104" s="1" t="s">
        <v>451</v>
      </c>
      <c r="E104" s="85"/>
      <c r="F104" s="85" t="s">
        <v>1</v>
      </c>
      <c r="G104" s="111" t="s">
        <v>760</v>
      </c>
      <c r="H104" s="111" t="s">
        <v>672</v>
      </c>
      <c r="I104" s="96" t="s">
        <v>392</v>
      </c>
      <c r="J104" s="96" t="s">
        <v>392</v>
      </c>
      <c r="K104" s="92">
        <v>39626</v>
      </c>
      <c r="L104" s="85" t="s">
        <v>87</v>
      </c>
      <c r="M104" s="314">
        <v>22000000</v>
      </c>
      <c r="N104" s="314">
        <v>22000000</v>
      </c>
    </row>
    <row r="105" spans="1:14" ht="30.6" x14ac:dyDescent="0.25">
      <c r="A105" s="1" t="s">
        <v>386</v>
      </c>
      <c r="B105" s="20" t="s">
        <v>387</v>
      </c>
      <c r="C105" s="4">
        <v>687</v>
      </c>
      <c r="D105" s="1" t="s">
        <v>451</v>
      </c>
      <c r="E105" s="1"/>
      <c r="F105" s="85" t="s">
        <v>684</v>
      </c>
      <c r="G105" s="111" t="s">
        <v>48</v>
      </c>
      <c r="H105" s="22" t="s">
        <v>614</v>
      </c>
      <c r="I105" s="96" t="s">
        <v>392</v>
      </c>
      <c r="J105" s="96" t="s">
        <v>392</v>
      </c>
      <c r="K105" s="92">
        <v>39715</v>
      </c>
      <c r="L105" s="85" t="s">
        <v>87</v>
      </c>
      <c r="M105" s="314">
        <v>714000000</v>
      </c>
      <c r="N105" s="314">
        <v>714000000</v>
      </c>
    </row>
    <row r="106" spans="1:14" ht="30.6" x14ac:dyDescent="0.25">
      <c r="A106" s="1" t="s">
        <v>386</v>
      </c>
      <c r="B106" s="20" t="s">
        <v>387</v>
      </c>
      <c r="C106" s="4">
        <v>826</v>
      </c>
      <c r="D106" s="1" t="s">
        <v>451</v>
      </c>
      <c r="E106" s="85"/>
      <c r="F106" s="85" t="s">
        <v>684</v>
      </c>
      <c r="G106" s="22" t="s">
        <v>48</v>
      </c>
      <c r="H106" s="22" t="s">
        <v>615</v>
      </c>
      <c r="I106" s="96" t="s">
        <v>392</v>
      </c>
      <c r="J106" s="96" t="s">
        <v>392</v>
      </c>
      <c r="K106" s="92">
        <v>39715</v>
      </c>
      <c r="L106" s="85" t="s">
        <v>87</v>
      </c>
      <c r="M106" s="315" t="s">
        <v>548</v>
      </c>
      <c r="N106" s="315" t="s">
        <v>548</v>
      </c>
    </row>
    <row r="107" spans="1:14" ht="30.6" x14ac:dyDescent="0.25">
      <c r="A107" s="1" t="s">
        <v>386</v>
      </c>
      <c r="B107" s="20" t="s">
        <v>387</v>
      </c>
      <c r="C107" s="4">
        <v>196</v>
      </c>
      <c r="D107" s="1" t="s">
        <v>451</v>
      </c>
      <c r="E107" s="85"/>
      <c r="F107" s="85" t="s">
        <v>684</v>
      </c>
      <c r="G107" s="22" t="s">
        <v>48</v>
      </c>
      <c r="H107" s="111" t="s">
        <v>616</v>
      </c>
      <c r="I107" s="96" t="s">
        <v>392</v>
      </c>
      <c r="J107" s="96" t="s">
        <v>392</v>
      </c>
      <c r="K107" s="92">
        <v>39715</v>
      </c>
      <c r="L107" s="85" t="s">
        <v>87</v>
      </c>
      <c r="M107" s="315" t="s">
        <v>548</v>
      </c>
      <c r="N107" s="315" t="s">
        <v>548</v>
      </c>
    </row>
    <row r="108" spans="1:14" ht="30.6" x14ac:dyDescent="0.25">
      <c r="A108" s="1" t="s">
        <v>386</v>
      </c>
      <c r="B108" s="20" t="s">
        <v>387</v>
      </c>
      <c r="C108" s="4">
        <v>818</v>
      </c>
      <c r="D108" s="1" t="s">
        <v>451</v>
      </c>
      <c r="E108" s="85"/>
      <c r="F108" s="85" t="s">
        <v>684</v>
      </c>
      <c r="G108" s="22" t="s">
        <v>48</v>
      </c>
      <c r="H108" s="111" t="s">
        <v>696</v>
      </c>
      <c r="I108" s="96" t="s">
        <v>392</v>
      </c>
      <c r="J108" s="96" t="s">
        <v>392</v>
      </c>
      <c r="K108" s="92">
        <v>39715</v>
      </c>
      <c r="L108" s="85" t="s">
        <v>87</v>
      </c>
      <c r="M108" s="315" t="s">
        <v>548</v>
      </c>
      <c r="N108" s="315" t="s">
        <v>548</v>
      </c>
    </row>
    <row r="109" spans="1:14" ht="30.6" x14ac:dyDescent="0.25">
      <c r="A109" s="1" t="s">
        <v>386</v>
      </c>
      <c r="B109" s="20" t="s">
        <v>387</v>
      </c>
      <c r="C109" s="4">
        <v>819</v>
      </c>
      <c r="D109" s="1" t="s">
        <v>451</v>
      </c>
      <c r="E109" s="85"/>
      <c r="F109" s="85" t="s">
        <v>684</v>
      </c>
      <c r="G109" s="22" t="s">
        <v>48</v>
      </c>
      <c r="H109" s="111" t="s">
        <v>669</v>
      </c>
      <c r="I109" s="96" t="s">
        <v>392</v>
      </c>
      <c r="J109" s="96" t="s">
        <v>392</v>
      </c>
      <c r="K109" s="92">
        <v>39715</v>
      </c>
      <c r="L109" s="85" t="s">
        <v>87</v>
      </c>
      <c r="M109" s="315" t="s">
        <v>548</v>
      </c>
      <c r="N109" s="315" t="s">
        <v>548</v>
      </c>
    </row>
    <row r="110" spans="1:14" ht="30.6" x14ac:dyDescent="0.25">
      <c r="A110" s="1" t="s">
        <v>386</v>
      </c>
      <c r="B110" s="20" t="s">
        <v>387</v>
      </c>
      <c r="C110" s="4">
        <v>820</v>
      </c>
      <c r="D110" s="1" t="s">
        <v>451</v>
      </c>
      <c r="E110" s="1"/>
      <c r="F110" s="85" t="s">
        <v>684</v>
      </c>
      <c r="G110" s="22" t="s">
        <v>48</v>
      </c>
      <c r="H110" s="111" t="s">
        <v>673</v>
      </c>
      <c r="I110" s="96" t="s">
        <v>392</v>
      </c>
      <c r="J110" s="96" t="s">
        <v>392</v>
      </c>
      <c r="K110" s="92">
        <v>39715</v>
      </c>
      <c r="L110" s="85" t="s">
        <v>87</v>
      </c>
      <c r="M110" s="315" t="s">
        <v>548</v>
      </c>
      <c r="N110" s="315" t="s">
        <v>548</v>
      </c>
    </row>
    <row r="111" spans="1:14" ht="30.6" x14ac:dyDescent="0.25">
      <c r="A111" s="1" t="s">
        <v>386</v>
      </c>
      <c r="B111" s="20" t="s">
        <v>387</v>
      </c>
      <c r="C111" s="4">
        <v>823</v>
      </c>
      <c r="D111" s="1" t="s">
        <v>451</v>
      </c>
      <c r="E111" s="1"/>
      <c r="F111" s="85" t="s">
        <v>684</v>
      </c>
      <c r="G111" s="22" t="s">
        <v>48</v>
      </c>
      <c r="H111" s="111" t="s">
        <v>675</v>
      </c>
      <c r="I111" s="96" t="s">
        <v>392</v>
      </c>
      <c r="J111" s="96" t="s">
        <v>392</v>
      </c>
      <c r="K111" s="92">
        <v>39715</v>
      </c>
      <c r="L111" s="85" t="s">
        <v>87</v>
      </c>
      <c r="M111" s="315" t="s">
        <v>548</v>
      </c>
      <c r="N111" s="315" t="s">
        <v>548</v>
      </c>
    </row>
    <row r="112" spans="1:14" ht="30.6" x14ac:dyDescent="0.25">
      <c r="A112" s="1" t="s">
        <v>386</v>
      </c>
      <c r="B112" s="20" t="s">
        <v>387</v>
      </c>
      <c r="C112" s="4">
        <v>828</v>
      </c>
      <c r="D112" s="1" t="s">
        <v>451</v>
      </c>
      <c r="E112" s="1"/>
      <c r="F112" s="85" t="s">
        <v>684</v>
      </c>
      <c r="G112" s="111" t="s">
        <v>48</v>
      </c>
      <c r="H112" s="22" t="s">
        <v>617</v>
      </c>
      <c r="I112" s="96" t="s">
        <v>392</v>
      </c>
      <c r="J112" s="96" t="s">
        <v>392</v>
      </c>
      <c r="K112" s="92">
        <v>39715</v>
      </c>
      <c r="L112" s="85" t="s">
        <v>87</v>
      </c>
      <c r="M112" s="315" t="s">
        <v>548</v>
      </c>
      <c r="N112" s="315" t="s">
        <v>548</v>
      </c>
    </row>
    <row r="113" spans="1:14" ht="30.6" x14ac:dyDescent="0.25">
      <c r="A113" s="1" t="s">
        <v>386</v>
      </c>
      <c r="B113" s="20" t="s">
        <v>387</v>
      </c>
      <c r="C113" s="4">
        <v>829</v>
      </c>
      <c r="D113" s="1" t="s">
        <v>451</v>
      </c>
      <c r="E113" s="1"/>
      <c r="F113" s="85" t="s">
        <v>684</v>
      </c>
      <c r="G113" s="111" t="s">
        <v>48</v>
      </c>
      <c r="H113" s="22" t="s">
        <v>618</v>
      </c>
      <c r="I113" s="96" t="s">
        <v>392</v>
      </c>
      <c r="J113" s="96" t="s">
        <v>392</v>
      </c>
      <c r="K113" s="92">
        <v>39715</v>
      </c>
      <c r="L113" s="85" t="s">
        <v>87</v>
      </c>
      <c r="M113" s="315" t="s">
        <v>548</v>
      </c>
      <c r="N113" s="315" t="s">
        <v>548</v>
      </c>
    </row>
    <row r="114" spans="1:14" ht="30.6" x14ac:dyDescent="0.25">
      <c r="A114" s="1" t="s">
        <v>386</v>
      </c>
      <c r="B114" s="20" t="s">
        <v>387</v>
      </c>
      <c r="C114" s="4">
        <v>1010</v>
      </c>
      <c r="D114" s="1" t="s">
        <v>451</v>
      </c>
      <c r="E114" s="1"/>
      <c r="F114" s="85" t="s">
        <v>684</v>
      </c>
      <c r="G114" s="111" t="s">
        <v>48</v>
      </c>
      <c r="H114" s="22" t="s">
        <v>619</v>
      </c>
      <c r="I114" s="96" t="s">
        <v>392</v>
      </c>
      <c r="J114" s="96" t="s">
        <v>392</v>
      </c>
      <c r="K114" s="92">
        <v>39715</v>
      </c>
      <c r="L114" s="85" t="s">
        <v>87</v>
      </c>
      <c r="M114" s="315" t="s">
        <v>548</v>
      </c>
      <c r="N114" s="315" t="s">
        <v>548</v>
      </c>
    </row>
    <row r="115" spans="1:14" ht="30.6" x14ac:dyDescent="0.25">
      <c r="A115" s="1" t="s">
        <v>386</v>
      </c>
      <c r="B115" s="20" t="s">
        <v>387</v>
      </c>
      <c r="C115" s="4">
        <v>259</v>
      </c>
      <c r="D115" s="1" t="s">
        <v>451</v>
      </c>
      <c r="E115" s="1"/>
      <c r="F115" s="85" t="s">
        <v>684</v>
      </c>
      <c r="G115" s="111" t="s">
        <v>48</v>
      </c>
      <c r="H115" s="111" t="s">
        <v>670</v>
      </c>
      <c r="I115" s="96" t="s">
        <v>392</v>
      </c>
      <c r="J115" s="96" t="s">
        <v>392</v>
      </c>
      <c r="K115" s="92">
        <v>39715</v>
      </c>
      <c r="L115" s="85" t="s">
        <v>87</v>
      </c>
      <c r="M115" s="315" t="s">
        <v>548</v>
      </c>
      <c r="N115" s="315" t="s">
        <v>548</v>
      </c>
    </row>
    <row r="116" spans="1:14" ht="30.6" x14ac:dyDescent="0.25">
      <c r="A116" s="1" t="s">
        <v>386</v>
      </c>
      <c r="B116" s="20" t="s">
        <v>387</v>
      </c>
      <c r="C116" s="4">
        <v>688</v>
      </c>
      <c r="D116" s="1" t="s">
        <v>451</v>
      </c>
      <c r="E116" s="1"/>
      <c r="F116" s="85" t="s">
        <v>684</v>
      </c>
      <c r="G116" s="111" t="s">
        <v>48</v>
      </c>
      <c r="H116" s="22" t="s">
        <v>620</v>
      </c>
      <c r="I116" s="96" t="s">
        <v>392</v>
      </c>
      <c r="J116" s="96" t="s">
        <v>392</v>
      </c>
      <c r="K116" s="92">
        <v>39715</v>
      </c>
      <c r="L116" s="85" t="s">
        <v>87</v>
      </c>
      <c r="M116" s="315" t="s">
        <v>548</v>
      </c>
      <c r="N116" s="315" t="s">
        <v>548</v>
      </c>
    </row>
    <row r="117" spans="1:14" s="93" customFormat="1" ht="44.25" customHeight="1" x14ac:dyDescent="0.25">
      <c r="A117" s="1" t="s">
        <v>386</v>
      </c>
      <c r="B117" s="20" t="s">
        <v>387</v>
      </c>
      <c r="C117" s="114">
        <v>1100</v>
      </c>
      <c r="D117" s="1" t="s">
        <v>451</v>
      </c>
      <c r="E117" s="1"/>
      <c r="F117" s="85" t="s">
        <v>684</v>
      </c>
      <c r="G117" s="111" t="s">
        <v>48</v>
      </c>
      <c r="H117" s="111" t="s">
        <v>625</v>
      </c>
      <c r="I117" s="96" t="s">
        <v>392</v>
      </c>
      <c r="J117" s="96" t="s">
        <v>392</v>
      </c>
      <c r="K117" s="92">
        <v>39715</v>
      </c>
      <c r="L117" s="85" t="s">
        <v>87</v>
      </c>
      <c r="M117" s="322" t="s">
        <v>548</v>
      </c>
      <c r="N117" s="322" t="s">
        <v>548</v>
      </c>
    </row>
    <row r="118" spans="1:14" s="93" customFormat="1" ht="44.25" customHeight="1" x14ac:dyDescent="0.25">
      <c r="A118" s="1" t="s">
        <v>386</v>
      </c>
      <c r="B118" s="20" t="s">
        <v>387</v>
      </c>
      <c r="C118" s="114">
        <v>1101</v>
      </c>
      <c r="D118" s="1" t="s">
        <v>451</v>
      </c>
      <c r="E118" s="1"/>
      <c r="F118" s="85" t="s">
        <v>684</v>
      </c>
      <c r="G118" s="111" t="s">
        <v>48</v>
      </c>
      <c r="H118" s="111" t="s">
        <v>626</v>
      </c>
      <c r="I118" s="96" t="s">
        <v>392</v>
      </c>
      <c r="J118" s="96" t="s">
        <v>392</v>
      </c>
      <c r="K118" s="92">
        <v>39715</v>
      </c>
      <c r="L118" s="85" t="s">
        <v>87</v>
      </c>
      <c r="M118" s="322" t="s">
        <v>548</v>
      </c>
      <c r="N118" s="322" t="s">
        <v>548</v>
      </c>
    </row>
    <row r="119" spans="1:14" s="93" customFormat="1" ht="44.25" customHeight="1" x14ac:dyDescent="0.25">
      <c r="A119" s="1" t="s">
        <v>386</v>
      </c>
      <c r="B119" s="20" t="s">
        <v>387</v>
      </c>
      <c r="C119" s="114">
        <v>1102</v>
      </c>
      <c r="D119" s="1" t="s">
        <v>451</v>
      </c>
      <c r="E119" s="1"/>
      <c r="F119" s="85" t="s">
        <v>684</v>
      </c>
      <c r="G119" s="111" t="s">
        <v>48</v>
      </c>
      <c r="H119" s="111" t="s">
        <v>627</v>
      </c>
      <c r="I119" s="96" t="s">
        <v>392</v>
      </c>
      <c r="J119" s="96" t="s">
        <v>392</v>
      </c>
      <c r="K119" s="92">
        <v>39715</v>
      </c>
      <c r="L119" s="85" t="s">
        <v>87</v>
      </c>
      <c r="M119" s="322" t="s">
        <v>548</v>
      </c>
      <c r="N119" s="322" t="s">
        <v>548</v>
      </c>
    </row>
    <row r="120" spans="1:14" s="93" customFormat="1" ht="44.25" customHeight="1" x14ac:dyDescent="0.25">
      <c r="A120" s="1" t="s">
        <v>386</v>
      </c>
      <c r="B120" s="20" t="s">
        <v>387</v>
      </c>
      <c r="C120" s="114">
        <v>1103</v>
      </c>
      <c r="D120" s="1" t="s">
        <v>451</v>
      </c>
      <c r="E120" s="1"/>
      <c r="F120" s="85" t="s">
        <v>684</v>
      </c>
      <c r="G120" s="111" t="s">
        <v>48</v>
      </c>
      <c r="H120" s="111" t="s">
        <v>628</v>
      </c>
      <c r="I120" s="96" t="s">
        <v>392</v>
      </c>
      <c r="J120" s="96" t="s">
        <v>392</v>
      </c>
      <c r="K120" s="92">
        <v>39715</v>
      </c>
      <c r="L120" s="85" t="s">
        <v>87</v>
      </c>
      <c r="M120" s="322" t="s">
        <v>548</v>
      </c>
      <c r="N120" s="322" t="s">
        <v>548</v>
      </c>
    </row>
    <row r="121" spans="1:14" s="93" customFormat="1" ht="44.25" customHeight="1" x14ac:dyDescent="0.25">
      <c r="A121" s="1" t="s">
        <v>386</v>
      </c>
      <c r="B121" s="20" t="s">
        <v>387</v>
      </c>
      <c r="C121" s="114">
        <v>1104</v>
      </c>
      <c r="D121" s="1" t="s">
        <v>451</v>
      </c>
      <c r="E121" s="1"/>
      <c r="F121" s="85" t="s">
        <v>684</v>
      </c>
      <c r="G121" s="111" t="s">
        <v>48</v>
      </c>
      <c r="H121" s="111" t="s">
        <v>629</v>
      </c>
      <c r="I121" s="96" t="s">
        <v>392</v>
      </c>
      <c r="J121" s="96" t="s">
        <v>392</v>
      </c>
      <c r="K121" s="92">
        <v>39715</v>
      </c>
      <c r="L121" s="85" t="s">
        <v>87</v>
      </c>
      <c r="M121" s="322" t="s">
        <v>548</v>
      </c>
      <c r="N121" s="322" t="s">
        <v>548</v>
      </c>
    </row>
    <row r="122" spans="1:14" ht="45" customHeight="1" x14ac:dyDescent="0.25">
      <c r="A122" s="1" t="s">
        <v>386</v>
      </c>
      <c r="B122" s="20" t="s">
        <v>387</v>
      </c>
      <c r="C122" s="114">
        <v>1105</v>
      </c>
      <c r="D122" s="1" t="s">
        <v>451</v>
      </c>
      <c r="E122" s="1"/>
      <c r="F122" s="85" t="s">
        <v>684</v>
      </c>
      <c r="G122" s="111" t="s">
        <v>48</v>
      </c>
      <c r="H122" s="111" t="s">
        <v>630</v>
      </c>
      <c r="I122" s="96" t="s">
        <v>392</v>
      </c>
      <c r="J122" s="96" t="s">
        <v>392</v>
      </c>
      <c r="K122" s="92">
        <v>39715</v>
      </c>
      <c r="L122" s="85" t="s">
        <v>87</v>
      </c>
      <c r="M122" s="322" t="s">
        <v>548</v>
      </c>
      <c r="N122" s="322" t="s">
        <v>548</v>
      </c>
    </row>
    <row r="123" spans="1:14" ht="30.6" x14ac:dyDescent="0.25">
      <c r="A123" s="1" t="s">
        <v>386</v>
      </c>
      <c r="B123" s="20" t="s">
        <v>387</v>
      </c>
      <c r="C123" s="21">
        <v>1070</v>
      </c>
      <c r="D123" s="1" t="s">
        <v>451</v>
      </c>
      <c r="E123" s="1"/>
      <c r="F123" s="85" t="s">
        <v>684</v>
      </c>
      <c r="G123" s="111" t="s">
        <v>48</v>
      </c>
      <c r="H123" s="111" t="s">
        <v>631</v>
      </c>
      <c r="I123" s="96" t="s">
        <v>392</v>
      </c>
      <c r="J123" s="96" t="s">
        <v>392</v>
      </c>
      <c r="K123" s="92">
        <v>39715</v>
      </c>
      <c r="L123" s="85" t="s">
        <v>87</v>
      </c>
      <c r="M123" s="322" t="s">
        <v>548</v>
      </c>
      <c r="N123" s="322" t="s">
        <v>548</v>
      </c>
    </row>
    <row r="124" spans="1:14" ht="30.6" x14ac:dyDescent="0.25">
      <c r="A124" s="1" t="s">
        <v>386</v>
      </c>
      <c r="B124" s="20" t="s">
        <v>387</v>
      </c>
      <c r="C124" s="21">
        <v>1071</v>
      </c>
      <c r="D124" s="1" t="s">
        <v>451</v>
      </c>
      <c r="E124" s="1"/>
      <c r="F124" s="85" t="s">
        <v>684</v>
      </c>
      <c r="G124" s="111" t="s">
        <v>48</v>
      </c>
      <c r="H124" s="111" t="s">
        <v>632</v>
      </c>
      <c r="I124" s="96" t="s">
        <v>392</v>
      </c>
      <c r="J124" s="96" t="s">
        <v>392</v>
      </c>
      <c r="K124" s="92">
        <v>39715</v>
      </c>
      <c r="L124" s="85" t="s">
        <v>87</v>
      </c>
      <c r="M124" s="322" t="s">
        <v>548</v>
      </c>
      <c r="N124" s="322" t="s">
        <v>548</v>
      </c>
    </row>
    <row r="125" spans="1:14" ht="44.25" customHeight="1" x14ac:dyDescent="0.25">
      <c r="A125" s="1" t="s">
        <v>386</v>
      </c>
      <c r="B125" s="20" t="s">
        <v>387</v>
      </c>
      <c r="C125" s="21">
        <v>1072</v>
      </c>
      <c r="D125" s="1" t="s">
        <v>451</v>
      </c>
      <c r="E125" s="1"/>
      <c r="F125" s="85" t="s">
        <v>684</v>
      </c>
      <c r="G125" s="111" t="s">
        <v>48</v>
      </c>
      <c r="H125" s="111" t="s">
        <v>633</v>
      </c>
      <c r="I125" s="96" t="s">
        <v>392</v>
      </c>
      <c r="J125" s="96" t="s">
        <v>392</v>
      </c>
      <c r="K125" s="92">
        <v>39715</v>
      </c>
      <c r="L125" s="85" t="s">
        <v>87</v>
      </c>
      <c r="M125" s="322" t="s">
        <v>548</v>
      </c>
      <c r="N125" s="322" t="s">
        <v>548</v>
      </c>
    </row>
    <row r="126" spans="1:14" ht="38.25" customHeight="1" x14ac:dyDescent="0.25">
      <c r="A126" s="1" t="s">
        <v>386</v>
      </c>
      <c r="B126" s="20" t="s">
        <v>387</v>
      </c>
      <c r="C126" s="21">
        <v>1073</v>
      </c>
      <c r="D126" s="1" t="s">
        <v>451</v>
      </c>
      <c r="E126" s="1"/>
      <c r="F126" s="85" t="s">
        <v>684</v>
      </c>
      <c r="G126" s="111" t="s">
        <v>48</v>
      </c>
      <c r="H126" s="111" t="s">
        <v>634</v>
      </c>
      <c r="I126" s="96" t="s">
        <v>392</v>
      </c>
      <c r="J126" s="96" t="s">
        <v>392</v>
      </c>
      <c r="K126" s="92">
        <v>39715</v>
      </c>
      <c r="L126" s="85" t="s">
        <v>87</v>
      </c>
      <c r="M126" s="322" t="s">
        <v>548</v>
      </c>
      <c r="N126" s="322" t="s">
        <v>548</v>
      </c>
    </row>
    <row r="127" spans="1:14" ht="44.25" customHeight="1" x14ac:dyDescent="0.25">
      <c r="A127" s="1" t="s">
        <v>386</v>
      </c>
      <c r="B127" s="20" t="s">
        <v>387</v>
      </c>
      <c r="C127" s="21">
        <v>1074</v>
      </c>
      <c r="D127" s="1" t="s">
        <v>451</v>
      </c>
      <c r="E127" s="1"/>
      <c r="F127" s="85" t="s">
        <v>684</v>
      </c>
      <c r="G127" s="111" t="s">
        <v>48</v>
      </c>
      <c r="H127" s="111" t="s">
        <v>635</v>
      </c>
      <c r="I127" s="96" t="s">
        <v>392</v>
      </c>
      <c r="J127" s="96" t="s">
        <v>392</v>
      </c>
      <c r="K127" s="92">
        <v>39715</v>
      </c>
      <c r="L127" s="85" t="s">
        <v>87</v>
      </c>
      <c r="M127" s="322" t="s">
        <v>548</v>
      </c>
      <c r="N127" s="322" t="s">
        <v>548</v>
      </c>
    </row>
    <row r="128" spans="1:14" ht="49.5" customHeight="1" x14ac:dyDescent="0.25">
      <c r="A128" s="1" t="s">
        <v>386</v>
      </c>
      <c r="B128" s="20" t="s">
        <v>387</v>
      </c>
      <c r="C128" s="21">
        <v>1075</v>
      </c>
      <c r="D128" s="1" t="s">
        <v>451</v>
      </c>
      <c r="E128" s="1"/>
      <c r="F128" s="85" t="s">
        <v>684</v>
      </c>
      <c r="G128" s="111" t="s">
        <v>48</v>
      </c>
      <c r="H128" s="111" t="s">
        <v>636</v>
      </c>
      <c r="I128" s="96" t="s">
        <v>392</v>
      </c>
      <c r="J128" s="96" t="s">
        <v>392</v>
      </c>
      <c r="K128" s="92">
        <v>39715</v>
      </c>
      <c r="L128" s="85" t="s">
        <v>87</v>
      </c>
      <c r="M128" s="322" t="s">
        <v>548</v>
      </c>
      <c r="N128" s="322" t="s">
        <v>548</v>
      </c>
    </row>
    <row r="129" spans="1:14" ht="20.399999999999999" x14ac:dyDescent="0.25">
      <c r="A129" s="1" t="s">
        <v>386</v>
      </c>
      <c r="B129" s="20" t="s">
        <v>387</v>
      </c>
      <c r="C129" s="21">
        <v>1076</v>
      </c>
      <c r="D129" s="1" t="s">
        <v>451</v>
      </c>
      <c r="E129" s="1"/>
      <c r="F129" s="85" t="s">
        <v>1</v>
      </c>
      <c r="G129" s="111" t="s">
        <v>760</v>
      </c>
      <c r="H129" s="111" t="s">
        <v>637</v>
      </c>
      <c r="I129" s="96" t="s">
        <v>392</v>
      </c>
      <c r="J129" s="96" t="s">
        <v>392</v>
      </c>
      <c r="K129" s="92">
        <v>39715</v>
      </c>
      <c r="L129" s="85" t="s">
        <v>87</v>
      </c>
      <c r="M129" s="315" t="s">
        <v>761</v>
      </c>
      <c r="N129" s="315" t="s">
        <v>761</v>
      </c>
    </row>
    <row r="130" spans="1:14" ht="20.399999999999999" x14ac:dyDescent="0.25">
      <c r="A130" s="1" t="s">
        <v>386</v>
      </c>
      <c r="B130" s="20" t="s">
        <v>387</v>
      </c>
      <c r="C130" s="21">
        <v>1077</v>
      </c>
      <c r="D130" s="1" t="s">
        <v>451</v>
      </c>
      <c r="E130" s="1"/>
      <c r="F130" s="85" t="s">
        <v>1</v>
      </c>
      <c r="G130" s="111" t="s">
        <v>760</v>
      </c>
      <c r="H130" s="111" t="s">
        <v>638</v>
      </c>
      <c r="I130" s="96" t="s">
        <v>392</v>
      </c>
      <c r="J130" s="96" t="s">
        <v>392</v>
      </c>
      <c r="K130" s="92">
        <v>39715</v>
      </c>
      <c r="L130" s="85" t="s">
        <v>87</v>
      </c>
      <c r="M130" s="315" t="s">
        <v>761</v>
      </c>
      <c r="N130" s="315" t="s">
        <v>761</v>
      </c>
    </row>
    <row r="131" spans="1:14" ht="44.25" customHeight="1" x14ac:dyDescent="0.25">
      <c r="A131" s="1" t="s">
        <v>386</v>
      </c>
      <c r="B131" s="20" t="s">
        <v>387</v>
      </c>
      <c r="C131" s="21">
        <v>1078</v>
      </c>
      <c r="D131" s="1" t="s">
        <v>451</v>
      </c>
      <c r="E131" s="1"/>
      <c r="F131" s="85" t="s">
        <v>684</v>
      </c>
      <c r="G131" s="111" t="s">
        <v>48</v>
      </c>
      <c r="H131" s="111" t="s">
        <v>639</v>
      </c>
      <c r="I131" s="96" t="s">
        <v>392</v>
      </c>
      <c r="J131" s="96" t="s">
        <v>392</v>
      </c>
      <c r="K131" s="92">
        <v>39715</v>
      </c>
      <c r="L131" s="85" t="s">
        <v>87</v>
      </c>
      <c r="M131" s="322" t="s">
        <v>548</v>
      </c>
      <c r="N131" s="322" t="s">
        <v>548</v>
      </c>
    </row>
    <row r="132" spans="1:14" ht="30.6" x14ac:dyDescent="0.25">
      <c r="A132" s="1" t="s">
        <v>386</v>
      </c>
      <c r="B132" s="20" t="s">
        <v>387</v>
      </c>
      <c r="C132" s="21">
        <v>1079</v>
      </c>
      <c r="D132" s="1" t="s">
        <v>451</v>
      </c>
      <c r="E132" s="1"/>
      <c r="F132" s="85" t="s">
        <v>684</v>
      </c>
      <c r="G132" s="111" t="s">
        <v>48</v>
      </c>
      <c r="H132" s="111" t="s">
        <v>640</v>
      </c>
      <c r="I132" s="96" t="s">
        <v>392</v>
      </c>
      <c r="J132" s="96" t="s">
        <v>392</v>
      </c>
      <c r="K132" s="92">
        <v>39715</v>
      </c>
      <c r="L132" s="85" t="s">
        <v>87</v>
      </c>
      <c r="M132" s="322" t="s">
        <v>548</v>
      </c>
      <c r="N132" s="322" t="s">
        <v>548</v>
      </c>
    </row>
    <row r="133" spans="1:14" ht="44.25" customHeight="1" x14ac:dyDescent="0.25">
      <c r="A133" s="1" t="s">
        <v>386</v>
      </c>
      <c r="B133" s="20" t="s">
        <v>387</v>
      </c>
      <c r="C133" s="21">
        <v>1080</v>
      </c>
      <c r="D133" s="1" t="s">
        <v>451</v>
      </c>
      <c r="E133" s="1"/>
      <c r="F133" s="85" t="s">
        <v>684</v>
      </c>
      <c r="G133" s="111" t="s">
        <v>48</v>
      </c>
      <c r="H133" s="111" t="s">
        <v>641</v>
      </c>
      <c r="I133" s="96" t="s">
        <v>392</v>
      </c>
      <c r="J133" s="96" t="s">
        <v>392</v>
      </c>
      <c r="K133" s="92">
        <v>39715</v>
      </c>
      <c r="L133" s="85" t="s">
        <v>87</v>
      </c>
      <c r="M133" s="322" t="s">
        <v>548</v>
      </c>
      <c r="N133" s="322" t="s">
        <v>548</v>
      </c>
    </row>
    <row r="134" spans="1:14" ht="20.399999999999999" x14ac:dyDescent="0.25">
      <c r="A134" s="1" t="s">
        <v>386</v>
      </c>
      <c r="B134" s="85" t="s">
        <v>387</v>
      </c>
      <c r="C134" s="4">
        <v>673</v>
      </c>
      <c r="D134" s="1" t="s">
        <v>429</v>
      </c>
      <c r="E134" s="2"/>
      <c r="F134" s="197" t="s">
        <v>389</v>
      </c>
      <c r="G134" s="22" t="s">
        <v>348</v>
      </c>
      <c r="H134" s="200" t="s">
        <v>918</v>
      </c>
      <c r="I134" s="96" t="s">
        <v>392</v>
      </c>
      <c r="J134" s="96" t="s">
        <v>392</v>
      </c>
      <c r="K134" s="92">
        <v>39871</v>
      </c>
      <c r="L134" s="85" t="s">
        <v>87</v>
      </c>
      <c r="M134" s="314">
        <v>2200000</v>
      </c>
      <c r="N134" s="314">
        <v>2200000</v>
      </c>
    </row>
    <row r="135" spans="1:14" ht="30.6" x14ac:dyDescent="0.25">
      <c r="A135" s="1" t="s">
        <v>386</v>
      </c>
      <c r="B135" s="85" t="s">
        <v>387</v>
      </c>
      <c r="C135" s="4">
        <v>676</v>
      </c>
      <c r="D135" s="1" t="s">
        <v>429</v>
      </c>
      <c r="E135" s="2"/>
      <c r="F135" s="197" t="s">
        <v>389</v>
      </c>
      <c r="G135" s="22" t="s">
        <v>348</v>
      </c>
      <c r="H135" s="200" t="s">
        <v>919</v>
      </c>
      <c r="I135" s="96" t="s">
        <v>392</v>
      </c>
      <c r="J135" s="96" t="s">
        <v>392</v>
      </c>
      <c r="K135" s="92">
        <v>39871</v>
      </c>
      <c r="L135" s="85" t="s">
        <v>87</v>
      </c>
      <c r="M135" s="314">
        <v>30000000</v>
      </c>
      <c r="N135" s="314">
        <v>30000000</v>
      </c>
    </row>
    <row r="136" spans="1:14" s="119" customFormat="1" ht="30.6" x14ac:dyDescent="0.25">
      <c r="A136" s="96" t="s">
        <v>58</v>
      </c>
      <c r="B136" s="85" t="s">
        <v>59</v>
      </c>
      <c r="C136" s="114">
        <v>1045</v>
      </c>
      <c r="D136" s="96" t="s">
        <v>429</v>
      </c>
      <c r="E136" s="88"/>
      <c r="F136" s="85" t="s">
        <v>6</v>
      </c>
      <c r="G136" s="111" t="s">
        <v>189</v>
      </c>
      <c r="H136" s="111" t="s">
        <v>181</v>
      </c>
      <c r="I136" s="96" t="s">
        <v>392</v>
      </c>
      <c r="J136" s="96" t="s">
        <v>392</v>
      </c>
      <c r="K136" s="92">
        <v>38923</v>
      </c>
      <c r="L136" s="85" t="s">
        <v>410</v>
      </c>
      <c r="M136" s="314" t="s">
        <v>410</v>
      </c>
      <c r="N136" s="314" t="s">
        <v>410</v>
      </c>
    </row>
    <row r="137" spans="1:14" s="119" customFormat="1" ht="40.799999999999997" x14ac:dyDescent="0.25">
      <c r="A137" s="280" t="s">
        <v>58</v>
      </c>
      <c r="B137" s="360" t="s">
        <v>59</v>
      </c>
      <c r="C137" s="149">
        <v>505</v>
      </c>
      <c r="D137" s="280" t="s">
        <v>429</v>
      </c>
      <c r="E137" s="88"/>
      <c r="F137" s="88" t="s">
        <v>34</v>
      </c>
      <c r="G137" s="151" t="s">
        <v>98</v>
      </c>
      <c r="H137" s="151" t="s">
        <v>64</v>
      </c>
      <c r="I137" s="95" t="s">
        <v>392</v>
      </c>
      <c r="J137" s="95" t="s">
        <v>392</v>
      </c>
      <c r="K137" s="360" t="s">
        <v>421</v>
      </c>
      <c r="L137" s="88" t="s">
        <v>410</v>
      </c>
      <c r="M137" s="317" t="s">
        <v>410</v>
      </c>
      <c r="N137" s="317" t="s">
        <v>410</v>
      </c>
    </row>
    <row r="138" spans="1:14" ht="30.6" x14ac:dyDescent="0.25">
      <c r="A138" s="1" t="s">
        <v>58</v>
      </c>
      <c r="B138" s="2" t="s">
        <v>59</v>
      </c>
      <c r="C138" s="4">
        <v>595</v>
      </c>
      <c r="D138" s="1" t="s">
        <v>402</v>
      </c>
      <c r="E138" s="1"/>
      <c r="F138" s="85" t="s">
        <v>347</v>
      </c>
      <c r="G138" s="6" t="s">
        <v>61</v>
      </c>
      <c r="H138" s="3" t="s">
        <v>341</v>
      </c>
      <c r="I138" s="96" t="s">
        <v>392</v>
      </c>
      <c r="J138" s="96" t="s">
        <v>392</v>
      </c>
      <c r="K138" s="13">
        <v>38631</v>
      </c>
      <c r="L138" s="85" t="s">
        <v>410</v>
      </c>
      <c r="M138" s="314" t="s">
        <v>410</v>
      </c>
      <c r="N138" s="314" t="s">
        <v>410</v>
      </c>
    </row>
    <row r="139" spans="1:14" ht="30.6" x14ac:dyDescent="0.25">
      <c r="A139" s="1" t="s">
        <v>58</v>
      </c>
      <c r="B139" s="2" t="s">
        <v>59</v>
      </c>
      <c r="C139" s="4">
        <v>596</v>
      </c>
      <c r="D139" s="1" t="s">
        <v>402</v>
      </c>
      <c r="E139" s="1"/>
      <c r="F139" s="85" t="s">
        <v>347</v>
      </c>
      <c r="G139" s="6" t="s">
        <v>61</v>
      </c>
      <c r="H139" s="3" t="s">
        <v>340</v>
      </c>
      <c r="I139" s="96" t="s">
        <v>392</v>
      </c>
      <c r="J139" s="96" t="s">
        <v>392</v>
      </c>
      <c r="K139" s="13">
        <v>38631</v>
      </c>
      <c r="L139" s="85" t="s">
        <v>410</v>
      </c>
      <c r="M139" s="314" t="s">
        <v>410</v>
      </c>
      <c r="N139" s="314" t="s">
        <v>410</v>
      </c>
    </row>
    <row r="140" spans="1:14" ht="30.6" x14ac:dyDescent="0.25">
      <c r="A140" s="1" t="s">
        <v>58</v>
      </c>
      <c r="B140" s="2" t="s">
        <v>59</v>
      </c>
      <c r="C140" s="4">
        <v>598</v>
      </c>
      <c r="D140" s="1" t="s">
        <v>402</v>
      </c>
      <c r="E140" s="1"/>
      <c r="F140" s="85" t="s">
        <v>347</v>
      </c>
      <c r="G140" s="6" t="s">
        <v>61</v>
      </c>
      <c r="H140" s="3" t="s">
        <v>339</v>
      </c>
      <c r="I140" s="96" t="s">
        <v>392</v>
      </c>
      <c r="J140" s="96" t="s">
        <v>392</v>
      </c>
      <c r="K140" s="13">
        <v>38631</v>
      </c>
      <c r="L140" s="85" t="s">
        <v>410</v>
      </c>
      <c r="M140" s="314" t="s">
        <v>410</v>
      </c>
      <c r="N140" s="314" t="s">
        <v>410</v>
      </c>
    </row>
    <row r="141" spans="1:14" ht="30.6" x14ac:dyDescent="0.25">
      <c r="A141" s="1" t="s">
        <v>58</v>
      </c>
      <c r="B141" s="2" t="s">
        <v>59</v>
      </c>
      <c r="C141" s="4">
        <v>599</v>
      </c>
      <c r="D141" s="1" t="s">
        <v>402</v>
      </c>
      <c r="E141" s="1"/>
      <c r="F141" s="85" t="s">
        <v>347</v>
      </c>
      <c r="G141" s="6" t="s">
        <v>61</v>
      </c>
      <c r="H141" s="3" t="s">
        <v>337</v>
      </c>
      <c r="I141" s="96" t="s">
        <v>392</v>
      </c>
      <c r="J141" s="96" t="s">
        <v>392</v>
      </c>
      <c r="K141" s="13">
        <v>38631</v>
      </c>
      <c r="L141" s="85" t="s">
        <v>410</v>
      </c>
      <c r="M141" s="314" t="s">
        <v>410</v>
      </c>
      <c r="N141" s="314" t="s">
        <v>410</v>
      </c>
    </row>
    <row r="142" spans="1:14" ht="30.6" x14ac:dyDescent="0.25">
      <c r="A142" s="1" t="s">
        <v>58</v>
      </c>
      <c r="B142" s="2" t="s">
        <v>59</v>
      </c>
      <c r="C142" s="4">
        <v>600</v>
      </c>
      <c r="D142" s="1" t="s">
        <v>402</v>
      </c>
      <c r="E142" s="1"/>
      <c r="F142" s="85" t="s">
        <v>347</v>
      </c>
      <c r="G142" s="6" t="s">
        <v>61</v>
      </c>
      <c r="H142" s="3" t="s">
        <v>338</v>
      </c>
      <c r="I142" s="96" t="s">
        <v>392</v>
      </c>
      <c r="J142" s="96" t="s">
        <v>392</v>
      </c>
      <c r="K142" s="13">
        <v>38631</v>
      </c>
      <c r="L142" s="85" t="s">
        <v>410</v>
      </c>
      <c r="M142" s="314" t="s">
        <v>410</v>
      </c>
      <c r="N142" s="314" t="s">
        <v>410</v>
      </c>
    </row>
    <row r="143" spans="1:14" ht="30.6" x14ac:dyDescent="0.25">
      <c r="A143" s="28" t="s">
        <v>58</v>
      </c>
      <c r="B143" s="29" t="s">
        <v>59</v>
      </c>
      <c r="C143" s="51">
        <v>1048</v>
      </c>
      <c r="D143" s="28" t="s">
        <v>402</v>
      </c>
      <c r="E143" s="28"/>
      <c r="F143" s="87" t="s">
        <v>347</v>
      </c>
      <c r="G143" s="31" t="s">
        <v>61</v>
      </c>
      <c r="H143" s="48" t="s">
        <v>160</v>
      </c>
      <c r="I143" s="97" t="s">
        <v>392</v>
      </c>
      <c r="J143" s="97" t="s">
        <v>392</v>
      </c>
      <c r="K143" s="52">
        <v>38631</v>
      </c>
      <c r="L143" s="87" t="s">
        <v>410</v>
      </c>
      <c r="M143" s="318" t="s">
        <v>410</v>
      </c>
      <c r="N143" s="318" t="s">
        <v>410</v>
      </c>
    </row>
    <row r="144" spans="1:14" ht="30.6" x14ac:dyDescent="0.25">
      <c r="A144" s="19" t="s">
        <v>58</v>
      </c>
      <c r="B144" s="20" t="s">
        <v>59</v>
      </c>
      <c r="C144" s="21">
        <v>1046</v>
      </c>
      <c r="D144" s="19" t="s">
        <v>429</v>
      </c>
      <c r="E144" s="19"/>
      <c r="F144" s="85" t="s">
        <v>4</v>
      </c>
      <c r="G144" s="111" t="s">
        <v>174</v>
      </c>
      <c r="H144" s="22" t="s">
        <v>175</v>
      </c>
      <c r="I144" s="96" t="s">
        <v>396</v>
      </c>
      <c r="J144" s="96" t="s">
        <v>396</v>
      </c>
      <c r="K144" s="24">
        <v>39517</v>
      </c>
      <c r="L144" s="85" t="s">
        <v>410</v>
      </c>
      <c r="M144" s="314" t="s">
        <v>410</v>
      </c>
      <c r="N144" s="314" t="s">
        <v>410</v>
      </c>
    </row>
    <row r="145" spans="1:14" ht="30.6" x14ac:dyDescent="0.25">
      <c r="A145" s="19" t="s">
        <v>58</v>
      </c>
      <c r="B145" s="20" t="s">
        <v>59</v>
      </c>
      <c r="C145" s="21">
        <v>1047</v>
      </c>
      <c r="D145" s="19" t="s">
        <v>429</v>
      </c>
      <c r="E145" s="19"/>
      <c r="F145" s="85" t="s">
        <v>4</v>
      </c>
      <c r="G145" s="111" t="s">
        <v>174</v>
      </c>
      <c r="H145" s="22" t="s">
        <v>176</v>
      </c>
      <c r="I145" s="96" t="s">
        <v>396</v>
      </c>
      <c r="J145" s="96" t="s">
        <v>396</v>
      </c>
      <c r="K145" s="24">
        <v>39517</v>
      </c>
      <c r="L145" s="85" t="s">
        <v>410</v>
      </c>
      <c r="M145" s="314" t="s">
        <v>410</v>
      </c>
      <c r="N145" s="314" t="s">
        <v>410</v>
      </c>
    </row>
    <row r="146" spans="1:14" ht="30.6" x14ac:dyDescent="0.25">
      <c r="A146" s="1" t="s">
        <v>58</v>
      </c>
      <c r="B146" s="2" t="s">
        <v>59</v>
      </c>
      <c r="C146" s="4">
        <v>622</v>
      </c>
      <c r="D146" s="1" t="s">
        <v>451</v>
      </c>
      <c r="E146" s="85"/>
      <c r="F146" s="85" t="s">
        <v>4</v>
      </c>
      <c r="G146" s="6" t="s">
        <v>177</v>
      </c>
      <c r="H146" s="6" t="s">
        <v>762</v>
      </c>
      <c r="I146" s="96" t="s">
        <v>396</v>
      </c>
      <c r="J146" s="96" t="s">
        <v>396</v>
      </c>
      <c r="K146" s="2" t="s">
        <v>435</v>
      </c>
      <c r="L146" s="85" t="s">
        <v>410</v>
      </c>
      <c r="M146" s="316" t="s">
        <v>410</v>
      </c>
      <c r="N146" s="316" t="s">
        <v>410</v>
      </c>
    </row>
    <row r="147" spans="1:14" ht="30.6" x14ac:dyDescent="0.25">
      <c r="A147" s="19" t="s">
        <v>58</v>
      </c>
      <c r="B147" s="20" t="s">
        <v>59</v>
      </c>
      <c r="C147" s="21">
        <v>1043</v>
      </c>
      <c r="D147" s="19" t="s">
        <v>451</v>
      </c>
      <c r="E147" s="85"/>
      <c r="F147" s="85" t="s">
        <v>4</v>
      </c>
      <c r="G147" s="22" t="s">
        <v>177</v>
      </c>
      <c r="H147" s="22" t="s">
        <v>161</v>
      </c>
      <c r="I147" s="96" t="s">
        <v>396</v>
      </c>
      <c r="J147" s="96" t="s">
        <v>396</v>
      </c>
      <c r="K147" s="20" t="s">
        <v>435</v>
      </c>
      <c r="L147" s="85" t="s">
        <v>410</v>
      </c>
      <c r="M147" s="316" t="s">
        <v>410</v>
      </c>
      <c r="N147" s="316" t="s">
        <v>410</v>
      </c>
    </row>
    <row r="148" spans="1:14" ht="30.6" x14ac:dyDescent="0.25">
      <c r="A148" s="19" t="s">
        <v>58</v>
      </c>
      <c r="B148" s="20" t="s">
        <v>59</v>
      </c>
      <c r="C148" s="21">
        <v>1044</v>
      </c>
      <c r="D148" s="19" t="s">
        <v>451</v>
      </c>
      <c r="E148" s="85"/>
      <c r="F148" s="85" t="s">
        <v>4</v>
      </c>
      <c r="G148" s="22" t="s">
        <v>177</v>
      </c>
      <c r="H148" s="22" t="s">
        <v>173</v>
      </c>
      <c r="I148" s="96" t="s">
        <v>396</v>
      </c>
      <c r="J148" s="96" t="s">
        <v>396</v>
      </c>
      <c r="K148" s="20" t="s">
        <v>435</v>
      </c>
      <c r="L148" s="85" t="s">
        <v>410</v>
      </c>
      <c r="M148" s="316" t="s">
        <v>410</v>
      </c>
      <c r="N148" s="316" t="s">
        <v>410</v>
      </c>
    </row>
    <row r="149" spans="1:14" ht="30.6" x14ac:dyDescent="0.25">
      <c r="A149" s="97" t="s">
        <v>58</v>
      </c>
      <c r="B149" s="87" t="s">
        <v>59</v>
      </c>
      <c r="C149" s="51">
        <v>1058</v>
      </c>
      <c r="D149" s="96" t="s">
        <v>429</v>
      </c>
      <c r="E149" s="85"/>
      <c r="F149" s="85" t="s">
        <v>4</v>
      </c>
      <c r="G149" s="110" t="s">
        <v>661</v>
      </c>
      <c r="H149" s="110" t="s">
        <v>568</v>
      </c>
      <c r="I149" s="97" t="s">
        <v>392</v>
      </c>
      <c r="J149" s="97" t="s">
        <v>392</v>
      </c>
      <c r="K149" s="108">
        <v>39637</v>
      </c>
      <c r="L149" s="87" t="s">
        <v>410</v>
      </c>
      <c r="M149" s="318" t="s">
        <v>410</v>
      </c>
      <c r="N149" s="318" t="s">
        <v>410</v>
      </c>
    </row>
    <row r="150" spans="1:14" ht="30.6" x14ac:dyDescent="0.25">
      <c r="A150" s="97" t="s">
        <v>58</v>
      </c>
      <c r="B150" s="87" t="s">
        <v>59</v>
      </c>
      <c r="C150" s="51">
        <v>1059</v>
      </c>
      <c r="D150" s="96" t="s">
        <v>429</v>
      </c>
      <c r="E150" s="85"/>
      <c r="F150" s="85" t="s">
        <v>4</v>
      </c>
      <c r="G150" s="110" t="s">
        <v>661</v>
      </c>
      <c r="H150" s="110" t="s">
        <v>569</v>
      </c>
      <c r="I150" s="97" t="s">
        <v>392</v>
      </c>
      <c r="J150" s="97" t="s">
        <v>392</v>
      </c>
      <c r="K150" s="108">
        <v>39637</v>
      </c>
      <c r="L150" s="87" t="s">
        <v>410</v>
      </c>
      <c r="M150" s="318" t="s">
        <v>410</v>
      </c>
      <c r="N150" s="318" t="s">
        <v>410</v>
      </c>
    </row>
    <row r="151" spans="1:14" ht="30.6" x14ac:dyDescent="0.25">
      <c r="A151" s="97" t="s">
        <v>58</v>
      </c>
      <c r="B151" s="87" t="s">
        <v>59</v>
      </c>
      <c r="C151" s="51">
        <v>1060</v>
      </c>
      <c r="D151" s="96" t="s">
        <v>429</v>
      </c>
      <c r="E151" s="97"/>
      <c r="F151" s="85" t="s">
        <v>4</v>
      </c>
      <c r="G151" s="110" t="s">
        <v>661</v>
      </c>
      <c r="H151" s="110" t="s">
        <v>570</v>
      </c>
      <c r="I151" s="97" t="s">
        <v>392</v>
      </c>
      <c r="J151" s="97" t="s">
        <v>392</v>
      </c>
      <c r="K151" s="108">
        <v>39637</v>
      </c>
      <c r="L151" s="87" t="s">
        <v>410</v>
      </c>
      <c r="M151" s="318" t="s">
        <v>410</v>
      </c>
      <c r="N151" s="318" t="s">
        <v>410</v>
      </c>
    </row>
    <row r="152" spans="1:14" ht="40.799999999999997" x14ac:dyDescent="0.25">
      <c r="A152" s="97" t="s">
        <v>58</v>
      </c>
      <c r="B152" s="87" t="s">
        <v>59</v>
      </c>
      <c r="C152" s="51">
        <v>1061</v>
      </c>
      <c r="D152" s="96" t="s">
        <v>429</v>
      </c>
      <c r="E152" s="97"/>
      <c r="F152" s="85" t="s">
        <v>4</v>
      </c>
      <c r="G152" s="110" t="s">
        <v>661</v>
      </c>
      <c r="H152" s="110" t="s">
        <v>571</v>
      </c>
      <c r="I152" s="97" t="s">
        <v>392</v>
      </c>
      <c r="J152" s="97" t="s">
        <v>392</v>
      </c>
      <c r="K152" s="108">
        <v>39637</v>
      </c>
      <c r="L152" s="87" t="s">
        <v>410</v>
      </c>
      <c r="M152" s="318" t="s">
        <v>410</v>
      </c>
      <c r="N152" s="318" t="s">
        <v>410</v>
      </c>
    </row>
    <row r="153" spans="1:14" ht="30.6" x14ac:dyDescent="0.25">
      <c r="A153" s="97" t="s">
        <v>58</v>
      </c>
      <c r="B153" s="87" t="s">
        <v>59</v>
      </c>
      <c r="C153" s="51">
        <v>1062</v>
      </c>
      <c r="D153" s="96" t="s">
        <v>429</v>
      </c>
      <c r="E153" s="97"/>
      <c r="F153" s="85" t="s">
        <v>4</v>
      </c>
      <c r="G153" s="110" t="s">
        <v>661</v>
      </c>
      <c r="H153" s="110" t="s">
        <v>572</v>
      </c>
      <c r="I153" s="97" t="s">
        <v>392</v>
      </c>
      <c r="J153" s="97" t="s">
        <v>392</v>
      </c>
      <c r="K153" s="108">
        <v>39637</v>
      </c>
      <c r="L153" s="87" t="s">
        <v>410</v>
      </c>
      <c r="M153" s="318" t="s">
        <v>410</v>
      </c>
      <c r="N153" s="318" t="s">
        <v>410</v>
      </c>
    </row>
    <row r="154" spans="1:14" ht="37.5" customHeight="1" x14ac:dyDescent="0.25">
      <c r="A154" s="98" t="s">
        <v>104</v>
      </c>
      <c r="B154" s="89" t="s">
        <v>531</v>
      </c>
      <c r="C154" s="113">
        <v>1057</v>
      </c>
      <c r="D154" s="98" t="s">
        <v>532</v>
      </c>
      <c r="E154" s="64"/>
      <c r="F154" s="89" t="s">
        <v>6</v>
      </c>
      <c r="G154" s="65"/>
      <c r="H154" s="18" t="s">
        <v>563</v>
      </c>
      <c r="I154" s="98" t="s">
        <v>392</v>
      </c>
      <c r="J154" s="98" t="s">
        <v>392</v>
      </c>
      <c r="K154" s="109">
        <v>39555</v>
      </c>
      <c r="L154" s="89" t="s">
        <v>87</v>
      </c>
      <c r="M154" s="103" t="s">
        <v>92</v>
      </c>
      <c r="N154" s="103" t="s">
        <v>92</v>
      </c>
    </row>
    <row r="155" spans="1:14" ht="20.25" customHeight="1" x14ac:dyDescent="0.4">
      <c r="A155" s="1115" t="s">
        <v>301</v>
      </c>
      <c r="B155" s="1116"/>
      <c r="C155" s="1116"/>
      <c r="D155" s="1116"/>
      <c r="E155" s="1116"/>
      <c r="F155" s="1116"/>
      <c r="G155" s="1116"/>
      <c r="H155" s="1116"/>
      <c r="I155" s="1116"/>
      <c r="J155" s="1116"/>
      <c r="K155" s="1116"/>
      <c r="L155" s="1116"/>
      <c r="M155" s="1116"/>
      <c r="N155" s="1117"/>
    </row>
    <row r="156" spans="1:14" ht="31.8" x14ac:dyDescent="0.25">
      <c r="A156" s="1" t="s">
        <v>386</v>
      </c>
      <c r="B156" s="2" t="s">
        <v>387</v>
      </c>
      <c r="C156" s="14">
        <v>484</v>
      </c>
      <c r="D156" s="1" t="s">
        <v>429</v>
      </c>
      <c r="E156" s="1"/>
      <c r="F156" s="201" t="s">
        <v>347</v>
      </c>
      <c r="G156" s="22" t="s">
        <v>668</v>
      </c>
      <c r="H156" s="22" t="s">
        <v>136</v>
      </c>
      <c r="I156" s="19" t="s">
        <v>392</v>
      </c>
      <c r="J156" s="19" t="s">
        <v>392</v>
      </c>
      <c r="K156" s="24">
        <v>39563</v>
      </c>
      <c r="L156" s="85" t="s">
        <v>87</v>
      </c>
      <c r="M156" s="314">
        <v>690000</v>
      </c>
      <c r="N156" s="314">
        <v>690000</v>
      </c>
    </row>
    <row r="157" spans="1:14" ht="31.8" x14ac:dyDescent="0.25">
      <c r="A157" s="1" t="s">
        <v>386</v>
      </c>
      <c r="B157" s="2" t="s">
        <v>387</v>
      </c>
      <c r="C157" s="4">
        <v>791</v>
      </c>
      <c r="D157" s="1" t="s">
        <v>429</v>
      </c>
      <c r="E157" s="1"/>
      <c r="F157" s="202" t="s">
        <v>159</v>
      </c>
      <c r="G157" s="22" t="s">
        <v>668</v>
      </c>
      <c r="H157" s="22" t="s">
        <v>660</v>
      </c>
      <c r="I157" s="43" t="s">
        <v>392</v>
      </c>
      <c r="J157" s="43" t="s">
        <v>392</v>
      </c>
      <c r="K157" s="24">
        <v>39563</v>
      </c>
      <c r="L157" s="85" t="s">
        <v>87</v>
      </c>
      <c r="M157" s="314">
        <v>11560000</v>
      </c>
      <c r="N157" s="314">
        <v>11560000</v>
      </c>
    </row>
    <row r="158" spans="1:14" ht="31.8" x14ac:dyDescent="0.25">
      <c r="A158" s="1" t="s">
        <v>386</v>
      </c>
      <c r="B158" s="2" t="s">
        <v>387</v>
      </c>
      <c r="C158" s="4">
        <v>913</v>
      </c>
      <c r="D158" s="1" t="s">
        <v>429</v>
      </c>
      <c r="E158" s="1"/>
      <c r="F158" s="202" t="s">
        <v>159</v>
      </c>
      <c r="G158" s="22" t="s">
        <v>668</v>
      </c>
      <c r="H158" s="22" t="s">
        <v>236</v>
      </c>
      <c r="I158" s="43" t="s">
        <v>392</v>
      </c>
      <c r="J158" s="43" t="s">
        <v>392</v>
      </c>
      <c r="K158" s="24">
        <v>39563</v>
      </c>
      <c r="L158" s="85" t="s">
        <v>87</v>
      </c>
      <c r="M158" s="314">
        <v>3250000</v>
      </c>
      <c r="N158" s="314">
        <v>3250000</v>
      </c>
    </row>
    <row r="159" spans="1:14" ht="34.5" customHeight="1" x14ac:dyDescent="0.25">
      <c r="A159" s="1" t="s">
        <v>386</v>
      </c>
      <c r="B159" s="2" t="s">
        <v>387</v>
      </c>
      <c r="C159" s="4">
        <v>914</v>
      </c>
      <c r="D159" s="1" t="s">
        <v>429</v>
      </c>
      <c r="E159" s="1"/>
      <c r="F159" s="85" t="s">
        <v>747</v>
      </c>
      <c r="G159" s="22" t="s">
        <v>668</v>
      </c>
      <c r="H159" s="22" t="s">
        <v>18</v>
      </c>
      <c r="I159" s="43" t="s">
        <v>392</v>
      </c>
      <c r="J159" s="43" t="s">
        <v>392</v>
      </c>
      <c r="K159" s="24">
        <v>39563</v>
      </c>
      <c r="L159" s="85" t="s">
        <v>87</v>
      </c>
      <c r="M159" s="314">
        <v>28150000</v>
      </c>
      <c r="N159" s="314">
        <v>28150000</v>
      </c>
    </row>
    <row r="160" spans="1:14" ht="31.8" x14ac:dyDescent="0.25">
      <c r="A160" s="1" t="s">
        <v>386</v>
      </c>
      <c r="B160" s="2" t="s">
        <v>387</v>
      </c>
      <c r="C160" s="4">
        <v>915</v>
      </c>
      <c r="D160" s="1" t="s">
        <v>429</v>
      </c>
      <c r="E160" s="1"/>
      <c r="F160" s="85" t="s">
        <v>747</v>
      </c>
      <c r="G160" s="22" t="s">
        <v>668</v>
      </c>
      <c r="H160" s="22" t="s">
        <v>237</v>
      </c>
      <c r="I160" s="43" t="s">
        <v>392</v>
      </c>
      <c r="J160" s="43" t="s">
        <v>392</v>
      </c>
      <c r="K160" s="24">
        <v>39563</v>
      </c>
      <c r="L160" s="85" t="s">
        <v>87</v>
      </c>
      <c r="M160" s="314">
        <v>19450000</v>
      </c>
      <c r="N160" s="314">
        <v>19450000</v>
      </c>
    </row>
    <row r="161" spans="1:14" ht="36" customHeight="1" x14ac:dyDescent="0.25">
      <c r="A161" s="1" t="s">
        <v>386</v>
      </c>
      <c r="B161" s="2" t="s">
        <v>387</v>
      </c>
      <c r="C161" s="4">
        <v>916</v>
      </c>
      <c r="D161" s="1" t="s">
        <v>429</v>
      </c>
      <c r="E161" s="1"/>
      <c r="F161" s="85" t="s">
        <v>747</v>
      </c>
      <c r="G161" s="22" t="s">
        <v>668</v>
      </c>
      <c r="H161" s="22" t="s">
        <v>21</v>
      </c>
      <c r="I161" s="43" t="s">
        <v>392</v>
      </c>
      <c r="J161" s="43" t="s">
        <v>392</v>
      </c>
      <c r="K161" s="24">
        <v>39563</v>
      </c>
      <c r="L161" s="85" t="s">
        <v>87</v>
      </c>
      <c r="M161" s="314">
        <v>11800000</v>
      </c>
      <c r="N161" s="314">
        <v>11800000</v>
      </c>
    </row>
    <row r="162" spans="1:14" ht="39.75" customHeight="1" x14ac:dyDescent="0.25">
      <c r="A162" s="1" t="s">
        <v>386</v>
      </c>
      <c r="B162" s="2" t="s">
        <v>387</v>
      </c>
      <c r="C162" s="4">
        <v>917</v>
      </c>
      <c r="D162" s="1" t="s">
        <v>429</v>
      </c>
      <c r="E162" s="1"/>
      <c r="F162" s="85" t="s">
        <v>747</v>
      </c>
      <c r="G162" s="22" t="s">
        <v>668</v>
      </c>
      <c r="H162" s="22" t="s">
        <v>20</v>
      </c>
      <c r="I162" s="43" t="s">
        <v>392</v>
      </c>
      <c r="J162" s="43" t="s">
        <v>392</v>
      </c>
      <c r="K162" s="24">
        <v>39563</v>
      </c>
      <c r="L162" s="85" t="s">
        <v>87</v>
      </c>
      <c r="M162" s="314">
        <v>7000000</v>
      </c>
      <c r="N162" s="314">
        <v>7000000</v>
      </c>
    </row>
    <row r="163" spans="1:14" ht="31.8" x14ac:dyDescent="0.25">
      <c r="A163" s="1" t="s">
        <v>386</v>
      </c>
      <c r="B163" s="2" t="s">
        <v>387</v>
      </c>
      <c r="C163" s="4">
        <v>918</v>
      </c>
      <c r="D163" s="1" t="s">
        <v>429</v>
      </c>
      <c r="E163" s="1"/>
      <c r="F163" s="85" t="s">
        <v>747</v>
      </c>
      <c r="G163" s="22" t="s">
        <v>668</v>
      </c>
      <c r="H163" s="22" t="s">
        <v>19</v>
      </c>
      <c r="I163" s="43" t="s">
        <v>392</v>
      </c>
      <c r="J163" s="43" t="s">
        <v>392</v>
      </c>
      <c r="K163" s="24">
        <v>39563</v>
      </c>
      <c r="L163" s="85" t="s">
        <v>87</v>
      </c>
      <c r="M163" s="314">
        <v>3180000</v>
      </c>
      <c r="N163" s="314">
        <v>3180000</v>
      </c>
    </row>
    <row r="164" spans="1:14" ht="33.75" customHeight="1" x14ac:dyDescent="0.25">
      <c r="A164" s="1" t="s">
        <v>386</v>
      </c>
      <c r="B164" s="2" t="s">
        <v>387</v>
      </c>
      <c r="C164" s="4">
        <v>792</v>
      </c>
      <c r="D164" s="1" t="s">
        <v>429</v>
      </c>
      <c r="E164" s="1"/>
      <c r="F164" s="202" t="s">
        <v>159</v>
      </c>
      <c r="G164" s="22" t="s">
        <v>668</v>
      </c>
      <c r="H164" s="22" t="s">
        <v>323</v>
      </c>
      <c r="I164" s="43" t="s">
        <v>392</v>
      </c>
      <c r="J164" s="43" t="s">
        <v>392</v>
      </c>
      <c r="K164" s="24">
        <v>39563</v>
      </c>
      <c r="L164" s="85" t="s">
        <v>87</v>
      </c>
      <c r="M164" s="314">
        <v>39200000</v>
      </c>
      <c r="N164" s="314">
        <v>39200000</v>
      </c>
    </row>
    <row r="165" spans="1:14" ht="31.8" x14ac:dyDescent="0.25">
      <c r="A165" s="1" t="s">
        <v>386</v>
      </c>
      <c r="B165" s="2" t="s">
        <v>387</v>
      </c>
      <c r="C165" s="4">
        <v>793</v>
      </c>
      <c r="D165" s="1" t="s">
        <v>429</v>
      </c>
      <c r="E165" s="1"/>
      <c r="F165" s="202" t="s">
        <v>159</v>
      </c>
      <c r="G165" s="22" t="s">
        <v>668</v>
      </c>
      <c r="H165" s="22" t="s">
        <v>322</v>
      </c>
      <c r="I165" s="43" t="s">
        <v>392</v>
      </c>
      <c r="J165" s="43" t="s">
        <v>392</v>
      </c>
      <c r="K165" s="24">
        <v>39563</v>
      </c>
      <c r="L165" s="85" t="s">
        <v>87</v>
      </c>
      <c r="M165" s="314">
        <v>6400000</v>
      </c>
      <c r="N165" s="314">
        <v>6400000</v>
      </c>
    </row>
    <row r="166" spans="1:14" ht="46.5" customHeight="1" x14ac:dyDescent="0.25">
      <c r="A166" s="1" t="s">
        <v>386</v>
      </c>
      <c r="B166" s="2" t="s">
        <v>387</v>
      </c>
      <c r="C166" s="4">
        <v>786</v>
      </c>
      <c r="D166" s="1" t="s">
        <v>429</v>
      </c>
      <c r="E166" s="1"/>
      <c r="F166" s="201" t="s">
        <v>347</v>
      </c>
      <c r="G166" s="22" t="s">
        <v>604</v>
      </c>
      <c r="H166" s="22" t="s">
        <v>14</v>
      </c>
      <c r="I166" s="95" t="s">
        <v>392</v>
      </c>
      <c r="J166" s="95" t="s">
        <v>392</v>
      </c>
      <c r="K166" s="24">
        <v>39563</v>
      </c>
      <c r="L166" s="85" t="s">
        <v>87</v>
      </c>
      <c r="M166" s="314">
        <v>565000</v>
      </c>
      <c r="N166" s="314">
        <v>565000</v>
      </c>
    </row>
    <row r="167" spans="1:14" ht="40.799999999999997" x14ac:dyDescent="0.25">
      <c r="A167" s="1" t="s">
        <v>386</v>
      </c>
      <c r="B167" s="2" t="s">
        <v>387</v>
      </c>
      <c r="C167" s="4">
        <v>787</v>
      </c>
      <c r="D167" s="1" t="s">
        <v>429</v>
      </c>
      <c r="E167" s="1"/>
      <c r="F167" s="85" t="s">
        <v>412</v>
      </c>
      <c r="G167" s="22" t="s">
        <v>604</v>
      </c>
      <c r="H167" s="22" t="s">
        <v>23</v>
      </c>
      <c r="I167" s="95" t="s">
        <v>392</v>
      </c>
      <c r="J167" s="95" t="s">
        <v>392</v>
      </c>
      <c r="K167" s="24">
        <v>39563</v>
      </c>
      <c r="L167" s="85" t="s">
        <v>87</v>
      </c>
      <c r="M167" s="314">
        <v>7631000</v>
      </c>
      <c r="N167" s="314">
        <v>7631000</v>
      </c>
    </row>
    <row r="168" spans="1:14" ht="40.799999999999997" x14ac:dyDescent="0.25">
      <c r="A168" s="1" t="s">
        <v>386</v>
      </c>
      <c r="B168" s="2" t="s">
        <v>387</v>
      </c>
      <c r="C168" s="4">
        <v>788</v>
      </c>
      <c r="D168" s="1" t="s">
        <v>429</v>
      </c>
      <c r="E168" s="1"/>
      <c r="F168" s="85" t="s">
        <v>412</v>
      </c>
      <c r="G168" s="22" t="s">
        <v>604</v>
      </c>
      <c r="H168" s="22" t="s">
        <v>24</v>
      </c>
      <c r="I168" s="95" t="s">
        <v>392</v>
      </c>
      <c r="J168" s="95" t="s">
        <v>392</v>
      </c>
      <c r="K168" s="24">
        <v>39563</v>
      </c>
      <c r="L168" s="85" t="s">
        <v>87</v>
      </c>
      <c r="M168" s="314">
        <v>42300000</v>
      </c>
      <c r="N168" s="314">
        <v>42300000</v>
      </c>
    </row>
    <row r="169" spans="1:14" ht="44.25" customHeight="1" x14ac:dyDescent="0.25">
      <c r="A169" s="1" t="s">
        <v>386</v>
      </c>
      <c r="B169" s="2" t="s">
        <v>387</v>
      </c>
      <c r="C169" s="4">
        <v>789</v>
      </c>
      <c r="D169" s="1" t="s">
        <v>429</v>
      </c>
      <c r="E169" s="1"/>
      <c r="F169" s="201" t="s">
        <v>347</v>
      </c>
      <c r="G169" s="22" t="s">
        <v>604</v>
      </c>
      <c r="H169" s="22" t="s">
        <v>15</v>
      </c>
      <c r="I169" s="95" t="s">
        <v>392</v>
      </c>
      <c r="J169" s="95" t="s">
        <v>392</v>
      </c>
      <c r="K169" s="24">
        <v>39563</v>
      </c>
      <c r="L169" s="85" t="s">
        <v>87</v>
      </c>
      <c r="M169" s="314">
        <v>23304000</v>
      </c>
      <c r="N169" s="314">
        <v>23304000</v>
      </c>
    </row>
    <row r="170" spans="1:14" ht="45" customHeight="1" x14ac:dyDescent="0.25">
      <c r="A170" s="1" t="s">
        <v>386</v>
      </c>
      <c r="B170" s="2" t="s">
        <v>387</v>
      </c>
      <c r="C170" s="4">
        <v>790</v>
      </c>
      <c r="D170" s="1" t="s">
        <v>429</v>
      </c>
      <c r="E170" s="1"/>
      <c r="F170" s="197" t="s">
        <v>1</v>
      </c>
      <c r="G170" s="22" t="s">
        <v>604</v>
      </c>
      <c r="H170" s="22" t="s">
        <v>17</v>
      </c>
      <c r="I170" s="95" t="s">
        <v>392</v>
      </c>
      <c r="J170" s="95" t="s">
        <v>392</v>
      </c>
      <c r="K170" s="24">
        <v>39563</v>
      </c>
      <c r="L170" s="85" t="s">
        <v>87</v>
      </c>
      <c r="M170" s="314">
        <v>50600000</v>
      </c>
      <c r="N170" s="314">
        <v>50600000</v>
      </c>
    </row>
    <row r="171" spans="1:14" ht="40.799999999999997" x14ac:dyDescent="0.25">
      <c r="A171" s="78" t="s">
        <v>386</v>
      </c>
      <c r="B171" s="79" t="s">
        <v>387</v>
      </c>
      <c r="C171" s="63">
        <v>1098</v>
      </c>
      <c r="D171" s="78" t="s">
        <v>429</v>
      </c>
      <c r="E171" s="123"/>
      <c r="F171" s="197" t="s">
        <v>1</v>
      </c>
      <c r="G171" s="22" t="s">
        <v>604</v>
      </c>
      <c r="H171" s="111" t="s">
        <v>652</v>
      </c>
      <c r="I171" s="95" t="s">
        <v>392</v>
      </c>
      <c r="J171" s="95" t="s">
        <v>392</v>
      </c>
      <c r="K171" s="24">
        <v>39563</v>
      </c>
      <c r="L171" s="85" t="s">
        <v>87</v>
      </c>
      <c r="M171" s="314">
        <v>37529000</v>
      </c>
      <c r="N171" s="314">
        <v>37529000</v>
      </c>
    </row>
    <row r="172" spans="1:14" ht="32.25" customHeight="1" x14ac:dyDescent="0.25">
      <c r="A172" s="1" t="s">
        <v>386</v>
      </c>
      <c r="B172" s="127" t="s">
        <v>387</v>
      </c>
      <c r="C172" s="4">
        <v>190</v>
      </c>
      <c r="D172" s="1" t="s">
        <v>429</v>
      </c>
      <c r="E172" s="85"/>
      <c r="F172" s="85" t="s">
        <v>684</v>
      </c>
      <c r="G172" s="22" t="s">
        <v>91</v>
      </c>
      <c r="H172" s="111" t="s">
        <v>676</v>
      </c>
      <c r="I172" s="96" t="s">
        <v>392</v>
      </c>
      <c r="J172" s="96" t="s">
        <v>392</v>
      </c>
      <c r="K172" s="92">
        <v>39715</v>
      </c>
      <c r="L172" s="85" t="s">
        <v>87</v>
      </c>
      <c r="M172" s="314">
        <v>69600000</v>
      </c>
      <c r="N172" s="314">
        <v>69600000</v>
      </c>
    </row>
    <row r="173" spans="1:14" ht="26.25" customHeight="1" x14ac:dyDescent="0.25">
      <c r="A173" s="19" t="s">
        <v>386</v>
      </c>
      <c r="B173" s="127" t="s">
        <v>387</v>
      </c>
      <c r="C173" s="21">
        <v>1094</v>
      </c>
      <c r="D173" s="19" t="s">
        <v>429</v>
      </c>
      <c r="E173" s="85"/>
      <c r="F173" s="85" t="s">
        <v>128</v>
      </c>
      <c r="G173" s="111" t="s">
        <v>91</v>
      </c>
      <c r="H173" s="111" t="s">
        <v>648</v>
      </c>
      <c r="I173" s="96" t="s">
        <v>392</v>
      </c>
      <c r="J173" s="96" t="s">
        <v>392</v>
      </c>
      <c r="K173" s="92">
        <v>39715</v>
      </c>
      <c r="L173" s="85" t="s">
        <v>87</v>
      </c>
      <c r="M173" s="314">
        <v>20800000</v>
      </c>
      <c r="N173" s="314">
        <v>20800000</v>
      </c>
    </row>
    <row r="174" spans="1:14" ht="33.75" customHeight="1" x14ac:dyDescent="0.25">
      <c r="A174" s="19" t="s">
        <v>386</v>
      </c>
      <c r="B174" s="127" t="s">
        <v>387</v>
      </c>
      <c r="C174" s="21">
        <v>1095</v>
      </c>
      <c r="D174" s="19" t="s">
        <v>429</v>
      </c>
      <c r="E174" s="85"/>
      <c r="F174" s="85" t="s">
        <v>128</v>
      </c>
      <c r="G174" s="111" t="s">
        <v>91</v>
      </c>
      <c r="H174" s="111" t="s">
        <v>649</v>
      </c>
      <c r="I174" s="96" t="s">
        <v>392</v>
      </c>
      <c r="J174" s="96" t="s">
        <v>392</v>
      </c>
      <c r="K174" s="92">
        <v>39715</v>
      </c>
      <c r="L174" s="85" t="s">
        <v>87</v>
      </c>
      <c r="M174" s="314">
        <v>73800000</v>
      </c>
      <c r="N174" s="314">
        <v>73800000</v>
      </c>
    </row>
    <row r="175" spans="1:14" ht="29.25" customHeight="1" x14ac:dyDescent="0.25">
      <c r="A175" s="19" t="s">
        <v>386</v>
      </c>
      <c r="B175" s="127" t="s">
        <v>387</v>
      </c>
      <c r="C175" s="21">
        <v>794</v>
      </c>
      <c r="D175" s="19" t="s">
        <v>429</v>
      </c>
      <c r="E175" s="78"/>
      <c r="F175" s="85" t="s">
        <v>684</v>
      </c>
      <c r="G175" s="22" t="s">
        <v>91</v>
      </c>
      <c r="H175" s="111" t="s">
        <v>677</v>
      </c>
      <c r="I175" s="96" t="s">
        <v>392</v>
      </c>
      <c r="J175" s="96" t="s">
        <v>392</v>
      </c>
      <c r="K175" s="92">
        <v>39715</v>
      </c>
      <c r="L175" s="85" t="s">
        <v>87</v>
      </c>
      <c r="M175" s="314">
        <v>55800000</v>
      </c>
      <c r="N175" s="314">
        <v>55800000</v>
      </c>
    </row>
    <row r="176" spans="1:14" ht="33" customHeight="1" x14ac:dyDescent="0.25">
      <c r="A176" s="19" t="s">
        <v>386</v>
      </c>
      <c r="B176" s="127" t="s">
        <v>387</v>
      </c>
      <c r="C176" s="21">
        <v>796</v>
      </c>
      <c r="D176" s="19" t="s">
        <v>429</v>
      </c>
      <c r="E176" s="78"/>
      <c r="F176" s="87" t="s">
        <v>741</v>
      </c>
      <c r="G176" s="111" t="s">
        <v>91</v>
      </c>
      <c r="H176" s="22" t="s">
        <v>319</v>
      </c>
      <c r="I176" s="96" t="s">
        <v>392</v>
      </c>
      <c r="J176" s="96" t="s">
        <v>392</v>
      </c>
      <c r="K176" s="92">
        <v>39715</v>
      </c>
      <c r="L176" s="85" t="s">
        <v>87</v>
      </c>
      <c r="M176" s="314">
        <v>16400000</v>
      </c>
      <c r="N176" s="314">
        <v>16400000</v>
      </c>
    </row>
    <row r="177" spans="1:103" ht="29.25" customHeight="1" x14ac:dyDescent="0.25">
      <c r="A177" s="19" t="s">
        <v>386</v>
      </c>
      <c r="B177" s="127" t="s">
        <v>387</v>
      </c>
      <c r="C177" s="21">
        <v>797</v>
      </c>
      <c r="D177" s="19" t="s">
        <v>429</v>
      </c>
      <c r="E177" s="78"/>
      <c r="F177" s="85" t="s">
        <v>389</v>
      </c>
      <c r="G177" s="111" t="s">
        <v>91</v>
      </c>
      <c r="H177" s="22" t="s">
        <v>39</v>
      </c>
      <c r="I177" s="96" t="s">
        <v>392</v>
      </c>
      <c r="J177" s="96" t="s">
        <v>392</v>
      </c>
      <c r="K177" s="92">
        <v>39715</v>
      </c>
      <c r="L177" s="85" t="s">
        <v>87</v>
      </c>
      <c r="M177" s="314">
        <v>8300000</v>
      </c>
      <c r="N177" s="314">
        <v>8300000</v>
      </c>
    </row>
    <row r="178" spans="1:103" ht="30" customHeight="1" x14ac:dyDescent="0.25">
      <c r="A178" s="19" t="s">
        <v>386</v>
      </c>
      <c r="B178" s="127" t="s">
        <v>387</v>
      </c>
      <c r="C178" s="21">
        <v>795</v>
      </c>
      <c r="D178" s="19" t="s">
        <v>429</v>
      </c>
      <c r="E178" s="78"/>
      <c r="F178" s="85" t="s">
        <v>128</v>
      </c>
      <c r="G178" s="22" t="s">
        <v>90</v>
      </c>
      <c r="H178" s="111" t="s">
        <v>681</v>
      </c>
      <c r="I178" s="96" t="s">
        <v>392</v>
      </c>
      <c r="J178" s="96" t="s">
        <v>392</v>
      </c>
      <c r="K178" s="92">
        <v>39715</v>
      </c>
      <c r="L178" s="85" t="s">
        <v>87</v>
      </c>
      <c r="M178" s="314">
        <v>99900000</v>
      </c>
      <c r="N178" s="314">
        <v>99900000</v>
      </c>
    </row>
    <row r="179" spans="1:103" ht="31.5" customHeight="1" x14ac:dyDescent="0.25">
      <c r="A179" s="19" t="s">
        <v>386</v>
      </c>
      <c r="B179" s="127" t="s">
        <v>387</v>
      </c>
      <c r="C179" s="114">
        <v>1106</v>
      </c>
      <c r="D179" s="19" t="s">
        <v>429</v>
      </c>
      <c r="E179" s="78"/>
      <c r="F179" s="197" t="s">
        <v>732</v>
      </c>
      <c r="G179" s="22" t="s">
        <v>90</v>
      </c>
      <c r="H179" s="111" t="s">
        <v>680</v>
      </c>
      <c r="I179" s="96" t="s">
        <v>392</v>
      </c>
      <c r="J179" s="96" t="s">
        <v>392</v>
      </c>
      <c r="K179" s="92">
        <v>39715</v>
      </c>
      <c r="L179" s="85" t="s">
        <v>87</v>
      </c>
      <c r="M179" s="315" t="s">
        <v>679</v>
      </c>
      <c r="N179" s="315" t="s">
        <v>679</v>
      </c>
    </row>
    <row r="180" spans="1:103" ht="29.25" customHeight="1" x14ac:dyDescent="0.25">
      <c r="A180" s="19" t="s">
        <v>386</v>
      </c>
      <c r="B180" s="127" t="s">
        <v>387</v>
      </c>
      <c r="C180" s="21">
        <v>798</v>
      </c>
      <c r="D180" s="19" t="s">
        <v>429</v>
      </c>
      <c r="E180" s="78"/>
      <c r="F180" s="85" t="s">
        <v>128</v>
      </c>
      <c r="G180" s="22" t="s">
        <v>90</v>
      </c>
      <c r="H180" s="200" t="s">
        <v>902</v>
      </c>
      <c r="I180" s="96" t="s">
        <v>392</v>
      </c>
      <c r="J180" s="96" t="s">
        <v>392</v>
      </c>
      <c r="K180" s="92">
        <v>39715</v>
      </c>
      <c r="L180" s="85" t="s">
        <v>87</v>
      </c>
      <c r="M180" s="314">
        <v>4900000</v>
      </c>
      <c r="N180" s="314">
        <v>4900000</v>
      </c>
    </row>
    <row r="181" spans="1:103" ht="25.5" customHeight="1" x14ac:dyDescent="0.25">
      <c r="A181" s="19" t="s">
        <v>386</v>
      </c>
      <c r="B181" s="127" t="s">
        <v>387</v>
      </c>
      <c r="C181" s="21">
        <v>799</v>
      </c>
      <c r="D181" s="19" t="s">
        <v>429</v>
      </c>
      <c r="E181" s="78"/>
      <c r="F181" s="85" t="s">
        <v>128</v>
      </c>
      <c r="G181" s="22" t="s">
        <v>90</v>
      </c>
      <c r="H181" s="22" t="s">
        <v>320</v>
      </c>
      <c r="I181" s="96" t="s">
        <v>392</v>
      </c>
      <c r="J181" s="96" t="s">
        <v>392</v>
      </c>
      <c r="K181" s="92">
        <v>39715</v>
      </c>
      <c r="L181" s="85" t="s">
        <v>87</v>
      </c>
      <c r="M181" s="314">
        <v>4500000</v>
      </c>
      <c r="N181" s="314">
        <v>4500000</v>
      </c>
    </row>
    <row r="182" spans="1:103" ht="39.75" customHeight="1" x14ac:dyDescent="0.25">
      <c r="A182" s="19" t="s">
        <v>386</v>
      </c>
      <c r="B182" s="127" t="s">
        <v>387</v>
      </c>
      <c r="C182" s="21">
        <v>1096</v>
      </c>
      <c r="D182" s="19" t="s">
        <v>429</v>
      </c>
      <c r="E182" s="87"/>
      <c r="F182" s="197" t="s">
        <v>732</v>
      </c>
      <c r="G182" s="22" t="s">
        <v>90</v>
      </c>
      <c r="H182" s="111" t="s">
        <v>650</v>
      </c>
      <c r="I182" s="96" t="s">
        <v>392</v>
      </c>
      <c r="J182" s="96" t="s">
        <v>392</v>
      </c>
      <c r="K182" s="92">
        <v>39715</v>
      </c>
      <c r="L182" s="85" t="s">
        <v>87</v>
      </c>
      <c r="M182" s="314">
        <v>5800000</v>
      </c>
      <c r="N182" s="129">
        <v>5800000</v>
      </c>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c r="BT182" s="184"/>
      <c r="BU182" s="184"/>
      <c r="BV182" s="184"/>
      <c r="BW182" s="184"/>
      <c r="BX182" s="184"/>
      <c r="BY182" s="184"/>
      <c r="BZ182" s="184"/>
      <c r="CA182" s="184"/>
      <c r="CB182" s="184"/>
      <c r="CC182" s="184"/>
      <c r="CD182" s="184"/>
      <c r="CE182" s="184"/>
      <c r="CF182" s="184"/>
      <c r="CG182" s="184"/>
      <c r="CH182" s="184"/>
      <c r="CI182" s="184"/>
      <c r="CJ182" s="184"/>
      <c r="CK182" s="184"/>
      <c r="CL182" s="184"/>
      <c r="CM182" s="184"/>
      <c r="CN182" s="184"/>
      <c r="CO182" s="184"/>
      <c r="CP182" s="184"/>
      <c r="CQ182" s="184"/>
      <c r="CR182" s="184"/>
      <c r="CS182" s="184"/>
      <c r="CT182" s="184"/>
      <c r="CU182" s="184"/>
      <c r="CV182" s="184"/>
      <c r="CW182" s="184"/>
      <c r="CX182" s="184"/>
      <c r="CY182" s="184"/>
    </row>
    <row r="183" spans="1:103" ht="20.399999999999999" x14ac:dyDescent="0.25">
      <c r="A183" s="33" t="s">
        <v>386</v>
      </c>
      <c r="B183" s="127" t="s">
        <v>387</v>
      </c>
      <c r="C183" s="47">
        <v>800</v>
      </c>
      <c r="D183" s="33" t="s">
        <v>429</v>
      </c>
      <c r="E183" s="87"/>
      <c r="F183" s="85" t="s">
        <v>128</v>
      </c>
      <c r="G183" s="48" t="s">
        <v>90</v>
      </c>
      <c r="H183" s="48" t="s">
        <v>317</v>
      </c>
      <c r="I183" s="96" t="s">
        <v>392</v>
      </c>
      <c r="J183" s="96" t="s">
        <v>392</v>
      </c>
      <c r="K183" s="92">
        <v>39715</v>
      </c>
      <c r="L183" s="85" t="s">
        <v>87</v>
      </c>
      <c r="M183" s="318">
        <v>7300000</v>
      </c>
      <c r="N183" s="135">
        <v>7300000</v>
      </c>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4"/>
      <c r="BU183" s="184"/>
      <c r="BV183" s="184"/>
      <c r="BW183" s="184"/>
      <c r="BX183" s="184"/>
      <c r="BY183" s="184"/>
      <c r="BZ183" s="184"/>
      <c r="CA183" s="184"/>
      <c r="CB183" s="184"/>
      <c r="CC183" s="184"/>
      <c r="CD183" s="184"/>
      <c r="CE183" s="184"/>
      <c r="CF183" s="184"/>
      <c r="CG183" s="184"/>
      <c r="CH183" s="184"/>
      <c r="CI183" s="184"/>
      <c r="CJ183" s="184"/>
      <c r="CK183" s="184"/>
      <c r="CL183" s="184"/>
      <c r="CM183" s="184"/>
      <c r="CN183" s="184"/>
      <c r="CO183" s="184"/>
      <c r="CP183" s="184"/>
      <c r="CQ183" s="184"/>
      <c r="CR183" s="184"/>
      <c r="CS183" s="184"/>
      <c r="CT183" s="184"/>
      <c r="CU183" s="184"/>
      <c r="CV183" s="184"/>
      <c r="CW183" s="184"/>
      <c r="CX183" s="184"/>
      <c r="CY183" s="184"/>
    </row>
    <row r="184" spans="1:103" s="193" customFormat="1" ht="36.75" customHeight="1" x14ac:dyDescent="0.25">
      <c r="A184" s="97" t="s">
        <v>386</v>
      </c>
      <c r="B184" s="416" t="s">
        <v>387</v>
      </c>
      <c r="C184" s="51">
        <v>1097</v>
      </c>
      <c r="D184" s="97" t="s">
        <v>429</v>
      </c>
      <c r="E184" s="417"/>
      <c r="F184" s="85" t="s">
        <v>128</v>
      </c>
      <c r="G184" s="111" t="s">
        <v>90</v>
      </c>
      <c r="H184" s="110" t="s">
        <v>651</v>
      </c>
      <c r="I184" s="96" t="s">
        <v>392</v>
      </c>
      <c r="J184" s="96" t="s">
        <v>392</v>
      </c>
      <c r="K184" s="92">
        <v>39715</v>
      </c>
      <c r="L184" s="85" t="s">
        <v>87</v>
      </c>
      <c r="M184" s="318">
        <v>129800000</v>
      </c>
      <c r="N184" s="135">
        <v>129800000</v>
      </c>
      <c r="O184" s="301"/>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194"/>
      <c r="BW184" s="194"/>
      <c r="BX184" s="194"/>
      <c r="BY184" s="194"/>
      <c r="BZ184" s="194"/>
      <c r="CA184" s="194"/>
      <c r="CB184" s="194"/>
      <c r="CC184" s="194"/>
      <c r="CD184" s="194"/>
      <c r="CE184" s="194"/>
      <c r="CF184" s="194"/>
      <c r="CG184" s="194"/>
      <c r="CH184" s="194"/>
      <c r="CI184" s="194"/>
      <c r="CJ184" s="194"/>
      <c r="CK184" s="194"/>
      <c r="CL184" s="194"/>
      <c r="CM184" s="194"/>
      <c r="CN184" s="194"/>
      <c r="CO184" s="194"/>
      <c r="CP184" s="194"/>
      <c r="CQ184" s="194"/>
      <c r="CR184" s="194"/>
      <c r="CS184" s="194"/>
      <c r="CT184" s="194"/>
      <c r="CU184" s="194"/>
      <c r="CV184" s="194"/>
      <c r="CW184" s="194"/>
      <c r="CX184" s="194"/>
      <c r="CY184" s="194"/>
    </row>
    <row r="185" spans="1:103" s="116" customFormat="1" ht="33.75" customHeight="1" x14ac:dyDescent="0.25">
      <c r="A185" s="78" t="s">
        <v>386</v>
      </c>
      <c r="B185" s="79" t="s">
        <v>387</v>
      </c>
      <c r="C185" s="63">
        <v>1099</v>
      </c>
      <c r="D185" s="78" t="s">
        <v>429</v>
      </c>
      <c r="E185" s="123"/>
      <c r="F185" s="197" t="s">
        <v>732</v>
      </c>
      <c r="G185" s="22" t="s">
        <v>90</v>
      </c>
      <c r="H185" s="111" t="s">
        <v>653</v>
      </c>
      <c r="I185" s="95" t="s">
        <v>392</v>
      </c>
      <c r="J185" s="95" t="s">
        <v>392</v>
      </c>
      <c r="K185" s="92">
        <v>39715</v>
      </c>
      <c r="L185" s="85" t="s">
        <v>87</v>
      </c>
      <c r="M185" s="314">
        <v>4100000</v>
      </c>
      <c r="N185" s="129">
        <v>4100000</v>
      </c>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4"/>
      <c r="BU185" s="184"/>
      <c r="BV185" s="184"/>
      <c r="BW185" s="184"/>
      <c r="BX185" s="184"/>
      <c r="BY185" s="184"/>
      <c r="BZ185" s="184"/>
      <c r="CA185" s="184"/>
      <c r="CB185" s="184"/>
      <c r="CC185" s="184"/>
      <c r="CD185" s="184"/>
      <c r="CE185" s="184"/>
      <c r="CF185" s="184"/>
      <c r="CG185" s="184"/>
      <c r="CH185" s="184"/>
      <c r="CI185" s="184"/>
      <c r="CJ185" s="184"/>
      <c r="CK185" s="184"/>
      <c r="CL185" s="184"/>
      <c r="CM185" s="184"/>
      <c r="CN185" s="184"/>
      <c r="CO185" s="184"/>
      <c r="CP185" s="184"/>
      <c r="CQ185" s="184"/>
      <c r="CR185" s="184"/>
      <c r="CS185" s="184"/>
      <c r="CT185" s="184"/>
      <c r="CU185" s="184"/>
      <c r="CV185" s="184"/>
      <c r="CW185" s="184"/>
      <c r="CX185" s="184"/>
      <c r="CY185" s="184"/>
    </row>
    <row r="186" spans="1:103" s="159" customFormat="1" ht="35.25" customHeight="1" x14ac:dyDescent="0.25">
      <c r="A186" s="78" t="s">
        <v>386</v>
      </c>
      <c r="B186" s="79" t="s">
        <v>387</v>
      </c>
      <c r="C186" s="114">
        <v>1109</v>
      </c>
      <c r="D186" s="78" t="s">
        <v>429</v>
      </c>
      <c r="E186" s="123"/>
      <c r="F186" s="85" t="s">
        <v>128</v>
      </c>
      <c r="G186" s="22" t="s">
        <v>90</v>
      </c>
      <c r="H186" s="111" t="s">
        <v>688</v>
      </c>
      <c r="I186" s="95" t="s">
        <v>392</v>
      </c>
      <c r="J186" s="95" t="s">
        <v>392</v>
      </c>
      <c r="K186" s="92">
        <v>39715</v>
      </c>
      <c r="L186" s="85" t="s">
        <v>87</v>
      </c>
      <c r="M186" s="15">
        <v>360000</v>
      </c>
      <c r="N186" s="15">
        <v>360000</v>
      </c>
      <c r="O186" s="184"/>
    </row>
    <row r="187" spans="1:103" ht="30.75" customHeight="1" x14ac:dyDescent="0.4">
      <c r="A187" s="1107" t="s">
        <v>302</v>
      </c>
      <c r="B187" s="1108"/>
      <c r="C187" s="1108"/>
      <c r="D187" s="1108"/>
      <c r="E187" s="1108"/>
      <c r="F187" s="1108"/>
      <c r="G187" s="1108"/>
      <c r="H187" s="1108"/>
      <c r="I187" s="1108"/>
      <c r="J187" s="1108"/>
      <c r="K187" s="1108"/>
      <c r="L187" s="1108"/>
      <c r="M187" s="1108"/>
      <c r="N187" s="1109"/>
    </row>
    <row r="188" spans="1:103" ht="20.399999999999999" x14ac:dyDescent="0.25">
      <c r="A188" s="1" t="s">
        <v>386</v>
      </c>
      <c r="B188" s="2" t="s">
        <v>387</v>
      </c>
      <c r="C188" s="14">
        <v>211</v>
      </c>
      <c r="D188" s="1" t="s">
        <v>451</v>
      </c>
      <c r="E188" s="1"/>
      <c r="F188" s="85" t="s">
        <v>738</v>
      </c>
      <c r="G188" s="22" t="s">
        <v>165</v>
      </c>
      <c r="H188" s="22" t="s">
        <v>306</v>
      </c>
      <c r="I188" s="96" t="s">
        <v>406</v>
      </c>
      <c r="J188" s="96" t="s">
        <v>406</v>
      </c>
      <c r="K188" s="24">
        <v>39563</v>
      </c>
      <c r="L188" s="85" t="s">
        <v>121</v>
      </c>
      <c r="M188" s="314">
        <v>9162029</v>
      </c>
      <c r="N188" s="314">
        <v>9162029</v>
      </c>
    </row>
    <row r="189" spans="1:103" s="93" customFormat="1" ht="30.6" x14ac:dyDescent="0.25">
      <c r="A189" s="19" t="s">
        <v>386</v>
      </c>
      <c r="B189" s="20" t="s">
        <v>387</v>
      </c>
      <c r="C189" s="21">
        <v>1049</v>
      </c>
      <c r="D189" s="19" t="s">
        <v>468</v>
      </c>
      <c r="E189" s="19"/>
      <c r="F189" s="85" t="s">
        <v>412</v>
      </c>
      <c r="G189" s="22"/>
      <c r="H189" s="22" t="s">
        <v>43</v>
      </c>
      <c r="I189" s="96" t="s">
        <v>392</v>
      </c>
      <c r="J189" s="96" t="s">
        <v>392</v>
      </c>
      <c r="K189" s="89" t="s">
        <v>410</v>
      </c>
      <c r="L189" s="85" t="s">
        <v>410</v>
      </c>
      <c r="M189" s="314">
        <v>3000000</v>
      </c>
      <c r="N189" s="314">
        <v>3000000</v>
      </c>
    </row>
    <row r="190" spans="1:103" ht="20.399999999999999" x14ac:dyDescent="0.25">
      <c r="A190" s="1" t="s">
        <v>386</v>
      </c>
      <c r="B190" s="2" t="s">
        <v>387</v>
      </c>
      <c r="C190" s="4">
        <v>582</v>
      </c>
      <c r="D190" s="1" t="s">
        <v>451</v>
      </c>
      <c r="E190" s="1"/>
      <c r="F190" s="85" t="s">
        <v>412</v>
      </c>
      <c r="G190" s="111"/>
      <c r="H190" s="22" t="s">
        <v>596</v>
      </c>
      <c r="I190" s="96" t="s">
        <v>392</v>
      </c>
      <c r="J190" s="96" t="s">
        <v>392</v>
      </c>
      <c r="K190" s="92">
        <v>39647</v>
      </c>
      <c r="L190" s="85" t="s">
        <v>87</v>
      </c>
      <c r="M190" s="314">
        <v>16000000</v>
      </c>
      <c r="N190" s="314">
        <v>16000000</v>
      </c>
    </row>
    <row r="191" spans="1:103" s="185" customFormat="1" ht="30.6" x14ac:dyDescent="0.25">
      <c r="A191" s="96" t="s">
        <v>386</v>
      </c>
      <c r="B191" s="85" t="s">
        <v>387</v>
      </c>
      <c r="C191" s="114">
        <v>1112</v>
      </c>
      <c r="D191" s="96" t="s">
        <v>468</v>
      </c>
      <c r="E191" s="96"/>
      <c r="F191" s="85" t="s">
        <v>412</v>
      </c>
      <c r="G191" s="111"/>
      <c r="H191" s="111" t="s">
        <v>707</v>
      </c>
      <c r="I191" s="96" t="s">
        <v>392</v>
      </c>
      <c r="J191" s="96" t="s">
        <v>392</v>
      </c>
      <c r="K191" s="89" t="s">
        <v>410</v>
      </c>
      <c r="L191" s="85" t="s">
        <v>410</v>
      </c>
      <c r="M191" s="314">
        <v>1000000</v>
      </c>
      <c r="N191" s="314">
        <v>1000000</v>
      </c>
    </row>
    <row r="192" spans="1:103" ht="30.6" x14ac:dyDescent="0.25">
      <c r="A192" s="19" t="s">
        <v>386</v>
      </c>
      <c r="B192" s="20" t="s">
        <v>387</v>
      </c>
      <c r="C192" s="21">
        <v>974</v>
      </c>
      <c r="D192" s="19" t="s">
        <v>468</v>
      </c>
      <c r="E192" s="19"/>
      <c r="F192" s="85" t="s">
        <v>1</v>
      </c>
      <c r="G192" s="22"/>
      <c r="H192" s="22" t="s">
        <v>307</v>
      </c>
      <c r="I192" s="96" t="s">
        <v>392</v>
      </c>
      <c r="J192" s="96" t="s">
        <v>392</v>
      </c>
      <c r="K192" s="20" t="s">
        <v>410</v>
      </c>
      <c r="L192" s="85" t="s">
        <v>87</v>
      </c>
      <c r="M192" s="314">
        <v>6700000</v>
      </c>
      <c r="N192" s="314">
        <v>6700000</v>
      </c>
    </row>
    <row r="193" spans="1:14" ht="45.75" customHeight="1" x14ac:dyDescent="0.25">
      <c r="A193" s="1" t="s">
        <v>386</v>
      </c>
      <c r="B193" s="20" t="s">
        <v>387</v>
      </c>
      <c r="C193" s="4">
        <v>816</v>
      </c>
      <c r="D193" s="1" t="s">
        <v>451</v>
      </c>
      <c r="E193" s="2"/>
      <c r="F193" s="85" t="s">
        <v>684</v>
      </c>
      <c r="G193" s="22" t="s">
        <v>48</v>
      </c>
      <c r="H193" s="111" t="s">
        <v>674</v>
      </c>
      <c r="I193" s="96" t="s">
        <v>392</v>
      </c>
      <c r="J193" s="96" t="s">
        <v>392</v>
      </c>
      <c r="K193" s="92">
        <v>39715</v>
      </c>
      <c r="L193" s="85" t="s">
        <v>87</v>
      </c>
      <c r="M193" s="315" t="s">
        <v>548</v>
      </c>
      <c r="N193" s="315" t="s">
        <v>548</v>
      </c>
    </row>
    <row r="194" spans="1:14" ht="33.75" customHeight="1" x14ac:dyDescent="0.25">
      <c r="A194" s="1" t="s">
        <v>386</v>
      </c>
      <c r="B194" s="89" t="s">
        <v>387</v>
      </c>
      <c r="C194" s="63">
        <v>1054</v>
      </c>
      <c r="D194" s="1" t="s">
        <v>451</v>
      </c>
      <c r="E194" s="1"/>
      <c r="F194" s="85" t="s">
        <v>684</v>
      </c>
      <c r="G194" s="111" t="s">
        <v>657</v>
      </c>
      <c r="H194" s="22" t="s">
        <v>623</v>
      </c>
      <c r="I194" s="95" t="s">
        <v>392</v>
      </c>
      <c r="J194" s="95" t="s">
        <v>392</v>
      </c>
      <c r="K194" s="152">
        <v>39715</v>
      </c>
      <c r="L194" s="85" t="s">
        <v>87</v>
      </c>
      <c r="M194" s="314">
        <v>14000000</v>
      </c>
      <c r="N194" s="314">
        <v>14000000</v>
      </c>
    </row>
    <row r="195" spans="1:14" ht="34.5" customHeight="1" x14ac:dyDescent="0.25">
      <c r="A195" s="98" t="s">
        <v>386</v>
      </c>
      <c r="B195" s="89" t="s">
        <v>387</v>
      </c>
      <c r="C195" s="55">
        <v>576</v>
      </c>
      <c r="D195" s="98" t="s">
        <v>451</v>
      </c>
      <c r="E195" s="98"/>
      <c r="F195" s="85" t="s">
        <v>684</v>
      </c>
      <c r="G195" s="50" t="s">
        <v>349</v>
      </c>
      <c r="H195" s="151" t="s">
        <v>698</v>
      </c>
      <c r="I195" s="95" t="s">
        <v>392</v>
      </c>
      <c r="J195" s="95" t="s">
        <v>392</v>
      </c>
      <c r="K195" s="152">
        <v>39715</v>
      </c>
      <c r="L195" s="88" t="s">
        <v>87</v>
      </c>
      <c r="M195" s="317">
        <v>313000000</v>
      </c>
      <c r="N195" s="317">
        <v>313000000</v>
      </c>
    </row>
    <row r="196" spans="1:14" ht="34.5" customHeight="1" x14ac:dyDescent="0.25">
      <c r="A196" s="98" t="s">
        <v>386</v>
      </c>
      <c r="B196" s="89" t="s">
        <v>387</v>
      </c>
      <c r="C196" s="154">
        <v>1114</v>
      </c>
      <c r="D196" s="98" t="s">
        <v>451</v>
      </c>
      <c r="E196" s="163"/>
      <c r="F196" s="85" t="s">
        <v>684</v>
      </c>
      <c r="G196" s="151" t="s">
        <v>349</v>
      </c>
      <c r="H196" s="151" t="s">
        <v>700</v>
      </c>
      <c r="I196" s="95" t="s">
        <v>392</v>
      </c>
      <c r="J196" s="95" t="s">
        <v>392</v>
      </c>
      <c r="K196" s="152">
        <v>39715</v>
      </c>
      <c r="L196" s="88" t="s">
        <v>87</v>
      </c>
      <c r="M196" s="315" t="s">
        <v>699</v>
      </c>
      <c r="N196" s="315" t="s">
        <v>699</v>
      </c>
    </row>
    <row r="197" spans="1:14" ht="37.5" customHeight="1" x14ac:dyDescent="0.25">
      <c r="A197" s="19" t="s">
        <v>386</v>
      </c>
      <c r="B197" s="89" t="s">
        <v>387</v>
      </c>
      <c r="C197" s="21">
        <v>814</v>
      </c>
      <c r="D197" s="19" t="s">
        <v>451</v>
      </c>
      <c r="E197" s="19"/>
      <c r="F197" s="85" t="s">
        <v>684</v>
      </c>
      <c r="G197" s="111" t="s">
        <v>622</v>
      </c>
      <c r="H197" s="111" t="s">
        <v>47</v>
      </c>
      <c r="I197" s="95" t="s">
        <v>392</v>
      </c>
      <c r="J197" s="95" t="s">
        <v>392</v>
      </c>
      <c r="K197" s="152">
        <v>39715</v>
      </c>
      <c r="L197" s="85" t="s">
        <v>87</v>
      </c>
      <c r="M197" s="314">
        <v>9000000</v>
      </c>
      <c r="N197" s="314">
        <v>9000000</v>
      </c>
    </row>
    <row r="198" spans="1:14" ht="20.399999999999999" x14ac:dyDescent="0.25">
      <c r="A198" s="98" t="s">
        <v>386</v>
      </c>
      <c r="B198" s="89" t="s">
        <v>387</v>
      </c>
      <c r="C198" s="4">
        <v>802</v>
      </c>
      <c r="D198" s="98" t="s">
        <v>451</v>
      </c>
      <c r="E198" s="98"/>
      <c r="F198" s="85" t="s">
        <v>684</v>
      </c>
      <c r="G198" s="22" t="s">
        <v>91</v>
      </c>
      <c r="H198" s="22" t="s">
        <v>621</v>
      </c>
      <c r="I198" s="95" t="s">
        <v>392</v>
      </c>
      <c r="J198" s="95" t="s">
        <v>392</v>
      </c>
      <c r="K198" s="152">
        <v>39715</v>
      </c>
      <c r="L198" s="85" t="s">
        <v>87</v>
      </c>
      <c r="M198" s="314">
        <v>251000000</v>
      </c>
      <c r="N198" s="314">
        <v>251000000</v>
      </c>
    </row>
    <row r="199" spans="1:14" ht="30.6" x14ac:dyDescent="0.25">
      <c r="A199" s="98" t="s">
        <v>386</v>
      </c>
      <c r="B199" s="89" t="s">
        <v>387</v>
      </c>
      <c r="C199" s="21">
        <v>1084</v>
      </c>
      <c r="D199" s="98" t="s">
        <v>451</v>
      </c>
      <c r="E199" s="98"/>
      <c r="F199" s="85" t="s">
        <v>684</v>
      </c>
      <c r="G199" s="22" t="s">
        <v>91</v>
      </c>
      <c r="H199" s="111" t="s">
        <v>682</v>
      </c>
      <c r="I199" s="95" t="s">
        <v>392</v>
      </c>
      <c r="J199" s="95" t="s">
        <v>392</v>
      </c>
      <c r="K199" s="152">
        <v>39715</v>
      </c>
      <c r="L199" s="85" t="s">
        <v>87</v>
      </c>
      <c r="M199" s="315" t="s">
        <v>552</v>
      </c>
      <c r="N199" s="315" t="s">
        <v>552</v>
      </c>
    </row>
    <row r="200" spans="1:14" ht="30.6" x14ac:dyDescent="0.25">
      <c r="A200" s="98" t="s">
        <v>386</v>
      </c>
      <c r="B200" s="89" t="s">
        <v>387</v>
      </c>
      <c r="C200" s="21">
        <v>1085</v>
      </c>
      <c r="D200" s="98" t="s">
        <v>451</v>
      </c>
      <c r="E200" s="98"/>
      <c r="F200" s="85" t="s">
        <v>684</v>
      </c>
      <c r="G200" s="22" t="s">
        <v>91</v>
      </c>
      <c r="H200" s="111" t="s">
        <v>643</v>
      </c>
      <c r="I200" s="95" t="s">
        <v>392</v>
      </c>
      <c r="J200" s="95" t="s">
        <v>392</v>
      </c>
      <c r="K200" s="152">
        <v>39715</v>
      </c>
      <c r="L200" s="85" t="s">
        <v>87</v>
      </c>
      <c r="M200" s="315" t="s">
        <v>552</v>
      </c>
      <c r="N200" s="315" t="s">
        <v>552</v>
      </c>
    </row>
    <row r="201" spans="1:14" ht="30.6" x14ac:dyDescent="0.25">
      <c r="A201" s="98" t="s">
        <v>386</v>
      </c>
      <c r="B201" s="89" t="s">
        <v>387</v>
      </c>
      <c r="C201" s="21">
        <v>1086</v>
      </c>
      <c r="D201" s="98" t="s">
        <v>451</v>
      </c>
      <c r="E201" s="98"/>
      <c r="F201" s="85" t="s">
        <v>684</v>
      </c>
      <c r="G201" s="22" t="s">
        <v>91</v>
      </c>
      <c r="H201" s="111" t="s">
        <v>701</v>
      </c>
      <c r="I201" s="95" t="s">
        <v>392</v>
      </c>
      <c r="J201" s="95" t="s">
        <v>392</v>
      </c>
      <c r="K201" s="152">
        <v>39715</v>
      </c>
      <c r="L201" s="85" t="s">
        <v>87</v>
      </c>
      <c r="M201" s="315" t="s">
        <v>552</v>
      </c>
      <c r="N201" s="315" t="s">
        <v>552</v>
      </c>
    </row>
    <row r="202" spans="1:14" ht="30.6" x14ac:dyDescent="0.25">
      <c r="A202" s="98" t="s">
        <v>386</v>
      </c>
      <c r="B202" s="89" t="s">
        <v>387</v>
      </c>
      <c r="C202" s="21">
        <v>1087</v>
      </c>
      <c r="D202" s="98" t="s">
        <v>451</v>
      </c>
      <c r="E202" s="98"/>
      <c r="F202" s="85" t="s">
        <v>684</v>
      </c>
      <c r="G202" s="22" t="s">
        <v>91</v>
      </c>
      <c r="H202" s="111" t="s">
        <v>702</v>
      </c>
      <c r="I202" s="95" t="s">
        <v>392</v>
      </c>
      <c r="J202" s="95" t="s">
        <v>392</v>
      </c>
      <c r="K202" s="152">
        <v>39715</v>
      </c>
      <c r="L202" s="85" t="s">
        <v>87</v>
      </c>
      <c r="M202" s="315" t="s">
        <v>552</v>
      </c>
      <c r="N202" s="315" t="s">
        <v>552</v>
      </c>
    </row>
    <row r="203" spans="1:14" ht="30.6" x14ac:dyDescent="0.25">
      <c r="A203" s="98" t="s">
        <v>386</v>
      </c>
      <c r="B203" s="89" t="s">
        <v>387</v>
      </c>
      <c r="C203" s="21">
        <v>1088</v>
      </c>
      <c r="D203" s="98" t="s">
        <v>451</v>
      </c>
      <c r="E203" s="98"/>
      <c r="F203" s="85" t="s">
        <v>684</v>
      </c>
      <c r="G203" s="22" t="s">
        <v>91</v>
      </c>
      <c r="H203" s="111" t="s">
        <v>703</v>
      </c>
      <c r="I203" s="95" t="s">
        <v>392</v>
      </c>
      <c r="J203" s="95" t="s">
        <v>392</v>
      </c>
      <c r="K203" s="152">
        <v>39715</v>
      </c>
      <c r="L203" s="85" t="s">
        <v>87</v>
      </c>
      <c r="M203" s="315" t="s">
        <v>552</v>
      </c>
      <c r="N203" s="315" t="s">
        <v>552</v>
      </c>
    </row>
    <row r="204" spans="1:14" ht="30.6" x14ac:dyDescent="0.25">
      <c r="A204" s="98" t="s">
        <v>386</v>
      </c>
      <c r="B204" s="89" t="s">
        <v>387</v>
      </c>
      <c r="C204" s="21">
        <v>1089</v>
      </c>
      <c r="D204" s="98" t="s">
        <v>451</v>
      </c>
      <c r="E204" s="98"/>
      <c r="F204" s="85" t="s">
        <v>684</v>
      </c>
      <c r="G204" s="22" t="s">
        <v>91</v>
      </c>
      <c r="H204" s="111" t="s">
        <v>646</v>
      </c>
      <c r="I204" s="95" t="s">
        <v>392</v>
      </c>
      <c r="J204" s="95" t="s">
        <v>392</v>
      </c>
      <c r="K204" s="152">
        <v>39715</v>
      </c>
      <c r="L204" s="85" t="s">
        <v>87</v>
      </c>
      <c r="M204" s="315" t="s">
        <v>552</v>
      </c>
      <c r="N204" s="315" t="s">
        <v>552</v>
      </c>
    </row>
    <row r="205" spans="1:14" ht="30.6" x14ac:dyDescent="0.25">
      <c r="A205" s="98" t="s">
        <v>386</v>
      </c>
      <c r="B205" s="89" t="s">
        <v>387</v>
      </c>
      <c r="C205" s="21">
        <v>1090</v>
      </c>
      <c r="D205" s="98" t="s">
        <v>451</v>
      </c>
      <c r="E205" s="98"/>
      <c r="F205" s="85" t="s">
        <v>684</v>
      </c>
      <c r="G205" s="22" t="s">
        <v>91</v>
      </c>
      <c r="H205" s="111" t="s">
        <v>645</v>
      </c>
      <c r="I205" s="95" t="s">
        <v>392</v>
      </c>
      <c r="J205" s="95" t="s">
        <v>392</v>
      </c>
      <c r="K205" s="152">
        <v>39715</v>
      </c>
      <c r="L205" s="85" t="s">
        <v>87</v>
      </c>
      <c r="M205" s="315" t="s">
        <v>552</v>
      </c>
      <c r="N205" s="315" t="s">
        <v>552</v>
      </c>
    </row>
    <row r="206" spans="1:14" ht="30.6" x14ac:dyDescent="0.25">
      <c r="A206" s="98" t="s">
        <v>386</v>
      </c>
      <c r="B206" s="89" t="s">
        <v>387</v>
      </c>
      <c r="C206" s="21">
        <v>1091</v>
      </c>
      <c r="D206" s="98" t="s">
        <v>451</v>
      </c>
      <c r="E206" s="98"/>
      <c r="F206" s="85" t="s">
        <v>684</v>
      </c>
      <c r="G206" s="22" t="s">
        <v>91</v>
      </c>
      <c r="H206" s="111" t="s">
        <v>644</v>
      </c>
      <c r="I206" s="95" t="s">
        <v>392</v>
      </c>
      <c r="J206" s="95" t="s">
        <v>392</v>
      </c>
      <c r="K206" s="152">
        <v>39715</v>
      </c>
      <c r="L206" s="85" t="s">
        <v>87</v>
      </c>
      <c r="M206" s="315" t="s">
        <v>552</v>
      </c>
      <c r="N206" s="315" t="s">
        <v>552</v>
      </c>
    </row>
    <row r="207" spans="1:14" ht="30.6" x14ac:dyDescent="0.25">
      <c r="A207" s="1" t="s">
        <v>386</v>
      </c>
      <c r="B207" s="89" t="s">
        <v>387</v>
      </c>
      <c r="C207" s="4">
        <v>810</v>
      </c>
      <c r="D207" s="1" t="s">
        <v>451</v>
      </c>
      <c r="E207" s="1"/>
      <c r="F207" s="85" t="s">
        <v>684</v>
      </c>
      <c r="G207" s="22" t="s">
        <v>91</v>
      </c>
      <c r="H207" s="111" t="s">
        <v>704</v>
      </c>
      <c r="I207" s="95" t="s">
        <v>392</v>
      </c>
      <c r="J207" s="95" t="s">
        <v>392</v>
      </c>
      <c r="K207" s="152">
        <v>39715</v>
      </c>
      <c r="L207" s="85" t="s">
        <v>87</v>
      </c>
      <c r="M207" s="315" t="s">
        <v>552</v>
      </c>
      <c r="N207" s="315" t="s">
        <v>552</v>
      </c>
    </row>
    <row r="208" spans="1:14" ht="30.6" x14ac:dyDescent="0.25">
      <c r="A208" s="1" t="s">
        <v>386</v>
      </c>
      <c r="B208" s="89" t="s">
        <v>387</v>
      </c>
      <c r="C208" s="4">
        <v>191</v>
      </c>
      <c r="D208" s="1" t="s">
        <v>451</v>
      </c>
      <c r="E208" s="1" t="s">
        <v>429</v>
      </c>
      <c r="F208" s="85" t="s">
        <v>684</v>
      </c>
      <c r="G208" s="22" t="s">
        <v>91</v>
      </c>
      <c r="H208" s="111" t="s">
        <v>683</v>
      </c>
      <c r="I208" s="95" t="s">
        <v>392</v>
      </c>
      <c r="J208" s="95" t="s">
        <v>392</v>
      </c>
      <c r="K208" s="152">
        <v>39715</v>
      </c>
      <c r="L208" s="85" t="s">
        <v>87</v>
      </c>
      <c r="M208" s="315" t="s">
        <v>552</v>
      </c>
      <c r="N208" s="315" t="s">
        <v>552</v>
      </c>
    </row>
    <row r="209" spans="1:42" ht="39" customHeight="1" x14ac:dyDescent="0.25">
      <c r="A209" s="1" t="s">
        <v>386</v>
      </c>
      <c r="B209" s="89" t="s">
        <v>387</v>
      </c>
      <c r="C209" s="4">
        <v>807</v>
      </c>
      <c r="D209" s="1" t="s">
        <v>451</v>
      </c>
      <c r="E209" s="1"/>
      <c r="F209" s="85" t="s">
        <v>684</v>
      </c>
      <c r="G209" s="111" t="s">
        <v>706</v>
      </c>
      <c r="H209" s="111" t="s">
        <v>705</v>
      </c>
      <c r="I209" s="95" t="s">
        <v>392</v>
      </c>
      <c r="J209" s="95" t="s">
        <v>392</v>
      </c>
      <c r="K209" s="152">
        <v>39715</v>
      </c>
      <c r="L209" s="85" t="s">
        <v>87</v>
      </c>
      <c r="M209" s="314">
        <v>33000000</v>
      </c>
      <c r="N209" s="314">
        <v>33000000</v>
      </c>
    </row>
    <row r="210" spans="1:42" s="119" customFormat="1" ht="45.75" customHeight="1" x14ac:dyDescent="0.25">
      <c r="A210" s="98" t="s">
        <v>386</v>
      </c>
      <c r="B210" s="89" t="s">
        <v>387</v>
      </c>
      <c r="C210" s="113">
        <v>1092</v>
      </c>
      <c r="D210" s="98" t="s">
        <v>451</v>
      </c>
      <c r="E210" s="98"/>
      <c r="F210" s="85" t="s">
        <v>684</v>
      </c>
      <c r="G210" s="18" t="s">
        <v>711</v>
      </c>
      <c r="H210" s="18" t="s">
        <v>689</v>
      </c>
      <c r="I210" s="98" t="s">
        <v>392</v>
      </c>
      <c r="J210" s="98" t="s">
        <v>392</v>
      </c>
      <c r="K210" s="152">
        <v>39715</v>
      </c>
      <c r="L210" s="89" t="s">
        <v>87</v>
      </c>
      <c r="M210" s="103">
        <v>37000000</v>
      </c>
      <c r="N210" s="103">
        <v>37000000</v>
      </c>
    </row>
    <row r="211" spans="1:42" ht="20.399999999999999" x14ac:dyDescent="0.25">
      <c r="A211" s="96" t="s">
        <v>386</v>
      </c>
      <c r="B211" s="85" t="s">
        <v>387</v>
      </c>
      <c r="C211" s="114">
        <v>1056</v>
      </c>
      <c r="D211" s="96" t="s">
        <v>451</v>
      </c>
      <c r="E211" s="96"/>
      <c r="F211" s="87" t="s">
        <v>1</v>
      </c>
      <c r="G211" s="111" t="s">
        <v>559</v>
      </c>
      <c r="H211" s="111" t="s">
        <v>557</v>
      </c>
      <c r="I211" s="96" t="s">
        <v>392</v>
      </c>
      <c r="J211" s="96" t="s">
        <v>392</v>
      </c>
      <c r="K211" s="92">
        <v>39794</v>
      </c>
      <c r="L211" s="85" t="s">
        <v>87</v>
      </c>
      <c r="M211" s="314">
        <v>9751000</v>
      </c>
      <c r="N211" s="314">
        <v>9751000</v>
      </c>
    </row>
    <row r="212" spans="1:42" s="185" customFormat="1" ht="30.6" x14ac:dyDescent="0.25">
      <c r="A212" s="96" t="s">
        <v>386</v>
      </c>
      <c r="B212" s="85" t="s">
        <v>387</v>
      </c>
      <c r="C212" s="114">
        <v>1110</v>
      </c>
      <c r="D212" s="96" t="s">
        <v>468</v>
      </c>
      <c r="E212" s="169"/>
      <c r="F212" s="197" t="s">
        <v>6</v>
      </c>
      <c r="G212" s="168"/>
      <c r="H212" s="111" t="s">
        <v>708</v>
      </c>
      <c r="I212" s="96" t="s">
        <v>392</v>
      </c>
      <c r="J212" s="96" t="s">
        <v>392</v>
      </c>
      <c r="K212" s="109">
        <v>39790</v>
      </c>
      <c r="L212" s="197" t="s">
        <v>87</v>
      </c>
      <c r="M212" s="314">
        <v>800000</v>
      </c>
      <c r="N212" s="399">
        <v>1200000</v>
      </c>
    </row>
    <row r="213" spans="1:42" s="185" customFormat="1" ht="30.6" x14ac:dyDescent="0.25">
      <c r="A213" s="96" t="s">
        <v>386</v>
      </c>
      <c r="B213" s="85" t="s">
        <v>387</v>
      </c>
      <c r="C213" s="114">
        <v>1111</v>
      </c>
      <c r="D213" s="96" t="s">
        <v>468</v>
      </c>
      <c r="E213" s="169"/>
      <c r="F213" s="85" t="s">
        <v>693</v>
      </c>
      <c r="G213" s="168"/>
      <c r="H213" s="111" t="s">
        <v>694</v>
      </c>
      <c r="I213" s="96" t="s">
        <v>392</v>
      </c>
      <c r="J213" s="96" t="s">
        <v>392</v>
      </c>
      <c r="K213" s="109">
        <v>39820</v>
      </c>
      <c r="L213" s="85" t="s">
        <v>87</v>
      </c>
      <c r="M213" s="314">
        <v>8700000</v>
      </c>
      <c r="N213" s="399">
        <v>10543000</v>
      </c>
    </row>
    <row r="214" spans="1:42" ht="30.6" x14ac:dyDescent="0.25">
      <c r="A214" s="148" t="s">
        <v>386</v>
      </c>
      <c r="B214" s="89" t="s">
        <v>387</v>
      </c>
      <c r="C214" s="155">
        <v>976</v>
      </c>
      <c r="D214" s="148" t="s">
        <v>468</v>
      </c>
      <c r="E214" s="60"/>
      <c r="F214" s="85" t="s">
        <v>732</v>
      </c>
      <c r="G214" s="26"/>
      <c r="H214" s="26" t="s">
        <v>278</v>
      </c>
      <c r="I214" s="96" t="s">
        <v>392</v>
      </c>
      <c r="J214" s="96" t="s">
        <v>392</v>
      </c>
      <c r="K214" s="109">
        <v>39820</v>
      </c>
      <c r="L214" s="89" t="s">
        <v>87</v>
      </c>
      <c r="M214" s="103">
        <v>48000000</v>
      </c>
      <c r="N214" s="103">
        <v>48000000</v>
      </c>
    </row>
    <row r="215" spans="1:42" ht="30.6" x14ac:dyDescent="0.25">
      <c r="A215" s="19" t="s">
        <v>386</v>
      </c>
      <c r="B215" s="85" t="s">
        <v>387</v>
      </c>
      <c r="C215" s="21">
        <v>1050</v>
      </c>
      <c r="D215" s="19" t="s">
        <v>468</v>
      </c>
      <c r="E215" s="19"/>
      <c r="F215" s="197" t="s">
        <v>1</v>
      </c>
      <c r="G215" s="22"/>
      <c r="H215" s="22" t="s">
        <v>44</v>
      </c>
      <c r="I215" s="96" t="s">
        <v>392</v>
      </c>
      <c r="J215" s="96" t="s">
        <v>392</v>
      </c>
      <c r="K215" s="85" t="s">
        <v>730</v>
      </c>
      <c r="L215" s="85" t="s">
        <v>730</v>
      </c>
      <c r="M215" s="314">
        <v>2620000</v>
      </c>
      <c r="N215" s="314">
        <v>2620000</v>
      </c>
    </row>
    <row r="216" spans="1:42" ht="71.400000000000006" x14ac:dyDescent="0.25">
      <c r="A216" s="28" t="s">
        <v>386</v>
      </c>
      <c r="B216" s="29" t="s">
        <v>387</v>
      </c>
      <c r="C216" s="30">
        <v>879</v>
      </c>
      <c r="D216" s="28"/>
      <c r="E216" s="28" t="s">
        <v>506</v>
      </c>
      <c r="F216" s="87" t="s">
        <v>92</v>
      </c>
      <c r="G216" s="31" t="s">
        <v>507</v>
      </c>
      <c r="H216" s="32" t="s">
        <v>290</v>
      </c>
      <c r="I216" s="97" t="s">
        <v>392</v>
      </c>
      <c r="J216" s="97" t="s">
        <v>392</v>
      </c>
      <c r="K216" s="29" t="s">
        <v>508</v>
      </c>
      <c r="L216" s="87" t="s">
        <v>410</v>
      </c>
      <c r="M216" s="318">
        <v>420000</v>
      </c>
      <c r="N216" s="318">
        <v>420000</v>
      </c>
    </row>
    <row r="217" spans="1:42" ht="30.6" x14ac:dyDescent="0.25">
      <c r="A217" s="1" t="s">
        <v>58</v>
      </c>
      <c r="B217" s="2" t="s">
        <v>59</v>
      </c>
      <c r="C217" s="4">
        <v>983</v>
      </c>
      <c r="D217" s="1" t="s">
        <v>451</v>
      </c>
      <c r="E217" s="1"/>
      <c r="F217" s="85" t="s">
        <v>84</v>
      </c>
      <c r="G217" s="200" t="s">
        <v>908</v>
      </c>
      <c r="H217" s="22" t="s">
        <v>662</v>
      </c>
      <c r="I217" s="96" t="s">
        <v>396</v>
      </c>
      <c r="J217" s="96" t="s">
        <v>396</v>
      </c>
      <c r="K217" s="92">
        <v>39717</v>
      </c>
      <c r="L217" s="85" t="s">
        <v>410</v>
      </c>
      <c r="M217" s="316" t="s">
        <v>410</v>
      </c>
      <c r="N217" s="316" t="s">
        <v>410</v>
      </c>
    </row>
    <row r="218" spans="1:42" ht="30.6" x14ac:dyDescent="0.25">
      <c r="A218" s="1" t="s">
        <v>58</v>
      </c>
      <c r="B218" s="2" t="s">
        <v>59</v>
      </c>
      <c r="C218" s="14">
        <v>1107</v>
      </c>
      <c r="D218" s="1" t="s">
        <v>451</v>
      </c>
      <c r="E218" s="1"/>
      <c r="F218" s="85" t="s">
        <v>84</v>
      </c>
      <c r="G218" s="200" t="s">
        <v>908</v>
      </c>
      <c r="H218" s="111" t="s">
        <v>663</v>
      </c>
      <c r="I218" s="96" t="s">
        <v>396</v>
      </c>
      <c r="J218" s="96" t="s">
        <v>396</v>
      </c>
      <c r="K218" s="92">
        <v>39717</v>
      </c>
      <c r="L218" s="85" t="s">
        <v>410</v>
      </c>
      <c r="M218" s="316" t="s">
        <v>410</v>
      </c>
      <c r="N218" s="316" t="s">
        <v>410</v>
      </c>
    </row>
    <row r="219" spans="1:42" ht="30.6" x14ac:dyDescent="0.25">
      <c r="A219" s="1" t="s">
        <v>58</v>
      </c>
      <c r="B219" s="2" t="s">
        <v>59</v>
      </c>
      <c r="C219" s="14">
        <v>1108</v>
      </c>
      <c r="D219" s="1" t="s">
        <v>451</v>
      </c>
      <c r="E219" s="1"/>
      <c r="F219" s="85" t="s">
        <v>84</v>
      </c>
      <c r="G219" s="200" t="s">
        <v>908</v>
      </c>
      <c r="H219" s="111" t="s">
        <v>664</v>
      </c>
      <c r="I219" s="96" t="s">
        <v>396</v>
      </c>
      <c r="J219" s="96" t="s">
        <v>396</v>
      </c>
      <c r="K219" s="92">
        <v>39717</v>
      </c>
      <c r="L219" s="85" t="s">
        <v>410</v>
      </c>
      <c r="M219" s="316" t="s">
        <v>410</v>
      </c>
      <c r="N219" s="316" t="s">
        <v>410</v>
      </c>
    </row>
    <row r="220" spans="1:42" ht="30.6" x14ac:dyDescent="0.25">
      <c r="A220" s="1" t="s">
        <v>58</v>
      </c>
      <c r="B220" s="2" t="s">
        <v>59</v>
      </c>
      <c r="C220" s="4">
        <v>331</v>
      </c>
      <c r="D220" s="1" t="s">
        <v>451</v>
      </c>
      <c r="E220" s="1"/>
      <c r="F220" s="85" t="s">
        <v>347</v>
      </c>
      <c r="G220" s="22" t="s">
        <v>69</v>
      </c>
      <c r="H220" s="22" t="s">
        <v>564</v>
      </c>
      <c r="I220" s="96" t="s">
        <v>392</v>
      </c>
      <c r="J220" s="203" t="s">
        <v>406</v>
      </c>
      <c r="K220" s="2" t="s">
        <v>70</v>
      </c>
      <c r="L220" s="85" t="s">
        <v>410</v>
      </c>
      <c r="M220" s="316" t="s">
        <v>410</v>
      </c>
      <c r="N220" s="316" t="s">
        <v>410</v>
      </c>
    </row>
    <row r="221" spans="1:42" s="7" customFormat="1" ht="30.6" x14ac:dyDescent="0.25">
      <c r="A221" s="11" t="s">
        <v>58</v>
      </c>
      <c r="B221" s="10" t="s">
        <v>59</v>
      </c>
      <c r="C221" s="14">
        <v>1121</v>
      </c>
      <c r="D221" s="11" t="s">
        <v>451</v>
      </c>
      <c r="E221" s="11"/>
      <c r="F221" s="86" t="s">
        <v>6</v>
      </c>
      <c r="G221" s="111" t="s">
        <v>870</v>
      </c>
      <c r="H221" s="111" t="s">
        <v>766</v>
      </c>
      <c r="I221" s="96" t="s">
        <v>396</v>
      </c>
      <c r="J221" s="96" t="s">
        <v>396</v>
      </c>
      <c r="K221" s="13">
        <v>39790</v>
      </c>
      <c r="L221" s="85" t="s">
        <v>410</v>
      </c>
      <c r="M221" s="316" t="s">
        <v>410</v>
      </c>
      <c r="N221" s="316" t="s">
        <v>410</v>
      </c>
    </row>
    <row r="222" spans="1:42" s="7" customFormat="1" ht="30.6" x14ac:dyDescent="0.25">
      <c r="A222" s="11" t="s">
        <v>58</v>
      </c>
      <c r="B222" s="10" t="s">
        <v>59</v>
      </c>
      <c r="C222" s="14">
        <v>1122</v>
      </c>
      <c r="D222" s="11" t="s">
        <v>451</v>
      </c>
      <c r="E222" s="11"/>
      <c r="F222" s="85" t="s">
        <v>347</v>
      </c>
      <c r="G222" s="111" t="s">
        <v>194</v>
      </c>
      <c r="H222" s="111" t="s">
        <v>767</v>
      </c>
      <c r="I222" s="96" t="s">
        <v>396</v>
      </c>
      <c r="J222" s="96" t="s">
        <v>396</v>
      </c>
      <c r="K222" s="13">
        <v>39868</v>
      </c>
      <c r="L222" s="85" t="s">
        <v>410</v>
      </c>
      <c r="M222" s="316" t="s">
        <v>410</v>
      </c>
      <c r="N222" s="316" t="s">
        <v>410</v>
      </c>
    </row>
    <row r="223" spans="1:42" ht="23.25" customHeight="1" x14ac:dyDescent="0.4">
      <c r="A223" s="1110" t="s">
        <v>528</v>
      </c>
      <c r="B223" s="1111"/>
      <c r="C223" s="1111"/>
      <c r="D223" s="1111"/>
      <c r="E223" s="1111"/>
      <c r="F223" s="1111"/>
      <c r="G223" s="1111"/>
      <c r="H223" s="1111"/>
      <c r="I223" s="1111"/>
      <c r="J223" s="1111"/>
      <c r="K223" s="1111"/>
      <c r="L223" s="1111"/>
      <c r="M223" s="1111"/>
      <c r="N223" s="1112"/>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row>
    <row r="224" spans="1:42" ht="21" x14ac:dyDescent="0.4">
      <c r="A224" s="1115" t="s">
        <v>297</v>
      </c>
      <c r="B224" s="1116"/>
      <c r="C224" s="1116"/>
      <c r="D224" s="1116"/>
      <c r="E224" s="1116"/>
      <c r="F224" s="1116"/>
      <c r="G224" s="1116"/>
      <c r="H224" s="1116"/>
      <c r="I224" s="1116"/>
      <c r="J224" s="1116"/>
      <c r="K224" s="1116"/>
      <c r="L224" s="1116"/>
      <c r="M224" s="1116"/>
      <c r="N224" s="111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row>
    <row r="225" spans="1:256" ht="37.5" customHeight="1" x14ac:dyDescent="0.25">
      <c r="A225" s="1" t="s">
        <v>386</v>
      </c>
      <c r="B225" s="29" t="s">
        <v>509</v>
      </c>
      <c r="C225" s="4">
        <v>148</v>
      </c>
      <c r="D225" s="1" t="s">
        <v>393</v>
      </c>
      <c r="E225" s="1"/>
      <c r="F225" s="197" t="s">
        <v>128</v>
      </c>
      <c r="G225" s="22" t="s">
        <v>214</v>
      </c>
      <c r="H225" s="22" t="s">
        <v>893</v>
      </c>
      <c r="I225" s="96" t="s">
        <v>396</v>
      </c>
      <c r="J225" s="96" t="s">
        <v>396</v>
      </c>
      <c r="K225" s="20" t="s">
        <v>87</v>
      </c>
      <c r="L225" s="196" t="s">
        <v>410</v>
      </c>
      <c r="M225" s="314">
        <v>16900000</v>
      </c>
      <c r="N225" s="399">
        <v>100000</v>
      </c>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row>
    <row r="226" spans="1:256" s="7" customFormat="1" ht="30.6" x14ac:dyDescent="0.25">
      <c r="A226" s="11" t="s">
        <v>386</v>
      </c>
      <c r="B226" s="10" t="s">
        <v>509</v>
      </c>
      <c r="C226" s="14">
        <v>1116</v>
      </c>
      <c r="D226" s="11" t="s">
        <v>388</v>
      </c>
      <c r="E226" s="11"/>
      <c r="F226" s="85" t="s">
        <v>1</v>
      </c>
      <c r="G226" s="111" t="s">
        <v>544</v>
      </c>
      <c r="H226" s="111" t="s">
        <v>713</v>
      </c>
      <c r="I226" s="96" t="s">
        <v>510</v>
      </c>
      <c r="J226" s="96" t="s">
        <v>510</v>
      </c>
      <c r="K226" s="87" t="s">
        <v>87</v>
      </c>
      <c r="L226" s="85" t="s">
        <v>87</v>
      </c>
      <c r="M226" s="315" t="s">
        <v>92</v>
      </c>
      <c r="N226" s="315" t="s">
        <v>92</v>
      </c>
    </row>
    <row r="227" spans="1:256" ht="30.6" x14ac:dyDescent="0.25">
      <c r="A227" s="11" t="s">
        <v>386</v>
      </c>
      <c r="B227" s="10" t="s">
        <v>509</v>
      </c>
      <c r="C227" s="14">
        <v>1031</v>
      </c>
      <c r="D227" s="11" t="s">
        <v>388</v>
      </c>
      <c r="E227" s="11"/>
      <c r="F227" s="85" t="s">
        <v>519</v>
      </c>
      <c r="G227" s="111" t="s">
        <v>544</v>
      </c>
      <c r="H227" s="111" t="s">
        <v>920</v>
      </c>
      <c r="I227" s="96" t="s">
        <v>510</v>
      </c>
      <c r="J227" s="96" t="s">
        <v>510</v>
      </c>
      <c r="K227" s="87" t="s">
        <v>87</v>
      </c>
      <c r="L227" s="85" t="s">
        <v>87</v>
      </c>
      <c r="M227" s="315" t="s">
        <v>92</v>
      </c>
      <c r="N227" s="315" t="s">
        <v>92</v>
      </c>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row>
    <row r="228" spans="1:256" s="7" customFormat="1" ht="30.6" x14ac:dyDescent="0.25">
      <c r="A228" s="280" t="s">
        <v>386</v>
      </c>
      <c r="B228" s="360" t="s">
        <v>509</v>
      </c>
      <c r="C228" s="149">
        <v>1130</v>
      </c>
      <c r="D228" s="280" t="s">
        <v>393</v>
      </c>
      <c r="E228" s="280"/>
      <c r="F228" s="197" t="s">
        <v>1</v>
      </c>
      <c r="G228" s="42" t="s">
        <v>778</v>
      </c>
      <c r="H228" s="405" t="s">
        <v>892</v>
      </c>
      <c r="I228" s="95" t="s">
        <v>396</v>
      </c>
      <c r="J228" s="95" t="s">
        <v>396</v>
      </c>
      <c r="K228" s="87" t="s">
        <v>87</v>
      </c>
      <c r="L228" s="85" t="s">
        <v>87</v>
      </c>
      <c r="M228" s="317">
        <v>2000000</v>
      </c>
      <c r="N228" s="399">
        <v>3000000</v>
      </c>
    </row>
    <row r="229" spans="1:256" s="7" customFormat="1" ht="20.399999999999999" x14ac:dyDescent="0.25">
      <c r="A229" s="280" t="s">
        <v>386</v>
      </c>
      <c r="B229" s="360" t="s">
        <v>509</v>
      </c>
      <c r="C229" s="149">
        <v>1131</v>
      </c>
      <c r="D229" s="280" t="s">
        <v>393</v>
      </c>
      <c r="E229" s="280"/>
      <c r="F229" s="85" t="s">
        <v>1</v>
      </c>
      <c r="G229" s="42" t="s">
        <v>780</v>
      </c>
      <c r="H229" s="42" t="s">
        <v>781</v>
      </c>
      <c r="I229" s="95" t="s">
        <v>396</v>
      </c>
      <c r="J229" s="95" t="s">
        <v>396</v>
      </c>
      <c r="K229" s="87" t="s">
        <v>87</v>
      </c>
      <c r="L229" s="196" t="s">
        <v>410</v>
      </c>
      <c r="M229" s="317">
        <v>600000</v>
      </c>
      <c r="N229" s="317">
        <v>600000</v>
      </c>
    </row>
    <row r="230" spans="1:256" s="77" customFormat="1" ht="20.399999999999999" x14ac:dyDescent="0.25">
      <c r="A230" s="280" t="s">
        <v>386</v>
      </c>
      <c r="B230" s="360" t="s">
        <v>509</v>
      </c>
      <c r="C230" s="149">
        <v>1132</v>
      </c>
      <c r="D230" s="280" t="s">
        <v>393</v>
      </c>
      <c r="E230" s="280"/>
      <c r="F230" s="85" t="s">
        <v>1</v>
      </c>
      <c r="G230" s="42" t="s">
        <v>782</v>
      </c>
      <c r="H230" s="42" t="s">
        <v>783</v>
      </c>
      <c r="I230" s="95" t="s">
        <v>396</v>
      </c>
      <c r="J230" s="95" t="s">
        <v>396</v>
      </c>
      <c r="K230" s="87" t="s">
        <v>87</v>
      </c>
      <c r="L230" s="196" t="s">
        <v>410</v>
      </c>
      <c r="M230" s="317">
        <v>600000</v>
      </c>
      <c r="N230" s="317">
        <v>600000</v>
      </c>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c r="IH230" s="7"/>
      <c r="II230" s="7"/>
      <c r="IJ230" s="7"/>
      <c r="IK230" s="7"/>
      <c r="IL230" s="7"/>
      <c r="IM230" s="7"/>
      <c r="IN230" s="7"/>
      <c r="IO230" s="7"/>
      <c r="IP230" s="7"/>
      <c r="IQ230" s="7"/>
      <c r="IR230" s="7"/>
      <c r="IS230" s="7"/>
      <c r="IT230" s="7"/>
      <c r="IU230" s="7"/>
      <c r="IV230" s="7"/>
    </row>
    <row r="231" spans="1:256" s="77" customFormat="1" ht="20.399999999999999" x14ac:dyDescent="0.25">
      <c r="A231" s="280" t="s">
        <v>386</v>
      </c>
      <c r="B231" s="360" t="s">
        <v>509</v>
      </c>
      <c r="C231" s="149">
        <v>1133</v>
      </c>
      <c r="D231" s="280" t="s">
        <v>393</v>
      </c>
      <c r="E231" s="280"/>
      <c r="F231" s="85" t="s">
        <v>84</v>
      </c>
      <c r="G231" s="42" t="s">
        <v>784</v>
      </c>
      <c r="H231" s="42" t="s">
        <v>785</v>
      </c>
      <c r="I231" s="95" t="s">
        <v>396</v>
      </c>
      <c r="J231" s="95" t="s">
        <v>396</v>
      </c>
      <c r="K231" s="85" t="s">
        <v>87</v>
      </c>
      <c r="L231" s="196" t="s">
        <v>410</v>
      </c>
      <c r="M231" s="317">
        <v>2500000</v>
      </c>
      <c r="N231" s="399">
        <v>300000</v>
      </c>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c r="IH231" s="7"/>
      <c r="II231" s="7"/>
      <c r="IJ231" s="7"/>
      <c r="IK231" s="7"/>
      <c r="IL231" s="7"/>
      <c r="IM231" s="7"/>
      <c r="IN231" s="7"/>
      <c r="IO231" s="7"/>
      <c r="IP231" s="7"/>
      <c r="IQ231" s="7"/>
      <c r="IR231" s="7"/>
      <c r="IS231" s="7"/>
      <c r="IT231" s="7"/>
      <c r="IU231" s="7"/>
      <c r="IV231" s="7"/>
    </row>
    <row r="232" spans="1:256" s="77" customFormat="1" ht="30.6" x14ac:dyDescent="0.25">
      <c r="A232" s="407" t="s">
        <v>386</v>
      </c>
      <c r="B232" s="202" t="s">
        <v>509</v>
      </c>
      <c r="C232" s="408">
        <v>1135</v>
      </c>
      <c r="D232" s="407" t="s">
        <v>393</v>
      </c>
      <c r="E232" s="407"/>
      <c r="F232" s="202" t="s">
        <v>92</v>
      </c>
      <c r="G232" s="405" t="s">
        <v>915</v>
      </c>
      <c r="H232" s="405" t="s">
        <v>894</v>
      </c>
      <c r="I232" s="407"/>
      <c r="J232" s="407" t="s">
        <v>396</v>
      </c>
      <c r="K232" s="197" t="s">
        <v>87</v>
      </c>
      <c r="L232" s="196" t="s">
        <v>87</v>
      </c>
      <c r="M232" s="406"/>
      <c r="N232" s="399">
        <v>1500000</v>
      </c>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c r="IL232" s="7"/>
      <c r="IM232" s="7"/>
      <c r="IN232" s="7"/>
      <c r="IO232" s="7"/>
      <c r="IP232" s="7"/>
      <c r="IQ232" s="7"/>
      <c r="IR232" s="7"/>
      <c r="IS232" s="7"/>
      <c r="IT232" s="7"/>
      <c r="IU232" s="7"/>
      <c r="IV232" s="7"/>
    </row>
    <row r="233" spans="1:256" ht="30.6" x14ac:dyDescent="0.25">
      <c r="A233" s="36" t="s">
        <v>104</v>
      </c>
      <c r="B233" s="37" t="s">
        <v>105</v>
      </c>
      <c r="C233" s="38">
        <v>1018</v>
      </c>
      <c r="D233" s="36" t="s">
        <v>388</v>
      </c>
      <c r="E233" s="39"/>
      <c r="F233" s="88" t="s">
        <v>92</v>
      </c>
      <c r="G233" s="40" t="s">
        <v>355</v>
      </c>
      <c r="H233" s="40" t="s">
        <v>292</v>
      </c>
      <c r="I233" s="95" t="s">
        <v>510</v>
      </c>
      <c r="J233" s="95" t="s">
        <v>510</v>
      </c>
      <c r="K233" s="37" t="s">
        <v>87</v>
      </c>
      <c r="L233" s="88" t="s">
        <v>87</v>
      </c>
      <c r="M233" s="317" t="s">
        <v>92</v>
      </c>
      <c r="N233" s="317" t="s">
        <v>92</v>
      </c>
    </row>
    <row r="234" spans="1:256" ht="20.399999999999999" x14ac:dyDescent="0.25">
      <c r="A234" s="28" t="s">
        <v>104</v>
      </c>
      <c r="B234" s="29" t="s">
        <v>105</v>
      </c>
      <c r="C234" s="30">
        <v>984</v>
      </c>
      <c r="D234" s="28" t="s">
        <v>393</v>
      </c>
      <c r="E234" s="28" t="s">
        <v>106</v>
      </c>
      <c r="F234" s="87" t="s">
        <v>92</v>
      </c>
      <c r="G234" s="31" t="s">
        <v>107</v>
      </c>
      <c r="H234" s="32" t="s">
        <v>281</v>
      </c>
      <c r="I234" s="97" t="s">
        <v>510</v>
      </c>
      <c r="J234" s="97" t="s">
        <v>510</v>
      </c>
      <c r="K234" s="29" t="s">
        <v>87</v>
      </c>
      <c r="L234" s="87" t="s">
        <v>87</v>
      </c>
      <c r="M234" s="318" t="s">
        <v>92</v>
      </c>
      <c r="N234" s="318" t="s">
        <v>92</v>
      </c>
    </row>
    <row r="235" spans="1:256" ht="20.25" customHeight="1" x14ac:dyDescent="0.4">
      <c r="A235" s="1115" t="s">
        <v>298</v>
      </c>
      <c r="B235" s="1116"/>
      <c r="C235" s="1116"/>
      <c r="D235" s="1116"/>
      <c r="E235" s="1116"/>
      <c r="F235" s="1116"/>
      <c r="G235" s="1116"/>
      <c r="H235" s="1116"/>
      <c r="I235" s="1116"/>
      <c r="J235" s="1116"/>
      <c r="K235" s="1116"/>
      <c r="L235" s="1116"/>
      <c r="M235" s="1116"/>
      <c r="N235" s="1117"/>
    </row>
    <row r="236" spans="1:256" s="116" customFormat="1" ht="20.399999999999999" x14ac:dyDescent="0.25">
      <c r="A236" s="1" t="s">
        <v>386</v>
      </c>
      <c r="B236" s="2" t="s">
        <v>509</v>
      </c>
      <c r="C236" s="14">
        <v>275</v>
      </c>
      <c r="D236" s="1" t="s">
        <v>451</v>
      </c>
      <c r="E236" s="1"/>
      <c r="F236" s="85" t="s">
        <v>92</v>
      </c>
      <c r="G236" s="3"/>
      <c r="H236" s="3" t="s">
        <v>125</v>
      </c>
      <c r="I236" s="96" t="s">
        <v>510</v>
      </c>
      <c r="J236" s="96" t="s">
        <v>510</v>
      </c>
      <c r="K236" s="2" t="s">
        <v>87</v>
      </c>
      <c r="L236" s="85" t="s">
        <v>87</v>
      </c>
      <c r="M236" s="314" t="s">
        <v>92</v>
      </c>
      <c r="N236" s="314" t="s">
        <v>92</v>
      </c>
      <c r="O236" s="183"/>
    </row>
    <row r="237" spans="1:256" s="116" customFormat="1" ht="20.399999999999999" x14ac:dyDescent="0.25">
      <c r="A237" s="203" t="s">
        <v>386</v>
      </c>
      <c r="B237" s="197" t="s">
        <v>509</v>
      </c>
      <c r="C237" s="204">
        <v>1143</v>
      </c>
      <c r="D237" s="203" t="s">
        <v>451</v>
      </c>
      <c r="E237" s="203"/>
      <c r="F237" s="197" t="s">
        <v>92</v>
      </c>
      <c r="G237" s="419"/>
      <c r="H237" s="200" t="s">
        <v>925</v>
      </c>
      <c r="I237" s="420"/>
      <c r="J237" s="203" t="s">
        <v>396</v>
      </c>
      <c r="K237" s="197" t="s">
        <v>87</v>
      </c>
      <c r="L237" s="197" t="s">
        <v>87</v>
      </c>
      <c r="M237" s="400"/>
      <c r="N237" s="400">
        <v>5338000</v>
      </c>
      <c r="O237" s="183"/>
    </row>
    <row r="238" spans="1:256" ht="20.25" customHeight="1" x14ac:dyDescent="0.4">
      <c r="A238" s="1107" t="s">
        <v>299</v>
      </c>
      <c r="B238" s="1108"/>
      <c r="C238" s="1108"/>
      <c r="D238" s="1108"/>
      <c r="E238" s="1108"/>
      <c r="F238" s="1108"/>
      <c r="G238" s="1108"/>
      <c r="H238" s="1108"/>
      <c r="I238" s="1108"/>
      <c r="J238" s="1108"/>
      <c r="K238" s="1108"/>
      <c r="L238" s="1108"/>
      <c r="M238" s="1108"/>
      <c r="N238" s="1109"/>
    </row>
    <row r="239" spans="1:256" ht="36" customHeight="1" x14ac:dyDescent="0.25">
      <c r="A239" s="1" t="s">
        <v>386</v>
      </c>
      <c r="B239" s="2" t="s">
        <v>509</v>
      </c>
      <c r="C239" s="14">
        <v>318</v>
      </c>
      <c r="D239" s="1" t="s">
        <v>489</v>
      </c>
      <c r="E239" s="1"/>
      <c r="F239" s="85" t="s">
        <v>1</v>
      </c>
      <c r="G239" s="22"/>
      <c r="H239" s="22" t="s">
        <v>130</v>
      </c>
      <c r="I239" s="96" t="s">
        <v>510</v>
      </c>
      <c r="J239" s="96" t="s">
        <v>510</v>
      </c>
      <c r="K239" s="20" t="s">
        <v>87</v>
      </c>
      <c r="L239" s="85" t="s">
        <v>87</v>
      </c>
      <c r="M239" s="314">
        <v>9000000</v>
      </c>
      <c r="N239" s="314">
        <v>9000000</v>
      </c>
    </row>
    <row r="240" spans="1:256" ht="39.75" customHeight="1" x14ac:dyDescent="0.25">
      <c r="A240" s="1" t="s">
        <v>386</v>
      </c>
      <c r="B240" s="2" t="s">
        <v>509</v>
      </c>
      <c r="C240" s="14">
        <v>325</v>
      </c>
      <c r="D240" s="1" t="s">
        <v>489</v>
      </c>
      <c r="E240" s="1"/>
      <c r="F240" s="85" t="s">
        <v>1</v>
      </c>
      <c r="G240" s="22" t="s">
        <v>167</v>
      </c>
      <c r="H240" s="22" t="s">
        <v>133</v>
      </c>
      <c r="I240" s="96" t="s">
        <v>510</v>
      </c>
      <c r="J240" s="96" t="s">
        <v>510</v>
      </c>
      <c r="K240" s="20" t="s">
        <v>87</v>
      </c>
      <c r="L240" s="85" t="s">
        <v>87</v>
      </c>
      <c r="M240" s="314">
        <v>5000000</v>
      </c>
      <c r="N240" s="314">
        <v>5000000</v>
      </c>
    </row>
    <row r="241" spans="1:14" ht="30.6" x14ac:dyDescent="0.25">
      <c r="A241" s="1" t="s">
        <v>386</v>
      </c>
      <c r="B241" s="2" t="s">
        <v>509</v>
      </c>
      <c r="C241" s="14">
        <v>324</v>
      </c>
      <c r="D241" s="1" t="s">
        <v>489</v>
      </c>
      <c r="E241" s="1"/>
      <c r="F241" s="85" t="s">
        <v>389</v>
      </c>
      <c r="G241" s="22"/>
      <c r="H241" s="22" t="s">
        <v>132</v>
      </c>
      <c r="I241" s="96" t="s">
        <v>510</v>
      </c>
      <c r="J241" s="96" t="s">
        <v>510</v>
      </c>
      <c r="K241" s="20" t="s">
        <v>87</v>
      </c>
      <c r="L241" s="85" t="s">
        <v>87</v>
      </c>
      <c r="M241" s="15">
        <v>100000000</v>
      </c>
      <c r="N241" s="15">
        <v>100000000</v>
      </c>
    </row>
    <row r="242" spans="1:14" ht="20.25" customHeight="1" x14ac:dyDescent="0.4">
      <c r="A242" s="1107" t="s">
        <v>300</v>
      </c>
      <c r="B242" s="1108"/>
      <c r="C242" s="1108"/>
      <c r="D242" s="1108"/>
      <c r="E242" s="1108"/>
      <c r="F242" s="1108"/>
      <c r="G242" s="1108"/>
      <c r="H242" s="1108"/>
      <c r="I242" s="1108"/>
      <c r="J242" s="1108"/>
      <c r="K242" s="1108"/>
      <c r="L242" s="1108"/>
      <c r="M242" s="1108"/>
      <c r="N242" s="364"/>
    </row>
    <row r="243" spans="1:14" s="119" customFormat="1" ht="38.25" customHeight="1" x14ac:dyDescent="0.25">
      <c r="A243" s="1" t="s">
        <v>386</v>
      </c>
      <c r="B243" s="2" t="s">
        <v>509</v>
      </c>
      <c r="C243" s="4">
        <v>785</v>
      </c>
      <c r="D243" s="1" t="s">
        <v>429</v>
      </c>
      <c r="E243" s="2"/>
      <c r="F243" s="85" t="s">
        <v>35</v>
      </c>
      <c r="G243" s="111" t="s">
        <v>734</v>
      </c>
      <c r="H243" s="200" t="s">
        <v>321</v>
      </c>
      <c r="I243" s="96" t="s">
        <v>510</v>
      </c>
      <c r="J243" s="96" t="s">
        <v>510</v>
      </c>
      <c r="K243" s="20" t="s">
        <v>87</v>
      </c>
      <c r="L243" s="85" t="s">
        <v>87</v>
      </c>
      <c r="M243" s="314">
        <v>1330000</v>
      </c>
      <c r="N243" s="314">
        <v>1330000</v>
      </c>
    </row>
    <row r="244" spans="1:14" s="119" customFormat="1" ht="36.75" customHeight="1" x14ac:dyDescent="0.25">
      <c r="A244" s="1" t="s">
        <v>386</v>
      </c>
      <c r="B244" s="2" t="s">
        <v>509</v>
      </c>
      <c r="C244" s="4">
        <v>963</v>
      </c>
      <c r="D244" s="1" t="s">
        <v>402</v>
      </c>
      <c r="E244" s="1"/>
      <c r="F244" s="85" t="s">
        <v>411</v>
      </c>
      <c r="G244" s="22" t="s">
        <v>404</v>
      </c>
      <c r="H244" s="200" t="s">
        <v>896</v>
      </c>
      <c r="I244" s="96" t="s">
        <v>396</v>
      </c>
      <c r="J244" s="96" t="s">
        <v>396</v>
      </c>
      <c r="K244" s="10" t="s">
        <v>87</v>
      </c>
      <c r="L244" s="85" t="s">
        <v>87</v>
      </c>
      <c r="M244" s="314">
        <v>3400000</v>
      </c>
      <c r="N244" s="399">
        <v>4000000</v>
      </c>
    </row>
    <row r="245" spans="1:14" s="119" customFormat="1" ht="30" customHeight="1" x14ac:dyDescent="0.25">
      <c r="A245" s="1" t="s">
        <v>386</v>
      </c>
      <c r="B245" s="2" t="s">
        <v>509</v>
      </c>
      <c r="C245" s="4">
        <v>842</v>
      </c>
      <c r="D245" s="1" t="s">
        <v>402</v>
      </c>
      <c r="E245" s="1"/>
      <c r="F245" s="85" t="s">
        <v>6</v>
      </c>
      <c r="G245" s="22" t="s">
        <v>404</v>
      </c>
      <c r="H245" s="22" t="s">
        <v>325</v>
      </c>
      <c r="I245" s="96" t="s">
        <v>396</v>
      </c>
      <c r="J245" s="96" t="s">
        <v>396</v>
      </c>
      <c r="K245" s="2" t="s">
        <v>87</v>
      </c>
      <c r="L245" s="85" t="s">
        <v>87</v>
      </c>
      <c r="M245" s="314">
        <v>3000000</v>
      </c>
      <c r="N245" s="314">
        <v>3000000</v>
      </c>
    </row>
    <row r="246" spans="1:14" s="119" customFormat="1" ht="28.5" customHeight="1" x14ac:dyDescent="0.25">
      <c r="A246" s="1" t="s">
        <v>386</v>
      </c>
      <c r="B246" s="2" t="s">
        <v>509</v>
      </c>
      <c r="C246" s="4">
        <v>843</v>
      </c>
      <c r="D246" s="1" t="s">
        <v>402</v>
      </c>
      <c r="F246" s="85" t="s">
        <v>684</v>
      </c>
      <c r="G246" s="22" t="s">
        <v>404</v>
      </c>
      <c r="H246" s="22" t="s">
        <v>152</v>
      </c>
      <c r="I246" s="96" t="s">
        <v>510</v>
      </c>
      <c r="J246" s="96" t="s">
        <v>510</v>
      </c>
      <c r="K246" s="2" t="s">
        <v>87</v>
      </c>
      <c r="L246" s="85" t="s">
        <v>87</v>
      </c>
      <c r="M246" s="314" t="s">
        <v>92</v>
      </c>
      <c r="N246" s="314" t="s">
        <v>92</v>
      </c>
    </row>
    <row r="247" spans="1:14" s="119" customFormat="1" ht="32.25" customHeight="1" x14ac:dyDescent="0.25">
      <c r="A247" s="1" t="s">
        <v>386</v>
      </c>
      <c r="B247" s="2" t="s">
        <v>509</v>
      </c>
      <c r="C247" s="4">
        <v>965</v>
      </c>
      <c r="D247" s="1" t="s">
        <v>402</v>
      </c>
      <c r="E247" s="85"/>
      <c r="F247" s="85" t="s">
        <v>389</v>
      </c>
      <c r="G247" s="22" t="s">
        <v>404</v>
      </c>
      <c r="H247" s="111" t="s">
        <v>721</v>
      </c>
      <c r="I247" s="96" t="s">
        <v>510</v>
      </c>
      <c r="J247" s="96" t="s">
        <v>510</v>
      </c>
      <c r="K247" s="2" t="s">
        <v>87</v>
      </c>
      <c r="L247" s="85" t="s">
        <v>87</v>
      </c>
      <c r="M247" s="314" t="s">
        <v>92</v>
      </c>
      <c r="N247" s="314" t="s">
        <v>92</v>
      </c>
    </row>
    <row r="248" spans="1:14" s="119" customFormat="1" ht="29.25" customHeight="1" x14ac:dyDescent="0.25">
      <c r="A248" s="1" t="s">
        <v>386</v>
      </c>
      <c r="B248" s="2" t="s">
        <v>509</v>
      </c>
      <c r="C248" s="4">
        <v>964</v>
      </c>
      <c r="D248" s="1" t="s">
        <v>402</v>
      </c>
      <c r="E248" s="1"/>
      <c r="F248" s="202" t="s">
        <v>4</v>
      </c>
      <c r="G248" s="22" t="s">
        <v>404</v>
      </c>
      <c r="H248" s="200" t="s">
        <v>897</v>
      </c>
      <c r="I248" s="96" t="s">
        <v>396</v>
      </c>
      <c r="J248" s="96" t="s">
        <v>396</v>
      </c>
      <c r="K248" s="10" t="s">
        <v>87</v>
      </c>
      <c r="L248" s="85" t="s">
        <v>87</v>
      </c>
      <c r="M248" s="314">
        <v>5600000</v>
      </c>
      <c r="N248" s="314">
        <v>5600000</v>
      </c>
    </row>
    <row r="249" spans="1:14" ht="20.399999999999999" x14ac:dyDescent="0.25">
      <c r="A249" s="1" t="s">
        <v>386</v>
      </c>
      <c r="B249" s="2" t="s">
        <v>509</v>
      </c>
      <c r="C249" s="4">
        <v>969</v>
      </c>
      <c r="D249" s="1" t="s">
        <v>402</v>
      </c>
      <c r="E249" s="85"/>
      <c r="F249" s="202" t="s">
        <v>899</v>
      </c>
      <c r="G249" s="22" t="s">
        <v>404</v>
      </c>
      <c r="H249" s="22" t="s">
        <v>274</v>
      </c>
      <c r="I249" s="96" t="s">
        <v>510</v>
      </c>
      <c r="J249" s="96" t="s">
        <v>510</v>
      </c>
      <c r="K249" s="2" t="s">
        <v>87</v>
      </c>
      <c r="L249" s="85" t="s">
        <v>87</v>
      </c>
      <c r="M249" s="314">
        <v>1200000</v>
      </c>
      <c r="N249" s="314">
        <v>1200000</v>
      </c>
    </row>
    <row r="250" spans="1:14" ht="35.25" customHeight="1" x14ac:dyDescent="0.25">
      <c r="A250" s="1" t="s">
        <v>386</v>
      </c>
      <c r="B250" s="2" t="s">
        <v>509</v>
      </c>
      <c r="C250" s="4">
        <v>301</v>
      </c>
      <c r="D250" s="1" t="s">
        <v>402</v>
      </c>
      <c r="E250" s="85"/>
      <c r="F250" s="197" t="s">
        <v>1</v>
      </c>
      <c r="G250" s="22" t="s">
        <v>404</v>
      </c>
      <c r="H250" s="22" t="s">
        <v>2</v>
      </c>
      <c r="I250" s="96" t="s">
        <v>510</v>
      </c>
      <c r="J250" s="96" t="s">
        <v>510</v>
      </c>
      <c r="K250" s="2" t="s">
        <v>87</v>
      </c>
      <c r="L250" s="85" t="s">
        <v>87</v>
      </c>
      <c r="M250" s="314">
        <v>4600000</v>
      </c>
      <c r="N250" s="314">
        <v>4600000</v>
      </c>
    </row>
    <row r="251" spans="1:14" s="7" customFormat="1" ht="20.399999999999999" x14ac:dyDescent="0.25">
      <c r="A251" s="96" t="s">
        <v>386</v>
      </c>
      <c r="B251" s="85" t="s">
        <v>509</v>
      </c>
      <c r="C251" s="114">
        <v>1113</v>
      </c>
      <c r="D251" s="96" t="s">
        <v>402</v>
      </c>
      <c r="E251" s="11"/>
      <c r="F251" s="85" t="s">
        <v>6</v>
      </c>
      <c r="G251" s="168"/>
      <c r="H251" s="200" t="s">
        <v>901</v>
      </c>
      <c r="I251" s="96" t="s">
        <v>396</v>
      </c>
      <c r="J251" s="96" t="s">
        <v>396</v>
      </c>
      <c r="K251" s="92" t="s">
        <v>87</v>
      </c>
      <c r="L251" s="85" t="s">
        <v>87</v>
      </c>
      <c r="M251" s="314">
        <v>2100000</v>
      </c>
      <c r="N251" s="314">
        <v>2100000</v>
      </c>
    </row>
    <row r="252" spans="1:14" ht="30.75" customHeight="1" x14ac:dyDescent="0.25">
      <c r="A252" s="1" t="s">
        <v>386</v>
      </c>
      <c r="B252" s="2" t="s">
        <v>509</v>
      </c>
      <c r="C252" s="4">
        <v>593</v>
      </c>
      <c r="D252" s="1" t="s">
        <v>402</v>
      </c>
      <c r="E252" s="1"/>
      <c r="F252" s="197">
        <v>2013</v>
      </c>
      <c r="G252" s="200" t="s">
        <v>933</v>
      </c>
      <c r="H252" s="6" t="s">
        <v>723</v>
      </c>
      <c r="I252" s="96" t="s">
        <v>396</v>
      </c>
      <c r="J252" s="203" t="s">
        <v>510</v>
      </c>
      <c r="K252" s="2" t="s">
        <v>87</v>
      </c>
      <c r="L252" s="85" t="s">
        <v>87</v>
      </c>
      <c r="M252" s="404" t="s">
        <v>92</v>
      </c>
      <c r="N252" s="404" t="s">
        <v>92</v>
      </c>
    </row>
    <row r="253" spans="1:14" ht="32.25" customHeight="1" x14ac:dyDescent="0.25">
      <c r="A253" s="19" t="s">
        <v>386</v>
      </c>
      <c r="B253" s="20" t="s">
        <v>509</v>
      </c>
      <c r="C253" s="21">
        <v>1068</v>
      </c>
      <c r="D253" s="19" t="s">
        <v>402</v>
      </c>
      <c r="E253" s="1"/>
      <c r="F253" s="85" t="s">
        <v>389</v>
      </c>
      <c r="G253" s="22" t="s">
        <v>3</v>
      </c>
      <c r="H253" s="111" t="s">
        <v>724</v>
      </c>
      <c r="I253" s="96" t="s">
        <v>396</v>
      </c>
      <c r="J253" s="96" t="s">
        <v>396</v>
      </c>
      <c r="K253" s="88" t="s">
        <v>87</v>
      </c>
      <c r="L253" s="88" t="s">
        <v>87</v>
      </c>
      <c r="M253" s="363">
        <v>110000000</v>
      </c>
      <c r="N253" s="363">
        <v>110000000</v>
      </c>
    </row>
    <row r="254" spans="1:14" ht="20.399999999999999" x14ac:dyDescent="0.25">
      <c r="A254" s="1" t="s">
        <v>386</v>
      </c>
      <c r="B254" s="2" t="s">
        <v>509</v>
      </c>
      <c r="C254" s="4">
        <v>592</v>
      </c>
      <c r="D254" s="1" t="s">
        <v>402</v>
      </c>
      <c r="E254" s="1"/>
      <c r="F254" s="85" t="s">
        <v>389</v>
      </c>
      <c r="G254" s="22" t="s">
        <v>3</v>
      </c>
      <c r="H254" s="111" t="s">
        <v>725</v>
      </c>
      <c r="I254" s="96" t="s">
        <v>396</v>
      </c>
      <c r="J254" s="96" t="s">
        <v>396</v>
      </c>
      <c r="K254" s="2" t="s">
        <v>87</v>
      </c>
      <c r="L254" s="85" t="s">
        <v>87</v>
      </c>
      <c r="M254" s="315" t="s">
        <v>726</v>
      </c>
      <c r="N254" s="315" t="s">
        <v>726</v>
      </c>
    </row>
    <row r="255" spans="1:14" s="7" customFormat="1" ht="20.399999999999999" x14ac:dyDescent="0.25">
      <c r="A255" s="11" t="s">
        <v>386</v>
      </c>
      <c r="B255" s="10" t="s">
        <v>509</v>
      </c>
      <c r="C255" s="14">
        <v>1117</v>
      </c>
      <c r="D255" s="11" t="s">
        <v>402</v>
      </c>
      <c r="E255" s="11"/>
      <c r="F255" s="85" t="s">
        <v>389</v>
      </c>
      <c r="G255" s="111" t="s">
        <v>3</v>
      </c>
      <c r="H255" s="111" t="s">
        <v>727</v>
      </c>
      <c r="I255" s="96" t="s">
        <v>396</v>
      </c>
      <c r="J255" s="96" t="s">
        <v>396</v>
      </c>
      <c r="K255" s="10" t="s">
        <v>87</v>
      </c>
      <c r="L255" s="85" t="s">
        <v>87</v>
      </c>
      <c r="M255" s="315" t="s">
        <v>726</v>
      </c>
      <c r="N255" s="315" t="s">
        <v>726</v>
      </c>
    </row>
    <row r="256" spans="1:14" s="7" customFormat="1" ht="20.399999999999999" x14ac:dyDescent="0.25">
      <c r="A256" s="11" t="s">
        <v>386</v>
      </c>
      <c r="B256" s="10" t="s">
        <v>509</v>
      </c>
      <c r="C256" s="14">
        <v>1118</v>
      </c>
      <c r="D256" s="11" t="s">
        <v>402</v>
      </c>
      <c r="E256" s="112" t="s">
        <v>429</v>
      </c>
      <c r="F256" s="85" t="s">
        <v>389</v>
      </c>
      <c r="G256" s="111" t="s">
        <v>3</v>
      </c>
      <c r="H256" s="111" t="s">
        <v>728</v>
      </c>
      <c r="I256" s="96" t="s">
        <v>396</v>
      </c>
      <c r="J256" s="96" t="s">
        <v>396</v>
      </c>
      <c r="K256" s="10" t="s">
        <v>87</v>
      </c>
      <c r="L256" s="85" t="s">
        <v>87</v>
      </c>
      <c r="M256" s="315" t="s">
        <v>726</v>
      </c>
      <c r="N256" s="315" t="s">
        <v>726</v>
      </c>
    </row>
    <row r="257" spans="1:14" ht="34.5" customHeight="1" x14ac:dyDescent="0.25">
      <c r="A257" s="96" t="s">
        <v>386</v>
      </c>
      <c r="B257" s="85" t="s">
        <v>509</v>
      </c>
      <c r="C257" s="114">
        <v>1067</v>
      </c>
      <c r="D257" s="96" t="s">
        <v>402</v>
      </c>
      <c r="E257" s="1"/>
      <c r="F257" s="90" t="s">
        <v>412</v>
      </c>
      <c r="G257" s="111" t="s">
        <v>609</v>
      </c>
      <c r="H257" s="111" t="s">
        <v>612</v>
      </c>
      <c r="I257" s="96" t="s">
        <v>396</v>
      </c>
      <c r="J257" s="96" t="s">
        <v>396</v>
      </c>
      <c r="K257" s="85" t="s">
        <v>87</v>
      </c>
      <c r="L257" s="85" t="s">
        <v>87</v>
      </c>
      <c r="M257" s="314">
        <v>11200000</v>
      </c>
      <c r="N257" s="399">
        <v>14122000</v>
      </c>
    </row>
    <row r="258" spans="1:14" ht="32.25" customHeight="1" x14ac:dyDescent="0.25">
      <c r="A258" s="96" t="s">
        <v>386</v>
      </c>
      <c r="B258" s="85" t="s">
        <v>509</v>
      </c>
      <c r="C258" s="114">
        <v>1066</v>
      </c>
      <c r="D258" s="96" t="s">
        <v>402</v>
      </c>
      <c r="E258" s="1"/>
      <c r="F258" s="85" t="s">
        <v>654</v>
      </c>
      <c r="G258" s="111" t="s">
        <v>609</v>
      </c>
      <c r="H258" s="111" t="s">
        <v>611</v>
      </c>
      <c r="I258" s="96" t="s">
        <v>396</v>
      </c>
      <c r="J258" s="203" t="s">
        <v>510</v>
      </c>
      <c r="K258" s="85" t="s">
        <v>87</v>
      </c>
      <c r="L258" s="85" t="s">
        <v>87</v>
      </c>
      <c r="M258" s="314">
        <v>9300000</v>
      </c>
      <c r="N258" s="314">
        <v>9300000</v>
      </c>
    </row>
    <row r="259" spans="1:14" ht="34.5" customHeight="1" x14ac:dyDescent="0.25">
      <c r="A259" s="96" t="s">
        <v>386</v>
      </c>
      <c r="B259" s="85" t="s">
        <v>509</v>
      </c>
      <c r="C259" s="114">
        <v>1065</v>
      </c>
      <c r="D259" s="96" t="s">
        <v>402</v>
      </c>
      <c r="E259" s="1"/>
      <c r="F259" s="85" t="s">
        <v>12</v>
      </c>
      <c r="G259" s="111" t="s">
        <v>609</v>
      </c>
      <c r="H259" s="111" t="s">
        <v>610</v>
      </c>
      <c r="I259" s="96" t="s">
        <v>396</v>
      </c>
      <c r="J259" s="203" t="s">
        <v>510</v>
      </c>
      <c r="K259" s="85" t="s">
        <v>87</v>
      </c>
      <c r="L259" s="85" t="s">
        <v>87</v>
      </c>
      <c r="M259" s="314">
        <v>24300000</v>
      </c>
      <c r="N259" s="314">
        <v>24300000</v>
      </c>
    </row>
    <row r="260" spans="1:14" ht="20.399999999999999" x14ac:dyDescent="0.25">
      <c r="A260" s="1" t="s">
        <v>386</v>
      </c>
      <c r="B260" s="2" t="s">
        <v>509</v>
      </c>
      <c r="C260" s="4">
        <v>970</v>
      </c>
      <c r="D260" s="1" t="s">
        <v>402</v>
      </c>
      <c r="E260" s="1"/>
      <c r="F260" s="85" t="s">
        <v>389</v>
      </c>
      <c r="G260" s="22" t="s">
        <v>354</v>
      </c>
      <c r="H260" s="22" t="s">
        <v>275</v>
      </c>
      <c r="I260" s="96" t="s">
        <v>510</v>
      </c>
      <c r="J260" s="96" t="s">
        <v>510</v>
      </c>
      <c r="K260" s="2" t="s">
        <v>87</v>
      </c>
      <c r="L260" s="85" t="s">
        <v>87</v>
      </c>
      <c r="M260" s="314" t="s">
        <v>92</v>
      </c>
      <c r="N260" s="314" t="s">
        <v>92</v>
      </c>
    </row>
    <row r="261" spans="1:14" ht="20.399999999999999" x14ac:dyDescent="0.25">
      <c r="A261" s="1" t="s">
        <v>386</v>
      </c>
      <c r="B261" s="2" t="s">
        <v>509</v>
      </c>
      <c r="C261" s="4">
        <v>971</v>
      </c>
      <c r="D261" s="1" t="s">
        <v>402</v>
      </c>
      <c r="E261" s="1"/>
      <c r="F261" s="85" t="s">
        <v>389</v>
      </c>
      <c r="G261" s="22" t="s">
        <v>354</v>
      </c>
      <c r="H261" s="22" t="s">
        <v>276</v>
      </c>
      <c r="I261" s="96" t="s">
        <v>510</v>
      </c>
      <c r="J261" s="96" t="s">
        <v>510</v>
      </c>
      <c r="K261" s="2" t="s">
        <v>87</v>
      </c>
      <c r="L261" s="85" t="s">
        <v>87</v>
      </c>
      <c r="M261" s="314" t="s">
        <v>92</v>
      </c>
      <c r="N261" s="314" t="s">
        <v>92</v>
      </c>
    </row>
    <row r="262" spans="1:14" s="7" customFormat="1" ht="28.5" customHeight="1" x14ac:dyDescent="0.25">
      <c r="A262" s="11" t="s">
        <v>386</v>
      </c>
      <c r="B262" s="10" t="s">
        <v>509</v>
      </c>
      <c r="C262" s="14">
        <v>1119</v>
      </c>
      <c r="D262" s="11" t="s">
        <v>402</v>
      </c>
      <c r="E262" s="11"/>
      <c r="F262" s="197" t="s">
        <v>412</v>
      </c>
      <c r="G262" s="111" t="s">
        <v>354</v>
      </c>
      <c r="H262" s="200" t="s">
        <v>900</v>
      </c>
      <c r="I262" s="96" t="s">
        <v>396</v>
      </c>
      <c r="J262" s="96" t="s">
        <v>396</v>
      </c>
      <c r="K262" s="10" t="s">
        <v>87</v>
      </c>
      <c r="L262" s="85" t="s">
        <v>87</v>
      </c>
      <c r="M262" s="315">
        <v>1300000</v>
      </c>
      <c r="N262" s="401">
        <v>2200000</v>
      </c>
    </row>
    <row r="263" spans="1:14" s="7" customFormat="1" ht="20.399999999999999" x14ac:dyDescent="0.25">
      <c r="A263" s="11" t="s">
        <v>386</v>
      </c>
      <c r="B263" s="10" t="s">
        <v>509</v>
      </c>
      <c r="C263" s="14">
        <v>1120</v>
      </c>
      <c r="D263" s="11" t="s">
        <v>402</v>
      </c>
      <c r="E263" s="11"/>
      <c r="F263" s="85" t="s">
        <v>6</v>
      </c>
      <c r="G263" s="111"/>
      <c r="H263" s="111" t="s">
        <v>729</v>
      </c>
      <c r="I263" s="96" t="s">
        <v>396</v>
      </c>
      <c r="J263" s="96" t="s">
        <v>396</v>
      </c>
      <c r="K263" s="10" t="s">
        <v>87</v>
      </c>
      <c r="L263" s="85" t="s">
        <v>87</v>
      </c>
      <c r="M263" s="315">
        <v>6000000</v>
      </c>
      <c r="N263" s="401">
        <v>7200000</v>
      </c>
    </row>
    <row r="264" spans="1:14" ht="30.6" x14ac:dyDescent="0.25">
      <c r="A264" s="28" t="s">
        <v>386</v>
      </c>
      <c r="B264" s="29" t="s">
        <v>509</v>
      </c>
      <c r="C264" s="30">
        <v>956</v>
      </c>
      <c r="D264" s="28" t="s">
        <v>429</v>
      </c>
      <c r="E264" s="28"/>
      <c r="F264" s="85" t="s">
        <v>752</v>
      </c>
      <c r="G264" s="48" t="s">
        <v>352</v>
      </c>
      <c r="H264" s="48" t="s">
        <v>271</v>
      </c>
      <c r="I264" s="97" t="s">
        <v>510</v>
      </c>
      <c r="J264" s="97" t="s">
        <v>510</v>
      </c>
      <c r="K264" s="46" t="s">
        <v>87</v>
      </c>
      <c r="L264" s="87" t="s">
        <v>87</v>
      </c>
      <c r="M264" s="318">
        <v>7021534</v>
      </c>
      <c r="N264" s="318">
        <v>7021534</v>
      </c>
    </row>
    <row r="265" spans="1:14" ht="38.25" customHeight="1" x14ac:dyDescent="0.25">
      <c r="A265" s="1" t="s">
        <v>386</v>
      </c>
      <c r="B265" s="2" t="s">
        <v>509</v>
      </c>
      <c r="C265" s="4">
        <v>824</v>
      </c>
      <c r="D265" s="1" t="s">
        <v>451</v>
      </c>
      <c r="E265" s="1"/>
      <c r="F265" s="85" t="s">
        <v>92</v>
      </c>
      <c r="G265" s="111" t="s">
        <v>550</v>
      </c>
      <c r="H265" s="22" t="s">
        <v>310</v>
      </c>
      <c r="I265" s="96" t="s">
        <v>510</v>
      </c>
      <c r="J265" s="96" t="s">
        <v>510</v>
      </c>
      <c r="K265" s="2" t="s">
        <v>87</v>
      </c>
      <c r="L265" s="85" t="s">
        <v>87</v>
      </c>
      <c r="M265" s="314" t="s">
        <v>92</v>
      </c>
      <c r="N265" s="314" t="s">
        <v>92</v>
      </c>
    </row>
    <row r="266" spans="1:14" s="119" customFormat="1" ht="37.5" customHeight="1" x14ac:dyDescent="0.25">
      <c r="A266" s="11" t="s">
        <v>386</v>
      </c>
      <c r="B266" s="10" t="s">
        <v>509</v>
      </c>
      <c r="C266" s="14">
        <v>825</v>
      </c>
      <c r="D266" s="11" t="s">
        <v>451</v>
      </c>
      <c r="E266" s="11"/>
      <c r="F266" s="85" t="s">
        <v>92</v>
      </c>
      <c r="G266" s="111" t="s">
        <v>550</v>
      </c>
      <c r="H266" s="111" t="s">
        <v>309</v>
      </c>
      <c r="I266" s="96" t="s">
        <v>510</v>
      </c>
      <c r="J266" s="96" t="s">
        <v>510</v>
      </c>
      <c r="K266" s="10" t="s">
        <v>87</v>
      </c>
      <c r="L266" s="85" t="s">
        <v>87</v>
      </c>
      <c r="M266" s="314" t="s">
        <v>92</v>
      </c>
      <c r="N266" s="314" t="s">
        <v>92</v>
      </c>
    </row>
    <row r="267" spans="1:14" ht="30.6" x14ac:dyDescent="0.25">
      <c r="A267" s="203" t="s">
        <v>386</v>
      </c>
      <c r="B267" s="197" t="s">
        <v>509</v>
      </c>
      <c r="C267" s="204">
        <v>1136</v>
      </c>
      <c r="D267" s="203" t="s">
        <v>429</v>
      </c>
      <c r="E267" s="203"/>
      <c r="F267" s="197" t="s">
        <v>4</v>
      </c>
      <c r="G267" s="200"/>
      <c r="H267" s="200" t="s">
        <v>904</v>
      </c>
      <c r="I267" s="203"/>
      <c r="J267" s="203" t="s">
        <v>396</v>
      </c>
      <c r="K267" s="196"/>
      <c r="L267" s="197" t="s">
        <v>87</v>
      </c>
      <c r="M267" s="404"/>
      <c r="N267" s="401">
        <v>9200000</v>
      </c>
    </row>
    <row r="268" spans="1:14" ht="33" customHeight="1" x14ac:dyDescent="0.25">
      <c r="A268" s="1" t="s">
        <v>58</v>
      </c>
      <c r="B268" s="2" t="s">
        <v>74</v>
      </c>
      <c r="C268" s="4">
        <v>863</v>
      </c>
      <c r="D268" s="1" t="s">
        <v>451</v>
      </c>
      <c r="E268" s="85"/>
      <c r="F268" s="85" t="s">
        <v>6</v>
      </c>
      <c r="G268" s="6" t="s">
        <v>191</v>
      </c>
      <c r="H268" s="3" t="s">
        <v>334</v>
      </c>
      <c r="I268" s="96" t="s">
        <v>396</v>
      </c>
      <c r="J268" s="96" t="s">
        <v>396</v>
      </c>
      <c r="K268" s="2" t="s">
        <v>87</v>
      </c>
      <c r="L268" s="85" t="s">
        <v>410</v>
      </c>
      <c r="M268" s="316" t="s">
        <v>410</v>
      </c>
      <c r="N268" s="316" t="s">
        <v>410</v>
      </c>
    </row>
    <row r="269" spans="1:14" s="93" customFormat="1" ht="36" customHeight="1" x14ac:dyDescent="0.25">
      <c r="A269" s="1" t="s">
        <v>58</v>
      </c>
      <c r="B269" s="2" t="s">
        <v>74</v>
      </c>
      <c r="C269" s="4">
        <v>1014</v>
      </c>
      <c r="D269" s="1" t="s">
        <v>451</v>
      </c>
      <c r="E269" s="85"/>
      <c r="F269" s="85" t="s">
        <v>6</v>
      </c>
      <c r="G269" s="6" t="s">
        <v>192</v>
      </c>
      <c r="H269" s="3" t="s">
        <v>81</v>
      </c>
      <c r="I269" s="96" t="s">
        <v>510</v>
      </c>
      <c r="J269" s="96" t="s">
        <v>510</v>
      </c>
      <c r="K269" s="2" t="s">
        <v>87</v>
      </c>
      <c r="L269" s="85" t="s">
        <v>410</v>
      </c>
      <c r="M269" s="316" t="s">
        <v>410</v>
      </c>
      <c r="N269" s="316" t="s">
        <v>410</v>
      </c>
    </row>
    <row r="270" spans="1:14" s="93" customFormat="1" ht="30.6" x14ac:dyDescent="0.25">
      <c r="A270" s="11" t="s">
        <v>58</v>
      </c>
      <c r="B270" s="10" t="s">
        <v>74</v>
      </c>
      <c r="C270" s="14">
        <v>1123</v>
      </c>
      <c r="D270" s="11" t="s">
        <v>451</v>
      </c>
      <c r="E270" s="10"/>
      <c r="F270" s="85" t="s">
        <v>92</v>
      </c>
      <c r="G270" s="110" t="s">
        <v>866</v>
      </c>
      <c r="H270" s="6" t="s">
        <v>837</v>
      </c>
      <c r="I270" s="96" t="s">
        <v>510</v>
      </c>
      <c r="J270" s="96" t="s">
        <v>510</v>
      </c>
      <c r="K270" s="10" t="s">
        <v>87</v>
      </c>
      <c r="L270" s="85" t="s">
        <v>410</v>
      </c>
      <c r="M270" s="316" t="s">
        <v>410</v>
      </c>
      <c r="N270" s="316" t="s">
        <v>410</v>
      </c>
    </row>
    <row r="271" spans="1:14" s="119" customFormat="1" ht="33" customHeight="1" x14ac:dyDescent="0.25">
      <c r="A271" s="280" t="s">
        <v>58</v>
      </c>
      <c r="B271" s="360" t="s">
        <v>74</v>
      </c>
      <c r="C271" s="149">
        <v>880</v>
      </c>
      <c r="D271" s="280" t="s">
        <v>429</v>
      </c>
      <c r="E271" s="280" t="s">
        <v>451</v>
      </c>
      <c r="F271" s="85" t="s">
        <v>4</v>
      </c>
      <c r="G271" s="42" t="s">
        <v>188</v>
      </c>
      <c r="H271" s="42" t="s">
        <v>162</v>
      </c>
      <c r="I271" s="95" t="s">
        <v>510</v>
      </c>
      <c r="J271" s="95" t="s">
        <v>510</v>
      </c>
      <c r="K271" s="360" t="s">
        <v>87</v>
      </c>
      <c r="L271" s="88" t="s">
        <v>410</v>
      </c>
      <c r="M271" s="317" t="s">
        <v>410</v>
      </c>
      <c r="N271" s="317" t="s">
        <v>410</v>
      </c>
    </row>
    <row r="272" spans="1:14" s="7" customFormat="1" ht="34.5" customHeight="1" x14ac:dyDescent="0.25">
      <c r="A272" s="33" t="s">
        <v>58</v>
      </c>
      <c r="B272" s="46" t="s">
        <v>74</v>
      </c>
      <c r="C272" s="47">
        <v>1042</v>
      </c>
      <c r="D272" s="33" t="s">
        <v>429</v>
      </c>
      <c r="E272" s="46"/>
      <c r="F272" s="87" t="s">
        <v>159</v>
      </c>
      <c r="G272" s="48" t="s">
        <v>180</v>
      </c>
      <c r="H272" s="48" t="s">
        <v>158</v>
      </c>
      <c r="I272" s="97" t="s">
        <v>510</v>
      </c>
      <c r="J272" s="97" t="s">
        <v>510</v>
      </c>
      <c r="K272" s="46" t="s">
        <v>87</v>
      </c>
      <c r="L272" s="87" t="s">
        <v>410</v>
      </c>
      <c r="M272" s="319" t="s">
        <v>410</v>
      </c>
      <c r="N272" s="319" t="s">
        <v>410</v>
      </c>
    </row>
    <row r="273" spans="1:15" s="119" customFormat="1" ht="34.5" customHeight="1" x14ac:dyDescent="0.4">
      <c r="A273" s="1125" t="s">
        <v>301</v>
      </c>
      <c r="B273" s="1126"/>
      <c r="C273" s="1126"/>
      <c r="D273" s="1126"/>
      <c r="E273" s="1126"/>
      <c r="F273" s="1126"/>
      <c r="G273" s="1126"/>
      <c r="H273" s="1126"/>
      <c r="I273" s="1126"/>
      <c r="J273" s="1126"/>
      <c r="K273" s="1126"/>
      <c r="L273" s="1126"/>
      <c r="M273" s="1151"/>
      <c r="N273" s="413"/>
    </row>
    <row r="274" spans="1:15" s="93" customFormat="1" ht="33.75" customHeight="1" x14ac:dyDescent="0.25">
      <c r="A274" s="64" t="s">
        <v>58</v>
      </c>
      <c r="B274" s="67" t="s">
        <v>74</v>
      </c>
      <c r="C274" s="150">
        <v>881</v>
      </c>
      <c r="D274" s="64" t="s">
        <v>429</v>
      </c>
      <c r="E274" s="64" t="s">
        <v>451</v>
      </c>
      <c r="F274" s="89" t="s">
        <v>128</v>
      </c>
      <c r="G274" s="65" t="s">
        <v>193</v>
      </c>
      <c r="H274" s="69" t="s">
        <v>234</v>
      </c>
      <c r="I274" s="98" t="s">
        <v>510</v>
      </c>
      <c r="J274" s="98" t="s">
        <v>510</v>
      </c>
      <c r="K274" s="67" t="s">
        <v>87</v>
      </c>
      <c r="L274" s="89" t="s">
        <v>410</v>
      </c>
      <c r="M274" s="103" t="s">
        <v>410</v>
      </c>
      <c r="N274" s="103" t="s">
        <v>410</v>
      </c>
    </row>
    <row r="275" spans="1:15" s="93" customFormat="1" ht="30" customHeight="1" x14ac:dyDescent="0.4">
      <c r="A275" s="1115" t="s">
        <v>302</v>
      </c>
      <c r="B275" s="1116"/>
      <c r="C275" s="1116"/>
      <c r="D275" s="1116"/>
      <c r="E275" s="1116"/>
      <c r="F275" s="1116"/>
      <c r="G275" s="1116"/>
      <c r="H275" s="1116"/>
      <c r="I275" s="1116"/>
      <c r="J275" s="1116"/>
      <c r="K275" s="1116"/>
      <c r="L275" s="1116"/>
      <c r="M275" s="1116"/>
      <c r="N275" s="1117"/>
    </row>
    <row r="276" spans="1:15" ht="20.399999999999999" x14ac:dyDescent="0.25">
      <c r="A276" s="97" t="s">
        <v>386</v>
      </c>
      <c r="B276" s="87" t="s">
        <v>509</v>
      </c>
      <c r="C276" s="51">
        <v>1055</v>
      </c>
      <c r="D276" s="97" t="s">
        <v>451</v>
      </c>
      <c r="E276" s="85"/>
      <c r="F276" s="85">
        <v>2010</v>
      </c>
      <c r="G276" s="110" t="s">
        <v>558</v>
      </c>
      <c r="H276" s="110" t="s">
        <v>556</v>
      </c>
      <c r="I276" s="97" t="s">
        <v>510</v>
      </c>
      <c r="J276" s="97" t="s">
        <v>510</v>
      </c>
      <c r="K276" s="87" t="s">
        <v>87</v>
      </c>
      <c r="L276" s="87" t="s">
        <v>87</v>
      </c>
      <c r="M276" s="318">
        <v>4107000</v>
      </c>
      <c r="N276" s="103">
        <v>4107000</v>
      </c>
    </row>
    <row r="277" spans="1:15" ht="20.399999999999999" x14ac:dyDescent="0.25">
      <c r="A277" s="1" t="s">
        <v>386</v>
      </c>
      <c r="B277" s="2" t="s">
        <v>509</v>
      </c>
      <c r="C277" s="4">
        <v>809</v>
      </c>
      <c r="D277" s="1" t="s">
        <v>451</v>
      </c>
      <c r="E277" s="1"/>
      <c r="F277" s="85" t="s">
        <v>411</v>
      </c>
      <c r="G277" s="111"/>
      <c r="H277" s="111" t="s">
        <v>555</v>
      </c>
      <c r="I277" s="96" t="s">
        <v>396</v>
      </c>
      <c r="J277" s="96" t="s">
        <v>396</v>
      </c>
      <c r="K277" s="20" t="s">
        <v>87</v>
      </c>
      <c r="L277" s="85" t="s">
        <v>87</v>
      </c>
      <c r="M277" s="314">
        <v>1000000</v>
      </c>
      <c r="N277" s="317">
        <v>1000000</v>
      </c>
    </row>
    <row r="278" spans="1:15" ht="30.6" x14ac:dyDescent="0.25">
      <c r="A278" s="96" t="s">
        <v>386</v>
      </c>
      <c r="B278" s="85" t="s">
        <v>509</v>
      </c>
      <c r="C278" s="114">
        <v>721</v>
      </c>
      <c r="D278" s="96" t="s">
        <v>468</v>
      </c>
      <c r="E278" s="85"/>
      <c r="F278" s="197" t="s">
        <v>159</v>
      </c>
      <c r="G278" s="111"/>
      <c r="H278" s="111" t="s">
        <v>573</v>
      </c>
      <c r="I278" s="96" t="s">
        <v>396</v>
      </c>
      <c r="J278" s="96" t="s">
        <v>396</v>
      </c>
      <c r="K278" s="85" t="s">
        <v>87</v>
      </c>
      <c r="L278" s="85" t="s">
        <v>87</v>
      </c>
      <c r="M278" s="314">
        <v>11300000</v>
      </c>
      <c r="N278" s="314">
        <v>11300000</v>
      </c>
    </row>
    <row r="279" spans="1:15" ht="30.6" x14ac:dyDescent="0.25">
      <c r="A279" s="19" t="s">
        <v>386</v>
      </c>
      <c r="B279" s="20" t="s">
        <v>509</v>
      </c>
      <c r="C279" s="21">
        <v>975</v>
      </c>
      <c r="D279" s="19" t="s">
        <v>468</v>
      </c>
      <c r="E279" s="85"/>
      <c r="F279" s="85" t="s">
        <v>684</v>
      </c>
      <c r="G279" s="22"/>
      <c r="H279" s="22" t="s">
        <v>277</v>
      </c>
      <c r="I279" s="96" t="s">
        <v>510</v>
      </c>
      <c r="J279" s="96" t="s">
        <v>510</v>
      </c>
      <c r="K279" s="20" t="s">
        <v>87</v>
      </c>
      <c r="L279" s="85" t="s">
        <v>87</v>
      </c>
      <c r="M279" s="314">
        <v>44300000</v>
      </c>
      <c r="N279" s="314">
        <v>44300000</v>
      </c>
    </row>
    <row r="280" spans="1:15" ht="30.6" x14ac:dyDescent="0.25">
      <c r="A280" s="19" t="s">
        <v>386</v>
      </c>
      <c r="B280" s="20" t="s">
        <v>509</v>
      </c>
      <c r="C280" s="21">
        <v>699</v>
      </c>
      <c r="D280" s="19" t="s">
        <v>468</v>
      </c>
      <c r="E280" s="85"/>
      <c r="F280" s="85" t="s">
        <v>389</v>
      </c>
      <c r="G280" s="111"/>
      <c r="H280" s="22" t="s">
        <v>143</v>
      </c>
      <c r="I280" s="96" t="s">
        <v>510</v>
      </c>
      <c r="J280" s="96" t="s">
        <v>510</v>
      </c>
      <c r="K280" s="20" t="s">
        <v>87</v>
      </c>
      <c r="L280" s="85" t="s">
        <v>87</v>
      </c>
      <c r="M280" s="314">
        <v>10000000</v>
      </c>
      <c r="N280" s="314">
        <v>10000000</v>
      </c>
    </row>
    <row r="281" spans="1:15" ht="20.399999999999999" x14ac:dyDescent="0.25">
      <c r="A281" s="1" t="s">
        <v>386</v>
      </c>
      <c r="B281" s="2" t="s">
        <v>509</v>
      </c>
      <c r="C281" s="4">
        <v>801</v>
      </c>
      <c r="D281" s="1" t="s">
        <v>451</v>
      </c>
      <c r="E281" s="2"/>
      <c r="F281" s="85" t="s">
        <v>92</v>
      </c>
      <c r="G281" s="111"/>
      <c r="H281" s="111" t="s">
        <v>591</v>
      </c>
      <c r="I281" s="96" t="s">
        <v>510</v>
      </c>
      <c r="J281" s="96" t="s">
        <v>510</v>
      </c>
      <c r="K281" s="20" t="s">
        <v>87</v>
      </c>
      <c r="L281" s="85" t="s">
        <v>87</v>
      </c>
      <c r="M281" s="314" t="s">
        <v>92</v>
      </c>
      <c r="N281" s="314" t="s">
        <v>92</v>
      </c>
    </row>
    <row r="282" spans="1:15" ht="20.399999999999999" x14ac:dyDescent="0.25">
      <c r="A282" s="1" t="s">
        <v>386</v>
      </c>
      <c r="B282" s="2" t="s">
        <v>509</v>
      </c>
      <c r="C282" s="14">
        <v>85</v>
      </c>
      <c r="D282" s="1" t="s">
        <v>451</v>
      </c>
      <c r="E282" s="20"/>
      <c r="F282" s="85" t="s">
        <v>92</v>
      </c>
      <c r="G282" s="6"/>
      <c r="H282" s="3" t="s">
        <v>211</v>
      </c>
      <c r="I282" s="96" t="s">
        <v>510</v>
      </c>
      <c r="J282" s="96" t="s">
        <v>510</v>
      </c>
      <c r="K282" s="2" t="s">
        <v>114</v>
      </c>
      <c r="L282" s="92" t="s">
        <v>87</v>
      </c>
      <c r="M282" s="314" t="s">
        <v>92</v>
      </c>
      <c r="N282" s="314" t="s">
        <v>92</v>
      </c>
    </row>
    <row r="283" spans="1:15" s="7" customFormat="1" ht="30.6" x14ac:dyDescent="0.25">
      <c r="A283" s="11" t="s">
        <v>58</v>
      </c>
      <c r="B283" s="10" t="s">
        <v>74</v>
      </c>
      <c r="C283" s="14">
        <v>1124</v>
      </c>
      <c r="D283" s="11" t="s">
        <v>451</v>
      </c>
      <c r="E283" s="85"/>
      <c r="F283" s="85" t="s">
        <v>92</v>
      </c>
      <c r="G283" s="110" t="s">
        <v>868</v>
      </c>
      <c r="H283" s="6" t="s">
        <v>768</v>
      </c>
      <c r="I283" s="96" t="s">
        <v>396</v>
      </c>
      <c r="J283" s="96" t="s">
        <v>396</v>
      </c>
      <c r="K283" s="10" t="s">
        <v>87</v>
      </c>
      <c r="L283" s="92" t="s">
        <v>410</v>
      </c>
      <c r="M283" s="362" t="s">
        <v>410</v>
      </c>
      <c r="N283" s="366" t="s">
        <v>410</v>
      </c>
    </row>
    <row r="284" spans="1:15" s="7" customFormat="1" ht="30.6" x14ac:dyDescent="0.25">
      <c r="A284" s="11" t="s">
        <v>58</v>
      </c>
      <c r="B284" s="10" t="s">
        <v>74</v>
      </c>
      <c r="C284" s="14">
        <v>1125</v>
      </c>
      <c r="D284" s="11" t="s">
        <v>451</v>
      </c>
      <c r="E284" s="85"/>
      <c r="F284" s="85" t="s">
        <v>92</v>
      </c>
      <c r="G284" s="111" t="s">
        <v>867</v>
      </c>
      <c r="H284" s="6" t="s">
        <v>769</v>
      </c>
      <c r="I284" s="96" t="s">
        <v>510</v>
      </c>
      <c r="J284" s="96" t="s">
        <v>510</v>
      </c>
      <c r="K284" s="10" t="s">
        <v>87</v>
      </c>
      <c r="L284" s="92" t="s">
        <v>410</v>
      </c>
      <c r="M284" s="362" t="s">
        <v>410</v>
      </c>
      <c r="N284" s="109" t="s">
        <v>410</v>
      </c>
    </row>
    <row r="285" spans="1:15" ht="35.25" customHeight="1" x14ac:dyDescent="0.4">
      <c r="A285" s="1128" t="s">
        <v>326</v>
      </c>
      <c r="B285" s="1129"/>
      <c r="C285" s="1129"/>
      <c r="D285" s="1129"/>
      <c r="E285" s="1129"/>
      <c r="F285" s="1129"/>
      <c r="G285" s="1129"/>
      <c r="H285" s="1129"/>
      <c r="I285" s="1129"/>
      <c r="J285" s="1129"/>
      <c r="K285" s="1129"/>
      <c r="L285" s="1129"/>
      <c r="M285" s="1129"/>
      <c r="N285" s="1130"/>
    </row>
    <row r="286" spans="1:15" ht="30.6" x14ac:dyDescent="0.25">
      <c r="A286" s="1" t="s">
        <v>386</v>
      </c>
      <c r="B286" s="2" t="s">
        <v>387</v>
      </c>
      <c r="C286" s="4">
        <v>626</v>
      </c>
      <c r="D286" s="1" t="s">
        <v>393</v>
      </c>
      <c r="E286" s="1"/>
      <c r="F286" s="85" t="s">
        <v>9</v>
      </c>
      <c r="G286" s="6" t="s">
        <v>401</v>
      </c>
      <c r="H286" s="22" t="s">
        <v>288</v>
      </c>
      <c r="I286" s="96" t="s">
        <v>392</v>
      </c>
      <c r="J286" s="203" t="s">
        <v>110</v>
      </c>
      <c r="K286" s="24">
        <v>39416</v>
      </c>
      <c r="L286" s="85" t="s">
        <v>87</v>
      </c>
      <c r="M286" s="314">
        <v>8000000</v>
      </c>
      <c r="N286" s="314">
        <v>8000000</v>
      </c>
    </row>
    <row r="287" spans="1:15" s="334" customFormat="1" ht="30.6" x14ac:dyDescent="0.25">
      <c r="A287" s="1" t="s">
        <v>386</v>
      </c>
      <c r="B287" s="10" t="s">
        <v>387</v>
      </c>
      <c r="C287" s="4">
        <v>575</v>
      </c>
      <c r="D287" s="1" t="s">
        <v>393</v>
      </c>
      <c r="E287" s="1"/>
      <c r="F287" s="85" t="s">
        <v>743</v>
      </c>
      <c r="G287" s="6" t="s">
        <v>511</v>
      </c>
      <c r="H287" s="6" t="s">
        <v>858</v>
      </c>
      <c r="I287" s="96" t="s">
        <v>406</v>
      </c>
      <c r="J287" s="203" t="s">
        <v>110</v>
      </c>
      <c r="K287" s="196">
        <v>39892</v>
      </c>
      <c r="L287" s="196">
        <v>40014</v>
      </c>
      <c r="M287" s="314">
        <v>7000000</v>
      </c>
      <c r="N287" s="314">
        <v>7000000</v>
      </c>
      <c r="O287" s="333"/>
    </row>
    <row r="288" spans="1:15" s="7" customFormat="1" ht="20.399999999999999" x14ac:dyDescent="0.25">
      <c r="A288" s="11" t="s">
        <v>386</v>
      </c>
      <c r="B288" s="10" t="s">
        <v>387</v>
      </c>
      <c r="C288" s="14">
        <v>1127</v>
      </c>
      <c r="D288" s="11" t="s">
        <v>393</v>
      </c>
      <c r="E288" s="11"/>
      <c r="F288" s="85" t="s">
        <v>743</v>
      </c>
      <c r="G288" s="6" t="s">
        <v>774</v>
      </c>
      <c r="H288" s="111" t="s">
        <v>776</v>
      </c>
      <c r="I288" s="96" t="s">
        <v>406</v>
      </c>
      <c r="J288" s="203" t="s">
        <v>110</v>
      </c>
      <c r="K288" s="92">
        <v>39680</v>
      </c>
      <c r="L288" s="92">
        <v>39680</v>
      </c>
      <c r="M288" s="315">
        <v>1300000</v>
      </c>
      <c r="N288" s="315">
        <v>1300000</v>
      </c>
    </row>
    <row r="289" spans="1:44" ht="20.399999999999999" x14ac:dyDescent="0.25">
      <c r="A289" s="1" t="s">
        <v>386</v>
      </c>
      <c r="B289" s="2" t="s">
        <v>387</v>
      </c>
      <c r="C289" s="14">
        <v>166</v>
      </c>
      <c r="D289" s="11" t="s">
        <v>429</v>
      </c>
      <c r="E289" s="1"/>
      <c r="F289" s="88" t="s">
        <v>426</v>
      </c>
      <c r="G289" s="22"/>
      <c r="H289" s="22" t="s">
        <v>41</v>
      </c>
      <c r="I289" s="96" t="s">
        <v>406</v>
      </c>
      <c r="J289" s="203" t="s">
        <v>110</v>
      </c>
      <c r="K289" s="20" t="s">
        <v>410</v>
      </c>
      <c r="L289" s="85" t="s">
        <v>410</v>
      </c>
      <c r="M289" s="314">
        <v>3300000</v>
      </c>
      <c r="N289" s="314">
        <v>3300000</v>
      </c>
    </row>
    <row r="290" spans="1:44" ht="44.25" customHeight="1" x14ac:dyDescent="0.25">
      <c r="A290" s="1" t="s">
        <v>386</v>
      </c>
      <c r="B290" s="2" t="s">
        <v>387</v>
      </c>
      <c r="C290" s="4">
        <v>1009</v>
      </c>
      <c r="D290" s="1" t="s">
        <v>451</v>
      </c>
      <c r="E290" s="1"/>
      <c r="F290" s="85" t="s">
        <v>743</v>
      </c>
      <c r="G290" s="111"/>
      <c r="H290" s="200" t="s">
        <v>905</v>
      </c>
      <c r="I290" s="96" t="s">
        <v>406</v>
      </c>
      <c r="J290" s="203" t="s">
        <v>110</v>
      </c>
      <c r="K290" s="24">
        <v>39375</v>
      </c>
      <c r="L290" s="415">
        <v>40102</v>
      </c>
      <c r="M290" s="315">
        <v>3638000</v>
      </c>
      <c r="N290" s="401">
        <v>3089000</v>
      </c>
    </row>
    <row r="291" spans="1:44" ht="38.25" customHeight="1" x14ac:dyDescent="0.25">
      <c r="A291" s="1" t="s">
        <v>386</v>
      </c>
      <c r="B291" s="2" t="s">
        <v>387</v>
      </c>
      <c r="C291" s="14">
        <v>203</v>
      </c>
      <c r="D291" s="1" t="s">
        <v>451</v>
      </c>
      <c r="E291" s="85"/>
      <c r="F291" s="85" t="s">
        <v>743</v>
      </c>
      <c r="G291" s="111" t="s">
        <v>695</v>
      </c>
      <c r="H291" s="22" t="s">
        <v>117</v>
      </c>
      <c r="I291" s="96" t="s">
        <v>406</v>
      </c>
      <c r="J291" s="203" t="s">
        <v>110</v>
      </c>
      <c r="K291" s="92">
        <v>38664</v>
      </c>
      <c r="L291" s="92">
        <v>38831</v>
      </c>
      <c r="M291" s="315">
        <v>6332000</v>
      </c>
      <c r="N291" s="315">
        <v>6332000</v>
      </c>
    </row>
    <row r="292" spans="1:44" ht="28.5" customHeight="1" x14ac:dyDescent="0.25">
      <c r="A292" s="96" t="s">
        <v>386</v>
      </c>
      <c r="B292" s="85" t="s">
        <v>387</v>
      </c>
      <c r="C292" s="114">
        <v>1064</v>
      </c>
      <c r="D292" s="96" t="s">
        <v>402</v>
      </c>
      <c r="E292" s="1"/>
      <c r="F292" s="85" t="s">
        <v>9</v>
      </c>
      <c r="G292" s="122"/>
      <c r="H292" s="111" t="s">
        <v>656</v>
      </c>
      <c r="I292" s="96" t="s">
        <v>392</v>
      </c>
      <c r="J292" s="203" t="s">
        <v>110</v>
      </c>
      <c r="K292" s="92">
        <v>39717</v>
      </c>
      <c r="L292" s="85" t="s">
        <v>87</v>
      </c>
      <c r="M292" s="314">
        <v>10400000</v>
      </c>
      <c r="N292" s="314">
        <v>10400000</v>
      </c>
    </row>
    <row r="293" spans="1:44" ht="34.5" customHeight="1" x14ac:dyDescent="0.25">
      <c r="A293" s="1" t="s">
        <v>386</v>
      </c>
      <c r="B293" s="2" t="s">
        <v>387</v>
      </c>
      <c r="C293" s="4">
        <v>302</v>
      </c>
      <c r="D293" s="1" t="s">
        <v>402</v>
      </c>
      <c r="F293" s="197" t="s">
        <v>743</v>
      </c>
      <c r="G293" s="22" t="s">
        <v>404</v>
      </c>
      <c r="H293" s="22" t="s">
        <v>405</v>
      </c>
      <c r="I293" s="96" t="s">
        <v>406</v>
      </c>
      <c r="J293" s="203" t="s">
        <v>110</v>
      </c>
      <c r="K293" s="20" t="s">
        <v>407</v>
      </c>
      <c r="L293" s="85" t="s">
        <v>408</v>
      </c>
      <c r="M293" s="314">
        <v>3100000</v>
      </c>
      <c r="N293" s="314">
        <v>3100000</v>
      </c>
    </row>
    <row r="294" spans="1:44" ht="57" customHeight="1" x14ac:dyDescent="0.25">
      <c r="A294" s="1" t="s">
        <v>386</v>
      </c>
      <c r="B294" s="2" t="s">
        <v>387</v>
      </c>
      <c r="C294" s="4">
        <v>695</v>
      </c>
      <c r="D294" s="1" t="s">
        <v>402</v>
      </c>
      <c r="E294" s="1"/>
      <c r="F294" s="197" t="s">
        <v>33</v>
      </c>
      <c r="G294" s="22" t="s">
        <v>424</v>
      </c>
      <c r="H294" s="22" t="s">
        <v>144</v>
      </c>
      <c r="I294" s="96" t="s">
        <v>406</v>
      </c>
      <c r="J294" s="203" t="s">
        <v>110</v>
      </c>
      <c r="K294" s="85" t="s">
        <v>425</v>
      </c>
      <c r="L294" s="85" t="s">
        <v>87</v>
      </c>
      <c r="M294" s="315" t="s">
        <v>718</v>
      </c>
      <c r="N294" s="315" t="s">
        <v>718</v>
      </c>
    </row>
    <row r="295" spans="1:44" ht="30.6" x14ac:dyDescent="0.25">
      <c r="A295" s="1" t="s">
        <v>386</v>
      </c>
      <c r="B295" s="2" t="s">
        <v>387</v>
      </c>
      <c r="C295" s="4">
        <v>830</v>
      </c>
      <c r="D295" s="1" t="s">
        <v>402</v>
      </c>
      <c r="E295" s="1"/>
      <c r="F295" s="197" t="s">
        <v>33</v>
      </c>
      <c r="G295" s="22" t="s">
        <v>424</v>
      </c>
      <c r="H295" s="22" t="s">
        <v>685</v>
      </c>
      <c r="I295" s="96" t="s">
        <v>406</v>
      </c>
      <c r="J295" s="203" t="s">
        <v>110</v>
      </c>
      <c r="K295" s="20" t="s">
        <v>425</v>
      </c>
      <c r="L295" s="85" t="s">
        <v>87</v>
      </c>
      <c r="M295" s="315" t="s">
        <v>718</v>
      </c>
      <c r="N295" s="315" t="s">
        <v>718</v>
      </c>
    </row>
    <row r="296" spans="1:44" ht="30.6" x14ac:dyDescent="0.25">
      <c r="A296" s="1" t="s">
        <v>386</v>
      </c>
      <c r="B296" s="2" t="s">
        <v>387</v>
      </c>
      <c r="C296" s="4">
        <v>831</v>
      </c>
      <c r="D296" s="1" t="s">
        <v>402</v>
      </c>
      <c r="E296" s="1"/>
      <c r="F296" s="197" t="s">
        <v>33</v>
      </c>
      <c r="G296" s="22" t="s">
        <v>424</v>
      </c>
      <c r="H296" s="22" t="s">
        <v>146</v>
      </c>
      <c r="I296" s="96" t="s">
        <v>406</v>
      </c>
      <c r="J296" s="203" t="s">
        <v>110</v>
      </c>
      <c r="K296" s="20" t="s">
        <v>425</v>
      </c>
      <c r="L296" s="85" t="s">
        <v>87</v>
      </c>
      <c r="M296" s="315" t="s">
        <v>718</v>
      </c>
      <c r="N296" s="315" t="s">
        <v>718</v>
      </c>
    </row>
    <row r="297" spans="1:44" ht="23.25" customHeight="1" x14ac:dyDescent="0.4">
      <c r="A297" s="1131" t="s">
        <v>327</v>
      </c>
      <c r="B297" s="1132"/>
      <c r="C297" s="1132"/>
      <c r="D297" s="1132"/>
      <c r="E297" s="1132"/>
      <c r="F297" s="1132"/>
      <c r="G297" s="1132"/>
      <c r="H297" s="1132"/>
      <c r="I297" s="1132"/>
      <c r="J297" s="1132"/>
      <c r="K297" s="1132"/>
      <c r="L297" s="1132"/>
      <c r="M297" s="1152"/>
      <c r="N297" s="312"/>
    </row>
    <row r="298" spans="1:44" ht="30.6" x14ac:dyDescent="0.25">
      <c r="A298" s="1" t="s">
        <v>58</v>
      </c>
      <c r="B298" s="2" t="s">
        <v>74</v>
      </c>
      <c r="C298" s="4">
        <v>861</v>
      </c>
      <c r="D298" s="1" t="s">
        <v>451</v>
      </c>
      <c r="E298" s="1"/>
      <c r="F298" s="85" t="s">
        <v>79</v>
      </c>
      <c r="G298" s="6" t="s">
        <v>190</v>
      </c>
      <c r="H298" s="3" t="s">
        <v>330</v>
      </c>
      <c r="I298" s="96" t="s">
        <v>510</v>
      </c>
      <c r="J298" s="203" t="s">
        <v>547</v>
      </c>
      <c r="K298" s="2" t="s">
        <v>87</v>
      </c>
      <c r="L298" s="85" t="s">
        <v>410</v>
      </c>
      <c r="M298" s="316" t="s">
        <v>410</v>
      </c>
      <c r="N298" s="316" t="s">
        <v>410</v>
      </c>
    </row>
    <row r="299" spans="1:44" ht="30.6" x14ac:dyDescent="0.25">
      <c r="A299" s="36" t="s">
        <v>58</v>
      </c>
      <c r="B299" s="37" t="s">
        <v>74</v>
      </c>
      <c r="C299" s="38">
        <v>869</v>
      </c>
      <c r="D299" s="36" t="s">
        <v>451</v>
      </c>
      <c r="E299" s="37"/>
      <c r="F299" s="88" t="s">
        <v>159</v>
      </c>
      <c r="G299" s="405" t="s">
        <v>909</v>
      </c>
      <c r="H299" s="50" t="s">
        <v>156</v>
      </c>
      <c r="I299" s="95" t="s">
        <v>510</v>
      </c>
      <c r="J299" s="407" t="s">
        <v>547</v>
      </c>
      <c r="K299" s="37" t="s">
        <v>87</v>
      </c>
      <c r="L299" s="88" t="s">
        <v>410</v>
      </c>
      <c r="M299" s="325" t="s">
        <v>410</v>
      </c>
      <c r="N299" s="325" t="s">
        <v>410</v>
      </c>
    </row>
    <row r="300" spans="1:44" ht="30.6" x14ac:dyDescent="0.25">
      <c r="A300" s="1" t="s">
        <v>58</v>
      </c>
      <c r="B300" s="2" t="s">
        <v>74</v>
      </c>
      <c r="C300" s="4">
        <v>1041</v>
      </c>
      <c r="D300" s="1" t="s">
        <v>451</v>
      </c>
      <c r="E300" s="2"/>
      <c r="F300" s="85" t="s">
        <v>159</v>
      </c>
      <c r="G300" s="200" t="s">
        <v>909</v>
      </c>
      <c r="H300" s="22" t="s">
        <v>157</v>
      </c>
      <c r="I300" s="96" t="s">
        <v>510</v>
      </c>
      <c r="J300" s="203" t="s">
        <v>547</v>
      </c>
      <c r="K300" s="197" t="s">
        <v>87</v>
      </c>
      <c r="L300" s="85" t="s">
        <v>410</v>
      </c>
      <c r="M300" s="316" t="s">
        <v>410</v>
      </c>
      <c r="N300" s="85" t="s">
        <v>410</v>
      </c>
    </row>
    <row r="301" spans="1:44" s="77" customFormat="1" ht="30.6" x14ac:dyDescent="0.25">
      <c r="A301" s="11" t="s">
        <v>58</v>
      </c>
      <c r="B301" s="10" t="s">
        <v>59</v>
      </c>
      <c r="C301" s="14">
        <v>1126</v>
      </c>
      <c r="D301" s="11" t="s">
        <v>451</v>
      </c>
      <c r="E301" s="85"/>
      <c r="F301" s="85" t="s">
        <v>92</v>
      </c>
      <c r="G301" s="111" t="s">
        <v>869</v>
      </c>
      <c r="H301" s="6" t="s">
        <v>770</v>
      </c>
      <c r="I301" s="96" t="s">
        <v>396</v>
      </c>
      <c r="J301" s="203" t="s">
        <v>547</v>
      </c>
      <c r="K301" s="13">
        <v>39608</v>
      </c>
      <c r="L301" s="92" t="s">
        <v>410</v>
      </c>
      <c r="M301" s="362" t="s">
        <v>410</v>
      </c>
      <c r="N301" s="362" t="s">
        <v>410</v>
      </c>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row>
    <row r="302" spans="1:44" ht="33" customHeight="1" x14ac:dyDescent="0.25">
      <c r="A302" s="97" t="s">
        <v>386</v>
      </c>
      <c r="B302" s="87" t="s">
        <v>509</v>
      </c>
      <c r="C302" s="51">
        <v>316</v>
      </c>
      <c r="D302" s="97" t="s">
        <v>468</v>
      </c>
      <c r="E302" s="87"/>
      <c r="F302" s="85" t="s">
        <v>128</v>
      </c>
      <c r="G302" s="110"/>
      <c r="H302" s="110" t="s">
        <v>574</v>
      </c>
      <c r="I302" s="97" t="s">
        <v>510</v>
      </c>
      <c r="J302" s="409" t="s">
        <v>547</v>
      </c>
      <c r="K302" s="87" t="s">
        <v>87</v>
      </c>
      <c r="L302" s="87" t="s">
        <v>87</v>
      </c>
      <c r="M302" s="318">
        <v>7450000</v>
      </c>
      <c r="N302" s="318">
        <v>7450000</v>
      </c>
    </row>
    <row r="303" spans="1:44" ht="30.6" x14ac:dyDescent="0.25">
      <c r="A303" s="96" t="s">
        <v>386</v>
      </c>
      <c r="B303" s="85" t="s">
        <v>509</v>
      </c>
      <c r="C303" s="114">
        <v>977</v>
      </c>
      <c r="D303" s="96" t="s">
        <v>468</v>
      </c>
      <c r="E303" s="85"/>
      <c r="F303" s="85" t="s">
        <v>159</v>
      </c>
      <c r="G303" s="111"/>
      <c r="H303" s="111" t="s">
        <v>692</v>
      </c>
      <c r="I303" s="96" t="s">
        <v>510</v>
      </c>
      <c r="J303" s="409" t="s">
        <v>547</v>
      </c>
      <c r="K303" s="85" t="s">
        <v>87</v>
      </c>
      <c r="L303" s="85" t="s">
        <v>87</v>
      </c>
      <c r="M303" s="314">
        <v>7550000</v>
      </c>
      <c r="N303" s="314">
        <v>7550000</v>
      </c>
    </row>
    <row r="304" spans="1:44" ht="30.6" x14ac:dyDescent="0.25">
      <c r="A304" s="19" t="s">
        <v>386</v>
      </c>
      <c r="B304" s="20" t="s">
        <v>509</v>
      </c>
      <c r="C304" s="21">
        <v>980</v>
      </c>
      <c r="D304" s="19" t="s">
        <v>468</v>
      </c>
      <c r="E304" s="20"/>
      <c r="F304" s="85" t="s">
        <v>575</v>
      </c>
      <c r="G304" s="111"/>
      <c r="H304" s="22" t="s">
        <v>279</v>
      </c>
      <c r="I304" s="96" t="s">
        <v>510</v>
      </c>
      <c r="J304" s="409" t="s">
        <v>547</v>
      </c>
      <c r="K304" s="20" t="s">
        <v>87</v>
      </c>
      <c r="L304" s="85" t="s">
        <v>87</v>
      </c>
      <c r="M304" s="314">
        <v>7750000</v>
      </c>
      <c r="N304" s="314">
        <v>7750000</v>
      </c>
    </row>
    <row r="305" spans="1:14" ht="30.6" x14ac:dyDescent="0.25">
      <c r="A305" s="19" t="s">
        <v>386</v>
      </c>
      <c r="B305" s="20" t="s">
        <v>509</v>
      </c>
      <c r="C305" s="21">
        <v>317</v>
      </c>
      <c r="D305" s="19" t="s">
        <v>468</v>
      </c>
      <c r="E305" s="19"/>
      <c r="F305" s="85" t="s">
        <v>575</v>
      </c>
      <c r="G305" s="111"/>
      <c r="H305" s="22" t="s">
        <v>129</v>
      </c>
      <c r="I305" s="96" t="s">
        <v>510</v>
      </c>
      <c r="J305" s="409" t="s">
        <v>547</v>
      </c>
      <c r="K305" s="20" t="s">
        <v>87</v>
      </c>
      <c r="L305" s="85" t="s">
        <v>87</v>
      </c>
      <c r="M305" s="314">
        <v>7750000</v>
      </c>
      <c r="N305" s="314">
        <v>7750000</v>
      </c>
    </row>
    <row r="306" spans="1:14" x14ac:dyDescent="0.25">
      <c r="A306" s="1120" t="s">
        <v>667</v>
      </c>
      <c r="B306" s="1121"/>
      <c r="C306" s="1121"/>
    </row>
    <row r="307" spans="1:14" ht="17.399999999999999" x14ac:dyDescent="0.25">
      <c r="A307" s="160" t="s">
        <v>838</v>
      </c>
    </row>
    <row r="308" spans="1:14" ht="18.75" customHeight="1" x14ac:dyDescent="0.25">
      <c r="A308" s="160" t="s">
        <v>697</v>
      </c>
    </row>
    <row r="309" spans="1:14" ht="18.75" customHeight="1" x14ac:dyDescent="0.25">
      <c r="A309" s="160" t="s">
        <v>872</v>
      </c>
    </row>
    <row r="310" spans="1:14" ht="18.75" customHeight="1" x14ac:dyDescent="0.25">
      <c r="A310" s="160" t="s">
        <v>873</v>
      </c>
    </row>
    <row r="311" spans="1:14" ht="9" customHeight="1" x14ac:dyDescent="0.25"/>
    <row r="312" spans="1:14" x14ac:dyDescent="0.25">
      <c r="A312" s="1149" t="s">
        <v>576</v>
      </c>
      <c r="B312" s="1150"/>
      <c r="C312" s="1150"/>
    </row>
    <row r="313" spans="1:14" ht="16.5" customHeight="1" x14ac:dyDescent="0.25">
      <c r="B313" s="161" t="s">
        <v>577</v>
      </c>
      <c r="C313" s="83"/>
      <c r="D313" s="84" t="s">
        <v>578</v>
      </c>
      <c r="E313" s="83"/>
      <c r="F313" s="94"/>
      <c r="G313" s="83"/>
      <c r="H313" s="83"/>
    </row>
    <row r="314" spans="1:14" ht="15" x14ac:dyDescent="0.25">
      <c r="B314" s="160"/>
    </row>
    <row r="315" spans="1:14" ht="12" customHeight="1" x14ac:dyDescent="0.25">
      <c r="B315" s="160" t="s">
        <v>579</v>
      </c>
      <c r="D315" s="84" t="s">
        <v>580</v>
      </c>
    </row>
    <row r="316" spans="1:14" ht="15" x14ac:dyDescent="0.25">
      <c r="B316" s="160"/>
    </row>
    <row r="317" spans="1:14" ht="12" customHeight="1" x14ac:dyDescent="0.25">
      <c r="B317" s="160" t="s">
        <v>581</v>
      </c>
      <c r="D317" s="84" t="s">
        <v>582</v>
      </c>
    </row>
    <row r="318" spans="1:14" ht="15" x14ac:dyDescent="0.25">
      <c r="B318" s="160"/>
    </row>
    <row r="319" spans="1:14" ht="15" x14ac:dyDescent="0.25">
      <c r="B319" s="160" t="s">
        <v>583</v>
      </c>
      <c r="D319" s="84" t="s">
        <v>584</v>
      </c>
    </row>
    <row r="320" spans="1:14" ht="15" x14ac:dyDescent="0.25">
      <c r="B320" s="160"/>
    </row>
    <row r="321" spans="2:4" ht="15" x14ac:dyDescent="0.25">
      <c r="B321" s="160" t="s">
        <v>585</v>
      </c>
      <c r="D321" s="84" t="s">
        <v>586</v>
      </c>
    </row>
    <row r="322" spans="2:4" ht="15" x14ac:dyDescent="0.25">
      <c r="B322" s="160"/>
    </row>
    <row r="323" spans="2:4" ht="15" x14ac:dyDescent="0.25">
      <c r="B323" s="160" t="s">
        <v>587</v>
      </c>
      <c r="D323" s="84" t="s">
        <v>958</v>
      </c>
    </row>
    <row r="324" spans="2:4" ht="15" x14ac:dyDescent="0.25">
      <c r="B324" s="160"/>
      <c r="D324" s="84"/>
    </row>
    <row r="325" spans="2:4" ht="15" x14ac:dyDescent="0.25">
      <c r="B325" s="160" t="s">
        <v>589</v>
      </c>
      <c r="D325" s="84" t="s">
        <v>690</v>
      </c>
    </row>
  </sheetData>
  <mergeCells count="19">
    <mergeCell ref="A1:M1"/>
    <mergeCell ref="A187:N187"/>
    <mergeCell ref="A155:N155"/>
    <mergeCell ref="A52:N52"/>
    <mergeCell ref="A3:N3"/>
    <mergeCell ref="A4:N4"/>
    <mergeCell ref="A40:N40"/>
    <mergeCell ref="A26:N26"/>
    <mergeCell ref="A312:C312"/>
    <mergeCell ref="A306:C306"/>
    <mergeCell ref="A224:N224"/>
    <mergeCell ref="A223:N223"/>
    <mergeCell ref="A238:N238"/>
    <mergeCell ref="A235:N235"/>
    <mergeCell ref="A285:N285"/>
    <mergeCell ref="A242:M242"/>
    <mergeCell ref="A273:M273"/>
    <mergeCell ref="A275:N275"/>
    <mergeCell ref="A297:M297"/>
  </mergeCells>
  <phoneticPr fontId="6" type="noConversion"/>
  <hyperlinks>
    <hyperlink ref="D313" r:id="rId1"/>
    <hyperlink ref="D315" r:id="rId2"/>
    <hyperlink ref="D317" r:id="rId3"/>
    <hyperlink ref="D319" r:id="rId4"/>
    <hyperlink ref="D321" r:id="rId5"/>
    <hyperlink ref="D325" r:id="rId6"/>
    <hyperlink ref="D323" r:id="rId7"/>
  </hyperlinks>
  <printOptions horizontalCentered="1"/>
  <pageMargins left="0" right="0" top="0.3" bottom="0.5" header="0.2" footer="0.16"/>
  <pageSetup paperSize="3" scale="70" orientation="landscape" r:id="rId8"/>
  <headerFooter alignWithMargins="0">
    <oddFooter>&amp;L&amp;8Notes
- Black shading indicates change from OCTOBER '08 Update.
- All costs provided by Transmission Owners. &amp;C&amp;8&amp;P&amp;R&amp;8July '09 UPDATE - DRAFT
Information as of July 1, 2009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63"/>
  <sheetViews>
    <sheetView view="pageBreakPreview" zoomScale="90" zoomScaleNormal="90" zoomScaleSheetLayoutView="90" workbookViewId="0">
      <pane ySplit="2" topLeftCell="A337" activePane="bottomLeft" state="frozen"/>
      <selection pane="bottomLeft" activeCell="G367" sqref="G367"/>
    </sheetView>
  </sheetViews>
  <sheetFormatPr defaultRowHeight="13.2" x14ac:dyDescent="0.25"/>
  <cols>
    <col min="1" max="1" width="15.33203125" customWidth="1"/>
    <col min="2" max="2" width="5.109375" customWidth="1"/>
    <col min="3" max="3" width="8.5546875" customWidth="1"/>
    <col min="4" max="4" width="12" customWidth="1"/>
    <col min="5" max="5" width="11.109375" customWidth="1"/>
    <col min="6" max="6" width="11.5546875" style="93" customWidth="1"/>
    <col min="7" max="7" width="18.33203125" style="7" customWidth="1"/>
    <col min="8" max="8" width="40.33203125" customWidth="1"/>
    <col min="9" max="9" width="12.5546875" style="93" customWidth="1"/>
    <col min="10" max="10" width="13.109375" style="93" customWidth="1"/>
    <col min="11" max="11" width="10.44140625" customWidth="1"/>
    <col min="12" max="12" width="10.33203125" style="93" customWidth="1"/>
    <col min="13" max="13" width="14.6640625" style="93" customWidth="1"/>
    <col min="14" max="14" width="14.88671875" style="93" customWidth="1"/>
    <col min="15" max="15" width="9.109375" style="7" customWidth="1"/>
  </cols>
  <sheetData>
    <row r="1" spans="1:15" ht="24.6" x14ac:dyDescent="0.4">
      <c r="A1" s="1155" t="s">
        <v>888</v>
      </c>
      <c r="B1" s="1155"/>
      <c r="C1" s="1155"/>
      <c r="D1" s="1155"/>
      <c r="E1" s="1155"/>
      <c r="F1" s="1155"/>
      <c r="G1" s="1155"/>
      <c r="H1" s="1155"/>
      <c r="I1" s="1155"/>
      <c r="J1" s="1155"/>
      <c r="K1" s="1155"/>
      <c r="L1" s="1155"/>
      <c r="M1" s="1155"/>
      <c r="N1" s="1155"/>
    </row>
    <row r="2" spans="1:15" ht="39.6" x14ac:dyDescent="0.25">
      <c r="A2" s="57" t="s">
        <v>376</v>
      </c>
      <c r="B2" s="57" t="s">
        <v>377</v>
      </c>
      <c r="C2" s="58" t="s">
        <v>378</v>
      </c>
      <c r="D2" s="59" t="s">
        <v>379</v>
      </c>
      <c r="E2" s="59" t="s">
        <v>380</v>
      </c>
      <c r="F2" s="121" t="s">
        <v>566</v>
      </c>
      <c r="G2" s="57" t="s">
        <v>382</v>
      </c>
      <c r="H2" s="57" t="s">
        <v>383</v>
      </c>
      <c r="I2" s="59" t="s">
        <v>594</v>
      </c>
      <c r="J2" s="59" t="s">
        <v>709</v>
      </c>
      <c r="K2" s="57" t="s">
        <v>592</v>
      </c>
      <c r="L2" s="57" t="s">
        <v>385</v>
      </c>
      <c r="M2" s="16" t="s">
        <v>597</v>
      </c>
      <c r="N2" s="16" t="s">
        <v>710</v>
      </c>
    </row>
    <row r="3" spans="1:15" ht="23.25" customHeight="1" x14ac:dyDescent="0.4">
      <c r="A3" s="1137" t="s">
        <v>527</v>
      </c>
      <c r="B3" s="1138"/>
      <c r="C3" s="1138"/>
      <c r="D3" s="1138"/>
      <c r="E3" s="1138"/>
      <c r="F3" s="1138"/>
      <c r="G3" s="1138"/>
      <c r="H3" s="1138"/>
      <c r="I3" s="1138"/>
      <c r="J3" s="1138"/>
      <c r="K3" s="1138"/>
      <c r="L3" s="1138"/>
      <c r="M3" s="1138"/>
      <c r="N3" s="1156"/>
    </row>
    <row r="4" spans="1:15" ht="22.5" customHeight="1" x14ac:dyDescent="0.4">
      <c r="A4" s="1139" t="s">
        <v>297</v>
      </c>
      <c r="B4" s="1140"/>
      <c r="C4" s="1140"/>
      <c r="D4" s="1140"/>
      <c r="E4" s="1140"/>
      <c r="F4" s="1140"/>
      <c r="G4" s="1140"/>
      <c r="H4" s="1140"/>
      <c r="I4" s="1140"/>
      <c r="J4" s="1140"/>
      <c r="K4" s="1140"/>
      <c r="L4" s="1140"/>
      <c r="M4" s="1140"/>
      <c r="N4" s="1157"/>
    </row>
    <row r="5" spans="1:15" s="159" customFormat="1" ht="30.6" x14ac:dyDescent="0.25">
      <c r="A5" s="64" t="s">
        <v>386</v>
      </c>
      <c r="B5" s="206" t="s">
        <v>387</v>
      </c>
      <c r="C5" s="150">
        <v>575</v>
      </c>
      <c r="D5" s="64" t="s">
        <v>393</v>
      </c>
      <c r="E5" s="64"/>
      <c r="F5" s="206" t="s">
        <v>743</v>
      </c>
      <c r="G5" s="65" t="s">
        <v>511</v>
      </c>
      <c r="H5" s="252" t="s">
        <v>858</v>
      </c>
      <c r="I5" s="98" t="s">
        <v>510</v>
      </c>
      <c r="J5" s="253" t="s">
        <v>406</v>
      </c>
      <c r="K5" s="67" t="s">
        <v>512</v>
      </c>
      <c r="L5" s="251">
        <v>39839</v>
      </c>
      <c r="M5" s="103">
        <v>6100000</v>
      </c>
      <c r="N5" s="254">
        <v>7000000</v>
      </c>
      <c r="O5" s="184"/>
    </row>
    <row r="6" spans="1:15" s="300" customFormat="1" ht="30.6" x14ac:dyDescent="0.25">
      <c r="A6" s="186" t="s">
        <v>386</v>
      </c>
      <c r="B6" s="157" t="s">
        <v>387</v>
      </c>
      <c r="C6" s="255">
        <v>1129</v>
      </c>
      <c r="D6" s="186" t="s">
        <v>393</v>
      </c>
      <c r="E6" s="64"/>
      <c r="F6" s="60" t="s">
        <v>389</v>
      </c>
      <c r="G6" s="65" t="s">
        <v>511</v>
      </c>
      <c r="H6" s="257" t="s">
        <v>777</v>
      </c>
      <c r="I6" s="64"/>
      <c r="J6" s="253" t="s">
        <v>392</v>
      </c>
      <c r="K6" s="251">
        <v>39839</v>
      </c>
      <c r="L6" s="89" t="s">
        <v>87</v>
      </c>
      <c r="M6" s="64"/>
      <c r="N6" s="254">
        <v>19500000</v>
      </c>
      <c r="O6" s="184"/>
    </row>
    <row r="7" spans="1:15" s="159" customFormat="1" ht="30.6" x14ac:dyDescent="0.25">
      <c r="A7" s="64" t="s">
        <v>386</v>
      </c>
      <c r="B7" s="67" t="s">
        <v>387</v>
      </c>
      <c r="C7" s="150">
        <v>626</v>
      </c>
      <c r="D7" s="64" t="s">
        <v>393</v>
      </c>
      <c r="E7" s="64"/>
      <c r="F7" s="206" t="s">
        <v>9</v>
      </c>
      <c r="G7" s="65" t="s">
        <v>401</v>
      </c>
      <c r="H7" s="26" t="s">
        <v>288</v>
      </c>
      <c r="I7" s="98" t="s">
        <v>392</v>
      </c>
      <c r="J7" s="98" t="s">
        <v>392</v>
      </c>
      <c r="K7" s="191">
        <v>39416</v>
      </c>
      <c r="L7" s="89" t="s">
        <v>87</v>
      </c>
      <c r="M7" s="103">
        <v>7400000</v>
      </c>
      <c r="N7" s="254">
        <v>8000000</v>
      </c>
      <c r="O7" s="184"/>
    </row>
    <row r="8" spans="1:15" s="159" customFormat="1" ht="30.6" x14ac:dyDescent="0.25">
      <c r="A8" s="64" t="s">
        <v>386</v>
      </c>
      <c r="B8" s="67" t="s">
        <v>387</v>
      </c>
      <c r="C8" s="255">
        <v>1051</v>
      </c>
      <c r="D8" s="64" t="s">
        <v>393</v>
      </c>
      <c r="E8" s="64"/>
      <c r="F8" s="206" t="s">
        <v>743</v>
      </c>
      <c r="G8" s="65" t="s">
        <v>401</v>
      </c>
      <c r="H8" s="18" t="s">
        <v>539</v>
      </c>
      <c r="I8" s="98" t="s">
        <v>392</v>
      </c>
      <c r="J8" s="98" t="s">
        <v>392</v>
      </c>
      <c r="K8" s="191">
        <v>39416</v>
      </c>
      <c r="L8" s="89" t="s">
        <v>87</v>
      </c>
      <c r="M8" s="107" t="s">
        <v>540</v>
      </c>
      <c r="N8" s="258" t="s">
        <v>792</v>
      </c>
      <c r="O8" s="184"/>
    </row>
    <row r="9" spans="1:15" s="159" customFormat="1" ht="33" customHeight="1" x14ac:dyDescent="0.25">
      <c r="A9" s="64" t="s">
        <v>386</v>
      </c>
      <c r="B9" s="67" t="s">
        <v>387</v>
      </c>
      <c r="C9" s="150">
        <v>625</v>
      </c>
      <c r="D9" s="64" t="s">
        <v>393</v>
      </c>
      <c r="E9" s="64"/>
      <c r="F9" s="259" t="s">
        <v>745</v>
      </c>
      <c r="G9" s="65" t="s">
        <v>401</v>
      </c>
      <c r="H9" s="26" t="s">
        <v>289</v>
      </c>
      <c r="I9" s="98" t="s">
        <v>392</v>
      </c>
      <c r="J9" s="98" t="s">
        <v>392</v>
      </c>
      <c r="K9" s="191">
        <v>39416</v>
      </c>
      <c r="L9" s="89" t="s">
        <v>87</v>
      </c>
      <c r="M9" s="103">
        <v>5400000</v>
      </c>
      <c r="N9" s="103">
        <v>5400000</v>
      </c>
      <c r="O9" s="184"/>
    </row>
    <row r="10" spans="1:15" s="159" customFormat="1" ht="30.6" x14ac:dyDescent="0.25">
      <c r="A10" s="64" t="s">
        <v>386</v>
      </c>
      <c r="B10" s="67" t="s">
        <v>387</v>
      </c>
      <c r="C10" s="150">
        <v>624</v>
      </c>
      <c r="D10" s="64" t="s">
        <v>393</v>
      </c>
      <c r="E10" s="64"/>
      <c r="F10" s="259" t="s">
        <v>773</v>
      </c>
      <c r="G10" s="65" t="s">
        <v>401</v>
      </c>
      <c r="H10" s="26" t="s">
        <v>522</v>
      </c>
      <c r="I10" s="98" t="s">
        <v>392</v>
      </c>
      <c r="J10" s="98" t="s">
        <v>392</v>
      </c>
      <c r="K10" s="191">
        <v>39416</v>
      </c>
      <c r="L10" s="89" t="s">
        <v>87</v>
      </c>
      <c r="M10" s="107" t="s">
        <v>540</v>
      </c>
      <c r="N10" s="258" t="s">
        <v>788</v>
      </c>
      <c r="O10" s="184"/>
    </row>
    <row r="11" spans="1:15" s="300" customFormat="1" ht="30.6" x14ac:dyDescent="0.25">
      <c r="A11" s="253" t="s">
        <v>386</v>
      </c>
      <c r="B11" s="206" t="s">
        <v>387</v>
      </c>
      <c r="C11" s="256">
        <v>1127</v>
      </c>
      <c r="D11" s="253" t="s">
        <v>393</v>
      </c>
      <c r="E11" s="64"/>
      <c r="F11" s="206" t="s">
        <v>743</v>
      </c>
      <c r="G11" s="257" t="s">
        <v>774</v>
      </c>
      <c r="H11" s="257" t="s">
        <v>776</v>
      </c>
      <c r="I11" s="64"/>
      <c r="J11" s="253" t="s">
        <v>406</v>
      </c>
      <c r="K11" s="251">
        <v>39680</v>
      </c>
      <c r="L11" s="251">
        <v>39680</v>
      </c>
      <c r="M11" s="64"/>
      <c r="N11" s="258">
        <v>1300000</v>
      </c>
      <c r="O11" s="184"/>
    </row>
    <row r="12" spans="1:15" s="300" customFormat="1" ht="30.6" x14ac:dyDescent="0.25">
      <c r="A12" s="253" t="s">
        <v>386</v>
      </c>
      <c r="B12" s="206" t="s">
        <v>387</v>
      </c>
      <c r="C12" s="256">
        <v>1128</v>
      </c>
      <c r="D12" s="253" t="s">
        <v>393</v>
      </c>
      <c r="E12" s="64"/>
      <c r="F12" s="206" t="s">
        <v>34</v>
      </c>
      <c r="G12" s="257" t="s">
        <v>775</v>
      </c>
      <c r="H12" s="257" t="s">
        <v>836</v>
      </c>
      <c r="I12" s="64"/>
      <c r="J12" s="253" t="s">
        <v>392</v>
      </c>
      <c r="K12" s="251">
        <v>39680</v>
      </c>
      <c r="L12" s="251" t="s">
        <v>87</v>
      </c>
      <c r="M12" s="64"/>
      <c r="N12" s="258">
        <v>800000</v>
      </c>
      <c r="O12" s="184"/>
    </row>
    <row r="13" spans="1:15" s="159" customFormat="1" ht="32.25" customHeight="1" x14ac:dyDescent="0.25">
      <c r="A13" s="64" t="s">
        <v>386</v>
      </c>
      <c r="B13" s="67" t="s">
        <v>387</v>
      </c>
      <c r="C13" s="68">
        <v>144</v>
      </c>
      <c r="D13" s="64" t="s">
        <v>388</v>
      </c>
      <c r="E13" s="60"/>
      <c r="F13" s="89" t="s">
        <v>412</v>
      </c>
      <c r="G13" s="26" t="s">
        <v>712</v>
      </c>
      <c r="H13" s="26" t="s">
        <v>590</v>
      </c>
      <c r="I13" s="98" t="s">
        <v>396</v>
      </c>
      <c r="J13" s="253" t="s">
        <v>406</v>
      </c>
      <c r="K13" s="89" t="s">
        <v>87</v>
      </c>
      <c r="L13" s="89" t="s">
        <v>87</v>
      </c>
      <c r="M13" s="103">
        <v>20000000</v>
      </c>
      <c r="N13" s="254">
        <v>29000000</v>
      </c>
      <c r="O13" s="184"/>
    </row>
    <row r="14" spans="1:15" s="159" customFormat="1" ht="37.5" customHeight="1" x14ac:dyDescent="0.25">
      <c r="A14" s="64" t="s">
        <v>386</v>
      </c>
      <c r="B14" s="67" t="s">
        <v>387</v>
      </c>
      <c r="C14" s="150">
        <v>905</v>
      </c>
      <c r="D14" s="64" t="s">
        <v>393</v>
      </c>
      <c r="E14" s="64"/>
      <c r="F14" s="206" t="s">
        <v>389</v>
      </c>
      <c r="G14" s="18" t="s">
        <v>544</v>
      </c>
      <c r="H14" s="252" t="s">
        <v>849</v>
      </c>
      <c r="I14" s="98" t="s">
        <v>392</v>
      </c>
      <c r="J14" s="98" t="s">
        <v>392</v>
      </c>
      <c r="K14" s="109">
        <v>39660</v>
      </c>
      <c r="L14" s="89" t="s">
        <v>87</v>
      </c>
      <c r="M14" s="103">
        <v>1354000000</v>
      </c>
      <c r="N14" s="254">
        <v>1510000000</v>
      </c>
      <c r="O14" s="184"/>
    </row>
    <row r="15" spans="1:15" s="159" customFormat="1" ht="45.75" customHeight="1" x14ac:dyDescent="0.25">
      <c r="A15" s="64" t="s">
        <v>386</v>
      </c>
      <c r="B15" s="67" t="s">
        <v>387</v>
      </c>
      <c r="C15" s="150">
        <v>906</v>
      </c>
      <c r="D15" s="64" t="s">
        <v>393</v>
      </c>
      <c r="E15" s="67"/>
      <c r="F15" s="206" t="s">
        <v>389</v>
      </c>
      <c r="G15" s="18" t="s">
        <v>544</v>
      </c>
      <c r="H15" s="252" t="s">
        <v>852</v>
      </c>
      <c r="I15" s="98" t="s">
        <v>392</v>
      </c>
      <c r="J15" s="98" t="s">
        <v>392</v>
      </c>
      <c r="K15" s="260" t="s">
        <v>772</v>
      </c>
      <c r="L15" s="89" t="s">
        <v>87</v>
      </c>
      <c r="M15" s="107" t="s">
        <v>541</v>
      </c>
      <c r="N15" s="107" t="s">
        <v>541</v>
      </c>
      <c r="O15" s="184"/>
    </row>
    <row r="16" spans="1:15" s="159" customFormat="1" ht="69" customHeight="1" x14ac:dyDescent="0.25">
      <c r="A16" s="64" t="s">
        <v>386</v>
      </c>
      <c r="B16" s="67" t="s">
        <v>387</v>
      </c>
      <c r="C16" s="150">
        <v>907</v>
      </c>
      <c r="D16" s="64" t="s">
        <v>393</v>
      </c>
      <c r="E16" s="67"/>
      <c r="F16" s="206" t="s">
        <v>389</v>
      </c>
      <c r="G16" s="18" t="s">
        <v>544</v>
      </c>
      <c r="H16" s="252" t="s">
        <v>850</v>
      </c>
      <c r="I16" s="98" t="s">
        <v>392</v>
      </c>
      <c r="J16" s="98" t="s">
        <v>392</v>
      </c>
      <c r="K16" s="260" t="s">
        <v>772</v>
      </c>
      <c r="L16" s="89" t="s">
        <v>87</v>
      </c>
      <c r="M16" s="107" t="s">
        <v>541</v>
      </c>
      <c r="N16" s="107" t="s">
        <v>541</v>
      </c>
      <c r="O16" s="184"/>
    </row>
    <row r="17" spans="1:15" s="159" customFormat="1" ht="34.5" customHeight="1" x14ac:dyDescent="0.25">
      <c r="A17" s="64" t="s">
        <v>386</v>
      </c>
      <c r="B17" s="67" t="s">
        <v>387</v>
      </c>
      <c r="C17" s="150">
        <v>908</v>
      </c>
      <c r="D17" s="64" t="s">
        <v>393</v>
      </c>
      <c r="E17" s="64"/>
      <c r="F17" s="206" t="s">
        <v>389</v>
      </c>
      <c r="G17" s="18" t="s">
        <v>544</v>
      </c>
      <c r="H17" s="252" t="s">
        <v>851</v>
      </c>
      <c r="I17" s="98" t="s">
        <v>392</v>
      </c>
      <c r="J17" s="98" t="s">
        <v>392</v>
      </c>
      <c r="K17" s="260" t="s">
        <v>772</v>
      </c>
      <c r="L17" s="89" t="s">
        <v>87</v>
      </c>
      <c r="M17" s="107" t="s">
        <v>541</v>
      </c>
      <c r="N17" s="107" t="s">
        <v>541</v>
      </c>
      <c r="O17" s="184"/>
    </row>
    <row r="18" spans="1:15" s="159" customFormat="1" ht="32.25" customHeight="1" x14ac:dyDescent="0.25">
      <c r="A18" s="64" t="s">
        <v>386</v>
      </c>
      <c r="B18" s="67" t="s">
        <v>387</v>
      </c>
      <c r="C18" s="150">
        <v>909</v>
      </c>
      <c r="D18" s="64" t="s">
        <v>393</v>
      </c>
      <c r="E18" s="64"/>
      <c r="F18" s="206" t="s">
        <v>389</v>
      </c>
      <c r="G18" s="18" t="s">
        <v>544</v>
      </c>
      <c r="H18" s="252" t="s">
        <v>853</v>
      </c>
      <c r="I18" s="98" t="s">
        <v>392</v>
      </c>
      <c r="J18" s="98" t="s">
        <v>392</v>
      </c>
      <c r="K18" s="260" t="s">
        <v>772</v>
      </c>
      <c r="L18" s="89" t="s">
        <v>87</v>
      </c>
      <c r="M18" s="107" t="s">
        <v>541</v>
      </c>
      <c r="N18" s="107" t="s">
        <v>541</v>
      </c>
      <c r="O18" s="184"/>
    </row>
    <row r="19" spans="1:15" s="159" customFormat="1" ht="48" customHeight="1" x14ac:dyDescent="0.25">
      <c r="A19" s="64" t="s">
        <v>386</v>
      </c>
      <c r="B19" s="67" t="s">
        <v>387</v>
      </c>
      <c r="C19" s="150">
        <v>1025</v>
      </c>
      <c r="D19" s="64" t="s">
        <v>393</v>
      </c>
      <c r="E19" s="64"/>
      <c r="F19" s="206" t="s">
        <v>389</v>
      </c>
      <c r="G19" s="18" t="s">
        <v>544</v>
      </c>
      <c r="H19" s="26" t="s">
        <v>854</v>
      </c>
      <c r="I19" s="98" t="s">
        <v>392</v>
      </c>
      <c r="J19" s="98" t="s">
        <v>392</v>
      </c>
      <c r="K19" s="260" t="s">
        <v>772</v>
      </c>
      <c r="L19" s="89" t="s">
        <v>87</v>
      </c>
      <c r="M19" s="107" t="s">
        <v>541</v>
      </c>
      <c r="N19" s="107" t="s">
        <v>541</v>
      </c>
      <c r="O19" s="184"/>
    </row>
    <row r="20" spans="1:15" s="159" customFormat="1" ht="44.25" customHeight="1" x14ac:dyDescent="0.25">
      <c r="A20" s="64" t="s">
        <v>386</v>
      </c>
      <c r="B20" s="67" t="s">
        <v>387</v>
      </c>
      <c r="C20" s="150">
        <v>1026</v>
      </c>
      <c r="D20" s="64" t="s">
        <v>393</v>
      </c>
      <c r="E20" s="64" t="s">
        <v>451</v>
      </c>
      <c r="F20" s="206" t="s">
        <v>389</v>
      </c>
      <c r="G20" s="18" t="s">
        <v>544</v>
      </c>
      <c r="H20" s="26" t="s">
        <v>855</v>
      </c>
      <c r="I20" s="98" t="s">
        <v>392</v>
      </c>
      <c r="J20" s="98" t="s">
        <v>392</v>
      </c>
      <c r="K20" s="260" t="s">
        <v>772</v>
      </c>
      <c r="L20" s="89" t="s">
        <v>87</v>
      </c>
      <c r="M20" s="107" t="s">
        <v>545</v>
      </c>
      <c r="N20" s="258" t="s">
        <v>863</v>
      </c>
      <c r="O20" s="184"/>
    </row>
    <row r="21" spans="1:15" s="159" customFormat="1" ht="33" customHeight="1" x14ac:dyDescent="0.25">
      <c r="A21" s="64" t="s">
        <v>386</v>
      </c>
      <c r="B21" s="67" t="s">
        <v>387</v>
      </c>
      <c r="C21" s="150">
        <v>1027</v>
      </c>
      <c r="D21" s="64" t="s">
        <v>393</v>
      </c>
      <c r="E21" s="64"/>
      <c r="F21" s="206" t="s">
        <v>389</v>
      </c>
      <c r="G21" s="18" t="s">
        <v>544</v>
      </c>
      <c r="H21" s="26" t="s">
        <v>520</v>
      </c>
      <c r="I21" s="98" t="s">
        <v>392</v>
      </c>
      <c r="J21" s="98" t="s">
        <v>392</v>
      </c>
      <c r="K21" s="260" t="s">
        <v>772</v>
      </c>
      <c r="L21" s="89" t="s">
        <v>87</v>
      </c>
      <c r="M21" s="107" t="s">
        <v>541</v>
      </c>
      <c r="N21" s="107" t="s">
        <v>541</v>
      </c>
      <c r="O21" s="184"/>
    </row>
    <row r="22" spans="1:15" s="159" customFormat="1" ht="45" customHeight="1" x14ac:dyDescent="0.25">
      <c r="A22" s="64" t="s">
        <v>386</v>
      </c>
      <c r="B22" s="67" t="s">
        <v>387</v>
      </c>
      <c r="C22" s="150">
        <v>1028</v>
      </c>
      <c r="D22" s="64" t="s">
        <v>393</v>
      </c>
      <c r="E22" s="64" t="s">
        <v>451</v>
      </c>
      <c r="F22" s="206" t="s">
        <v>389</v>
      </c>
      <c r="G22" s="18" t="s">
        <v>544</v>
      </c>
      <c r="H22" s="26" t="s">
        <v>865</v>
      </c>
      <c r="I22" s="98" t="s">
        <v>392</v>
      </c>
      <c r="J22" s="98" t="s">
        <v>392</v>
      </c>
      <c r="K22" s="260" t="s">
        <v>772</v>
      </c>
      <c r="L22" s="89" t="s">
        <v>87</v>
      </c>
      <c r="M22" s="107" t="s">
        <v>861</v>
      </c>
      <c r="N22" s="258" t="s">
        <v>862</v>
      </c>
      <c r="O22" s="184"/>
    </row>
    <row r="23" spans="1:15" s="159" customFormat="1" ht="35.25" customHeight="1" x14ac:dyDescent="0.25">
      <c r="A23" s="64" t="s">
        <v>386</v>
      </c>
      <c r="B23" s="67" t="s">
        <v>387</v>
      </c>
      <c r="C23" s="150">
        <v>1029</v>
      </c>
      <c r="D23" s="64" t="s">
        <v>393</v>
      </c>
      <c r="E23" s="64"/>
      <c r="F23" s="206" t="s">
        <v>411</v>
      </c>
      <c r="G23" s="18" t="s">
        <v>544</v>
      </c>
      <c r="H23" s="26" t="s">
        <v>856</v>
      </c>
      <c r="I23" s="98" t="s">
        <v>392</v>
      </c>
      <c r="J23" s="253" t="s">
        <v>406</v>
      </c>
      <c r="K23" s="260" t="s">
        <v>772</v>
      </c>
      <c r="L23" s="89" t="s">
        <v>87</v>
      </c>
      <c r="M23" s="107" t="s">
        <v>541</v>
      </c>
      <c r="N23" s="107" t="s">
        <v>541</v>
      </c>
      <c r="O23" s="184"/>
    </row>
    <row r="24" spans="1:15" s="159" customFormat="1" ht="33" customHeight="1" x14ac:dyDescent="0.25">
      <c r="A24" s="64" t="s">
        <v>386</v>
      </c>
      <c r="B24" s="67" t="s">
        <v>387</v>
      </c>
      <c r="C24" s="150">
        <v>1030</v>
      </c>
      <c r="D24" s="64" t="s">
        <v>393</v>
      </c>
      <c r="E24" s="64"/>
      <c r="F24" s="206" t="s">
        <v>389</v>
      </c>
      <c r="G24" s="18" t="s">
        <v>544</v>
      </c>
      <c r="H24" s="26" t="s">
        <v>857</v>
      </c>
      <c r="I24" s="98" t="s">
        <v>392</v>
      </c>
      <c r="J24" s="98" t="s">
        <v>392</v>
      </c>
      <c r="K24" s="260" t="s">
        <v>772</v>
      </c>
      <c r="L24" s="89" t="s">
        <v>87</v>
      </c>
      <c r="M24" s="107" t="s">
        <v>541</v>
      </c>
      <c r="N24" s="107" t="s">
        <v>541</v>
      </c>
      <c r="O24" s="184"/>
    </row>
    <row r="25" spans="1:15" s="159" customFormat="1" ht="30.6" x14ac:dyDescent="0.25">
      <c r="A25" s="148" t="s">
        <v>386</v>
      </c>
      <c r="B25" s="60" t="s">
        <v>387</v>
      </c>
      <c r="C25" s="155">
        <v>143</v>
      </c>
      <c r="D25" s="148" t="s">
        <v>388</v>
      </c>
      <c r="E25" s="148"/>
      <c r="F25" s="89" t="s">
        <v>389</v>
      </c>
      <c r="G25" s="26" t="s">
        <v>390</v>
      </c>
      <c r="H25" s="26" t="s">
        <v>391</v>
      </c>
      <c r="I25" s="98" t="s">
        <v>392</v>
      </c>
      <c r="J25" s="98" t="s">
        <v>392</v>
      </c>
      <c r="K25" s="191">
        <v>38847</v>
      </c>
      <c r="L25" s="109">
        <v>39612</v>
      </c>
      <c r="M25" s="103">
        <v>66100000</v>
      </c>
      <c r="N25" s="103">
        <v>66100000</v>
      </c>
      <c r="O25" s="184"/>
    </row>
    <row r="26" spans="1:15" s="300" customFormat="1" ht="82.5" customHeight="1" x14ac:dyDescent="0.25">
      <c r="A26" s="253" t="s">
        <v>58</v>
      </c>
      <c r="B26" s="206" t="s">
        <v>59</v>
      </c>
      <c r="C26" s="256">
        <v>1134</v>
      </c>
      <c r="D26" s="253" t="s">
        <v>393</v>
      </c>
      <c r="E26" s="64"/>
      <c r="F26" s="206" t="s">
        <v>412</v>
      </c>
      <c r="G26" s="257" t="s">
        <v>834</v>
      </c>
      <c r="H26" s="257" t="s">
        <v>859</v>
      </c>
      <c r="I26" s="64"/>
      <c r="J26" s="253" t="s">
        <v>392</v>
      </c>
      <c r="K26" s="251">
        <v>38884</v>
      </c>
      <c r="L26" s="206" t="s">
        <v>410</v>
      </c>
      <c r="M26" s="64"/>
      <c r="N26" s="254" t="s">
        <v>410</v>
      </c>
    </row>
    <row r="27" spans="1:15" s="159" customFormat="1" ht="30.6" x14ac:dyDescent="0.25">
      <c r="A27" s="64" t="s">
        <v>58</v>
      </c>
      <c r="B27" s="67" t="s">
        <v>59</v>
      </c>
      <c r="C27" s="150">
        <v>770</v>
      </c>
      <c r="D27" s="64" t="s">
        <v>393</v>
      </c>
      <c r="E27" s="64"/>
      <c r="F27" s="89" t="s">
        <v>92</v>
      </c>
      <c r="G27" s="65" t="s">
        <v>187</v>
      </c>
      <c r="H27" s="69" t="s">
        <v>145</v>
      </c>
      <c r="I27" s="98" t="s">
        <v>396</v>
      </c>
      <c r="J27" s="98" t="s">
        <v>396</v>
      </c>
      <c r="K27" s="261">
        <v>39159</v>
      </c>
      <c r="L27" s="89" t="s">
        <v>410</v>
      </c>
      <c r="M27" s="89" t="s">
        <v>410</v>
      </c>
      <c r="N27" s="89" t="s">
        <v>410</v>
      </c>
      <c r="O27" s="184"/>
    </row>
    <row r="28" spans="1:15" s="159" customFormat="1" ht="18.75" customHeight="1" x14ac:dyDescent="0.4">
      <c r="A28" s="1153" t="s">
        <v>298</v>
      </c>
      <c r="B28" s="1153"/>
      <c r="C28" s="1153"/>
      <c r="D28" s="1153"/>
      <c r="E28" s="1153"/>
      <c r="F28" s="1153"/>
      <c r="G28" s="1153"/>
      <c r="H28" s="1153"/>
      <c r="I28" s="1153"/>
      <c r="J28" s="1153"/>
      <c r="K28" s="1153"/>
      <c r="L28" s="1153"/>
      <c r="M28" s="1153"/>
      <c r="N28" s="1153"/>
      <c r="O28" s="184"/>
    </row>
    <row r="29" spans="1:15" s="159" customFormat="1" ht="40.799999999999997" x14ac:dyDescent="0.25">
      <c r="A29" s="64" t="s">
        <v>386</v>
      </c>
      <c r="B29" s="67" t="s">
        <v>387</v>
      </c>
      <c r="C29" s="68">
        <v>267</v>
      </c>
      <c r="D29" s="64" t="s">
        <v>451</v>
      </c>
      <c r="E29" s="64" t="s">
        <v>393</v>
      </c>
      <c r="F29" s="206" t="s">
        <v>33</v>
      </c>
      <c r="G29" s="18" t="s">
        <v>763</v>
      </c>
      <c r="H29" s="26" t="s">
        <v>123</v>
      </c>
      <c r="I29" s="98" t="s">
        <v>406</v>
      </c>
      <c r="J29" s="98" t="s">
        <v>406</v>
      </c>
      <c r="K29" s="60" t="s">
        <v>124</v>
      </c>
      <c r="L29" s="89" t="s">
        <v>87</v>
      </c>
      <c r="M29" s="103">
        <v>28412000</v>
      </c>
      <c r="N29" s="254">
        <v>27775000</v>
      </c>
      <c r="O29" s="184"/>
    </row>
    <row r="30" spans="1:15" s="159" customFormat="1" ht="20.399999999999999" x14ac:dyDescent="0.25">
      <c r="A30" s="64" t="s">
        <v>386</v>
      </c>
      <c r="B30" s="67" t="s">
        <v>387</v>
      </c>
      <c r="C30" s="150">
        <v>174</v>
      </c>
      <c r="D30" s="64" t="s">
        <v>429</v>
      </c>
      <c r="E30" s="64"/>
      <c r="F30" s="206" t="s">
        <v>33</v>
      </c>
      <c r="G30" s="26" t="s">
        <v>437</v>
      </c>
      <c r="H30" s="26" t="s">
        <v>438</v>
      </c>
      <c r="I30" s="98" t="s">
        <v>392</v>
      </c>
      <c r="J30" s="253" t="s">
        <v>406</v>
      </c>
      <c r="K30" s="60" t="s">
        <v>397</v>
      </c>
      <c r="L30" s="89" t="s">
        <v>87</v>
      </c>
      <c r="M30" s="103">
        <v>9600000</v>
      </c>
      <c r="N30" s="103">
        <v>9600000</v>
      </c>
      <c r="O30" s="184"/>
    </row>
    <row r="31" spans="1:15" s="159" customFormat="1" ht="20.399999999999999" x14ac:dyDescent="0.25">
      <c r="A31" s="64" t="s">
        <v>386</v>
      </c>
      <c r="B31" s="67" t="s">
        <v>387</v>
      </c>
      <c r="C31" s="150">
        <v>176</v>
      </c>
      <c r="D31" s="64" t="s">
        <v>451</v>
      </c>
      <c r="E31" s="64"/>
      <c r="F31" s="262">
        <v>40026</v>
      </c>
      <c r="G31" s="26" t="s">
        <v>437</v>
      </c>
      <c r="H31" s="26" t="s">
        <v>455</v>
      </c>
      <c r="I31" s="98" t="s">
        <v>406</v>
      </c>
      <c r="J31" s="98" t="s">
        <v>406</v>
      </c>
      <c r="K31" s="191">
        <v>39352</v>
      </c>
      <c r="L31" s="89" t="s">
        <v>87</v>
      </c>
      <c r="M31" s="103">
        <v>76100000</v>
      </c>
      <c r="N31" s="103">
        <v>76100000</v>
      </c>
      <c r="O31" s="184"/>
    </row>
    <row r="32" spans="1:15" s="159" customFormat="1" ht="20.399999999999999" x14ac:dyDescent="0.25">
      <c r="A32" s="64" t="s">
        <v>386</v>
      </c>
      <c r="B32" s="67" t="s">
        <v>387</v>
      </c>
      <c r="C32" s="150">
        <v>680</v>
      </c>
      <c r="D32" s="64" t="s">
        <v>429</v>
      </c>
      <c r="E32" s="89"/>
      <c r="F32" s="206" t="s">
        <v>603</v>
      </c>
      <c r="G32" s="26"/>
      <c r="H32" s="26" t="s">
        <v>142</v>
      </c>
      <c r="I32" s="98" t="s">
        <v>392</v>
      </c>
      <c r="J32" s="98" t="s">
        <v>392</v>
      </c>
      <c r="K32" s="191">
        <v>39475</v>
      </c>
      <c r="L32" s="89" t="s">
        <v>87</v>
      </c>
      <c r="M32" s="103">
        <v>11497000</v>
      </c>
      <c r="N32" s="103">
        <v>11497000</v>
      </c>
      <c r="O32" s="184"/>
    </row>
    <row r="33" spans="1:18" s="184" customFormat="1" ht="20.399999999999999" x14ac:dyDescent="0.25">
      <c r="A33" s="64" t="s">
        <v>386</v>
      </c>
      <c r="B33" s="67" t="s">
        <v>387</v>
      </c>
      <c r="C33" s="150">
        <v>674</v>
      </c>
      <c r="D33" s="64" t="s">
        <v>429</v>
      </c>
      <c r="E33" s="89"/>
      <c r="F33" s="206" t="s">
        <v>731</v>
      </c>
      <c r="G33" s="26"/>
      <c r="H33" s="26" t="s">
        <v>305</v>
      </c>
      <c r="I33" s="98" t="s">
        <v>392</v>
      </c>
      <c r="J33" s="98" t="s">
        <v>392</v>
      </c>
      <c r="K33" s="191">
        <v>39539</v>
      </c>
      <c r="L33" s="89" t="s">
        <v>87</v>
      </c>
      <c r="M33" s="103">
        <v>12000000</v>
      </c>
      <c r="N33" s="103">
        <v>12000000</v>
      </c>
      <c r="P33" s="159"/>
      <c r="Q33" s="159"/>
      <c r="R33" s="159"/>
    </row>
    <row r="34" spans="1:18" s="184" customFormat="1" ht="32.25" customHeight="1" x14ac:dyDescent="0.25">
      <c r="A34" s="64" t="s">
        <v>58</v>
      </c>
      <c r="B34" s="67" t="s">
        <v>59</v>
      </c>
      <c r="C34" s="150">
        <v>724</v>
      </c>
      <c r="D34" s="263" t="s">
        <v>429</v>
      </c>
      <c r="E34" s="89"/>
      <c r="F34" s="89" t="s">
        <v>22</v>
      </c>
      <c r="G34" s="65" t="s">
        <v>62</v>
      </c>
      <c r="H34" s="69" t="s">
        <v>63</v>
      </c>
      <c r="I34" s="98" t="s">
        <v>392</v>
      </c>
      <c r="J34" s="98" t="s">
        <v>392</v>
      </c>
      <c r="K34" s="264">
        <v>39245</v>
      </c>
      <c r="L34" s="89" t="s">
        <v>410</v>
      </c>
      <c r="M34" s="89" t="s">
        <v>410</v>
      </c>
      <c r="N34" s="89" t="s">
        <v>410</v>
      </c>
      <c r="P34" s="159"/>
      <c r="Q34" s="159"/>
      <c r="R34" s="159"/>
    </row>
    <row r="35" spans="1:18" s="184" customFormat="1" ht="20.25" customHeight="1" x14ac:dyDescent="0.4">
      <c r="A35" s="1153" t="s">
        <v>299</v>
      </c>
      <c r="B35" s="1153"/>
      <c r="C35" s="1153"/>
      <c r="D35" s="1153"/>
      <c r="E35" s="1153"/>
      <c r="F35" s="1153"/>
      <c r="G35" s="1153"/>
      <c r="H35" s="1153"/>
      <c r="I35" s="1153"/>
      <c r="J35" s="1153"/>
      <c r="K35" s="1153"/>
      <c r="L35" s="1153"/>
      <c r="M35" s="1153"/>
      <c r="N35" s="1153"/>
      <c r="P35" s="159"/>
      <c r="Q35" s="159"/>
      <c r="R35" s="159"/>
    </row>
    <row r="36" spans="1:18" s="184" customFormat="1" ht="34.5" customHeight="1" x14ac:dyDescent="0.25">
      <c r="A36" s="64" t="s">
        <v>386</v>
      </c>
      <c r="B36" s="67" t="s">
        <v>387</v>
      </c>
      <c r="C36" s="150">
        <v>320</v>
      </c>
      <c r="D36" s="64" t="s">
        <v>489</v>
      </c>
      <c r="E36" s="64"/>
      <c r="F36" s="89" t="s">
        <v>427</v>
      </c>
      <c r="G36" s="26" t="s">
        <v>490</v>
      </c>
      <c r="H36" s="26" t="s">
        <v>491</v>
      </c>
      <c r="I36" s="98" t="s">
        <v>406</v>
      </c>
      <c r="J36" s="98" t="s">
        <v>406</v>
      </c>
      <c r="K36" s="60" t="s">
        <v>492</v>
      </c>
      <c r="L36" s="89" t="s">
        <v>493</v>
      </c>
      <c r="M36" s="103">
        <v>4857000</v>
      </c>
      <c r="N36" s="103">
        <v>4857000</v>
      </c>
      <c r="P36" s="159"/>
      <c r="Q36" s="159"/>
      <c r="R36" s="159"/>
    </row>
    <row r="37" spans="1:18" s="184" customFormat="1" ht="32.25" customHeight="1" x14ac:dyDescent="0.25">
      <c r="A37" s="64" t="s">
        <v>386</v>
      </c>
      <c r="B37" s="67" t="s">
        <v>387</v>
      </c>
      <c r="C37" s="150">
        <v>322</v>
      </c>
      <c r="D37" s="64" t="s">
        <v>489</v>
      </c>
      <c r="E37" s="64"/>
      <c r="F37" s="206" t="s">
        <v>427</v>
      </c>
      <c r="G37" s="26" t="s">
        <v>490</v>
      </c>
      <c r="H37" s="26" t="s">
        <v>494</v>
      </c>
      <c r="I37" s="98" t="s">
        <v>406</v>
      </c>
      <c r="J37" s="98" t="s">
        <v>406</v>
      </c>
      <c r="K37" s="60" t="s">
        <v>492</v>
      </c>
      <c r="L37" s="89" t="s">
        <v>493</v>
      </c>
      <c r="M37" s="107" t="s">
        <v>97</v>
      </c>
      <c r="N37" s="107" t="s">
        <v>97</v>
      </c>
      <c r="P37" s="159"/>
      <c r="Q37" s="159"/>
      <c r="R37" s="159"/>
    </row>
    <row r="38" spans="1:18" s="184" customFormat="1" ht="35.25" customHeight="1" x14ac:dyDescent="0.25">
      <c r="A38" s="64" t="s">
        <v>386</v>
      </c>
      <c r="B38" s="67" t="s">
        <v>387</v>
      </c>
      <c r="C38" s="150">
        <v>139</v>
      </c>
      <c r="D38" s="64" t="s">
        <v>489</v>
      </c>
      <c r="E38" s="64"/>
      <c r="F38" s="89" t="s">
        <v>412</v>
      </c>
      <c r="G38" s="26" t="s">
        <v>497</v>
      </c>
      <c r="H38" s="26" t="s">
        <v>502</v>
      </c>
      <c r="I38" s="98" t="s">
        <v>392</v>
      </c>
      <c r="J38" s="98" t="s">
        <v>392</v>
      </c>
      <c r="K38" s="60" t="s">
        <v>499</v>
      </c>
      <c r="L38" s="89" t="s">
        <v>500</v>
      </c>
      <c r="M38" s="103">
        <v>20000000</v>
      </c>
      <c r="N38" s="103">
        <v>20000000</v>
      </c>
      <c r="P38" s="159"/>
      <c r="Q38" s="159"/>
      <c r="R38" s="159"/>
    </row>
    <row r="39" spans="1:18" s="184" customFormat="1" ht="33.75" customHeight="1" x14ac:dyDescent="0.25">
      <c r="A39" s="64" t="s">
        <v>386</v>
      </c>
      <c r="B39" s="67" t="s">
        <v>387</v>
      </c>
      <c r="C39" s="150">
        <v>182</v>
      </c>
      <c r="D39" s="64" t="s">
        <v>489</v>
      </c>
      <c r="E39" s="64"/>
      <c r="F39" s="89" t="s">
        <v>427</v>
      </c>
      <c r="G39" s="26" t="s">
        <v>437</v>
      </c>
      <c r="H39" s="26" t="s">
        <v>495</v>
      </c>
      <c r="I39" s="98" t="s">
        <v>392</v>
      </c>
      <c r="J39" s="253" t="s">
        <v>406</v>
      </c>
      <c r="K39" s="60" t="s">
        <v>397</v>
      </c>
      <c r="L39" s="89" t="s">
        <v>87</v>
      </c>
      <c r="M39" s="103">
        <v>1000000</v>
      </c>
      <c r="N39" s="103">
        <v>1000000</v>
      </c>
      <c r="P39" s="159"/>
      <c r="Q39" s="159"/>
      <c r="R39" s="159"/>
    </row>
    <row r="40" spans="1:18" s="184" customFormat="1" ht="32.25" customHeight="1" x14ac:dyDescent="0.25">
      <c r="A40" s="64" t="s">
        <v>386</v>
      </c>
      <c r="B40" s="67" t="s">
        <v>387</v>
      </c>
      <c r="C40" s="150">
        <v>321</v>
      </c>
      <c r="D40" s="64" t="s">
        <v>489</v>
      </c>
      <c r="E40" s="64"/>
      <c r="F40" s="89" t="s">
        <v>411</v>
      </c>
      <c r="G40" s="26"/>
      <c r="H40" s="26" t="s">
        <v>503</v>
      </c>
      <c r="I40" s="98" t="s">
        <v>392</v>
      </c>
      <c r="J40" s="253" t="s">
        <v>406</v>
      </c>
      <c r="K40" s="60" t="s">
        <v>504</v>
      </c>
      <c r="L40" s="89" t="s">
        <v>505</v>
      </c>
      <c r="M40" s="103">
        <v>25142000</v>
      </c>
      <c r="N40" s="103">
        <v>25142000</v>
      </c>
      <c r="P40" s="159"/>
      <c r="Q40" s="159"/>
      <c r="R40" s="159"/>
    </row>
    <row r="41" spans="1:18" s="184" customFormat="1" ht="32.25" customHeight="1" x14ac:dyDescent="0.25">
      <c r="A41" s="64" t="s">
        <v>386</v>
      </c>
      <c r="B41" s="67" t="s">
        <v>387</v>
      </c>
      <c r="C41" s="150">
        <v>323</v>
      </c>
      <c r="D41" s="64" t="s">
        <v>489</v>
      </c>
      <c r="E41" s="64"/>
      <c r="F41" s="89" t="s">
        <v>4</v>
      </c>
      <c r="G41" s="26" t="s">
        <v>52</v>
      </c>
      <c r="H41" s="18" t="s">
        <v>666</v>
      </c>
      <c r="I41" s="98" t="s">
        <v>392</v>
      </c>
      <c r="J41" s="253" t="s">
        <v>406</v>
      </c>
      <c r="K41" s="109">
        <v>39722</v>
      </c>
      <c r="L41" s="89" t="s">
        <v>87</v>
      </c>
      <c r="M41" s="103">
        <v>135300000</v>
      </c>
      <c r="N41" s="254">
        <v>136368000</v>
      </c>
      <c r="P41" s="159"/>
      <c r="Q41" s="159"/>
      <c r="R41" s="159"/>
    </row>
    <row r="42" spans="1:18" s="184" customFormat="1" ht="32.25" customHeight="1" x14ac:dyDescent="0.25">
      <c r="A42" s="64" t="s">
        <v>386</v>
      </c>
      <c r="B42" s="67" t="s">
        <v>387</v>
      </c>
      <c r="C42" s="150">
        <v>1032</v>
      </c>
      <c r="D42" s="64" t="s">
        <v>489</v>
      </c>
      <c r="E42" s="64"/>
      <c r="F42" s="89" t="s">
        <v>4</v>
      </c>
      <c r="G42" s="26" t="s">
        <v>52</v>
      </c>
      <c r="H42" s="18" t="s">
        <v>56</v>
      </c>
      <c r="I42" s="98" t="s">
        <v>392</v>
      </c>
      <c r="J42" s="253" t="s">
        <v>406</v>
      </c>
      <c r="K42" s="109">
        <v>39722</v>
      </c>
      <c r="L42" s="89" t="s">
        <v>87</v>
      </c>
      <c r="M42" s="103">
        <v>64600000</v>
      </c>
      <c r="N42" s="254">
        <v>69815000</v>
      </c>
      <c r="P42" s="159"/>
      <c r="Q42" s="159"/>
      <c r="R42" s="159"/>
    </row>
    <row r="43" spans="1:18" s="184" customFormat="1" ht="35.25" customHeight="1" x14ac:dyDescent="0.25">
      <c r="A43" s="64" t="s">
        <v>386</v>
      </c>
      <c r="B43" s="67" t="s">
        <v>387</v>
      </c>
      <c r="C43" s="150">
        <v>1033</v>
      </c>
      <c r="D43" s="64" t="s">
        <v>489</v>
      </c>
      <c r="E43" s="64"/>
      <c r="F43" s="89" t="s">
        <v>4</v>
      </c>
      <c r="G43" s="26" t="s">
        <v>168</v>
      </c>
      <c r="H43" s="18" t="s">
        <v>57</v>
      </c>
      <c r="I43" s="98" t="s">
        <v>392</v>
      </c>
      <c r="J43" s="253" t="s">
        <v>406</v>
      </c>
      <c r="K43" s="109">
        <v>39722</v>
      </c>
      <c r="L43" s="89" t="s">
        <v>87</v>
      </c>
      <c r="M43" s="103">
        <v>38500000</v>
      </c>
      <c r="N43" s="254">
        <v>16664000</v>
      </c>
      <c r="P43" s="159"/>
      <c r="Q43" s="159"/>
      <c r="R43" s="159"/>
    </row>
    <row r="44" spans="1:18" s="184" customFormat="1" ht="32.25" customHeight="1" x14ac:dyDescent="0.25">
      <c r="A44" s="64" t="s">
        <v>386</v>
      </c>
      <c r="B44" s="67" t="s">
        <v>387</v>
      </c>
      <c r="C44" s="150">
        <v>1034</v>
      </c>
      <c r="D44" s="64" t="s">
        <v>489</v>
      </c>
      <c r="E44" s="64"/>
      <c r="F44" s="89" t="s">
        <v>4</v>
      </c>
      <c r="G44" s="26" t="s">
        <v>52</v>
      </c>
      <c r="H44" s="26" t="s">
        <v>54</v>
      </c>
      <c r="I44" s="98" t="s">
        <v>392</v>
      </c>
      <c r="J44" s="253" t="s">
        <v>406</v>
      </c>
      <c r="K44" s="109">
        <v>39722</v>
      </c>
      <c r="L44" s="89" t="s">
        <v>87</v>
      </c>
      <c r="M44" s="103">
        <v>18000000</v>
      </c>
      <c r="N44" s="258" t="s">
        <v>714</v>
      </c>
      <c r="P44" s="159"/>
      <c r="Q44" s="159"/>
      <c r="R44" s="159"/>
    </row>
    <row r="45" spans="1:18" s="184" customFormat="1" ht="33" customHeight="1" x14ac:dyDescent="0.25">
      <c r="A45" s="64" t="s">
        <v>386</v>
      </c>
      <c r="B45" s="67" t="s">
        <v>387</v>
      </c>
      <c r="C45" s="150">
        <v>1035</v>
      </c>
      <c r="D45" s="64" t="s">
        <v>489</v>
      </c>
      <c r="E45" s="64"/>
      <c r="F45" s="89" t="s">
        <v>4</v>
      </c>
      <c r="G45" s="26" t="s">
        <v>52</v>
      </c>
      <c r="H45" s="26" t="s">
        <v>53</v>
      </c>
      <c r="I45" s="98" t="s">
        <v>392</v>
      </c>
      <c r="J45" s="253" t="s">
        <v>406</v>
      </c>
      <c r="K45" s="109">
        <v>39722</v>
      </c>
      <c r="L45" s="89" t="s">
        <v>87</v>
      </c>
      <c r="M45" s="103">
        <v>18000000</v>
      </c>
      <c r="N45" s="254">
        <v>20117000</v>
      </c>
      <c r="P45" s="159"/>
      <c r="Q45" s="159"/>
      <c r="R45" s="159"/>
    </row>
    <row r="46" spans="1:18" s="184" customFormat="1" ht="32.25" customHeight="1" x14ac:dyDescent="0.25">
      <c r="A46" s="148" t="s">
        <v>58</v>
      </c>
      <c r="B46" s="60" t="s">
        <v>59</v>
      </c>
      <c r="C46" s="155">
        <v>1036</v>
      </c>
      <c r="D46" s="148" t="s">
        <v>489</v>
      </c>
      <c r="E46" s="148"/>
      <c r="F46" s="89" t="s">
        <v>411</v>
      </c>
      <c r="G46" s="26" t="s">
        <v>178</v>
      </c>
      <c r="H46" s="26" t="s">
        <v>73</v>
      </c>
      <c r="I46" s="98" t="s">
        <v>392</v>
      </c>
      <c r="J46" s="98" t="s">
        <v>392</v>
      </c>
      <c r="K46" s="60" t="s">
        <v>492</v>
      </c>
      <c r="L46" s="89" t="s">
        <v>410</v>
      </c>
      <c r="M46" s="103" t="s">
        <v>410</v>
      </c>
      <c r="N46" s="103" t="s">
        <v>410</v>
      </c>
      <c r="P46" s="159"/>
      <c r="Q46" s="159"/>
      <c r="R46" s="159"/>
    </row>
    <row r="47" spans="1:18" s="184" customFormat="1" ht="20.25" customHeight="1" x14ac:dyDescent="0.4">
      <c r="A47" s="1153" t="s">
        <v>300</v>
      </c>
      <c r="B47" s="1153"/>
      <c r="C47" s="1153"/>
      <c r="D47" s="1153"/>
      <c r="E47" s="1153"/>
      <c r="F47" s="1153"/>
      <c r="G47" s="1153"/>
      <c r="H47" s="1153"/>
      <c r="I47" s="1153"/>
      <c r="J47" s="1153"/>
      <c r="K47" s="1153"/>
      <c r="L47" s="1153"/>
      <c r="M47" s="1153"/>
      <c r="N47" s="1153"/>
      <c r="P47" s="159"/>
      <c r="Q47" s="159"/>
      <c r="R47" s="159"/>
    </row>
    <row r="48" spans="1:18" s="194" customFormat="1" ht="40.5" customHeight="1" x14ac:dyDescent="0.25">
      <c r="A48" s="64" t="s">
        <v>386</v>
      </c>
      <c r="B48" s="67" t="s">
        <v>387</v>
      </c>
      <c r="C48" s="150">
        <v>887</v>
      </c>
      <c r="D48" s="64" t="s">
        <v>429</v>
      </c>
      <c r="E48" s="89"/>
      <c r="F48" s="206" t="s">
        <v>732</v>
      </c>
      <c r="G48" s="26" t="s">
        <v>733</v>
      </c>
      <c r="H48" s="26" t="s">
        <v>8</v>
      </c>
      <c r="I48" s="98" t="s">
        <v>392</v>
      </c>
      <c r="J48" s="98" t="s">
        <v>392</v>
      </c>
      <c r="K48" s="191">
        <v>39475</v>
      </c>
      <c r="L48" s="89" t="s">
        <v>87</v>
      </c>
      <c r="M48" s="103">
        <v>30000000</v>
      </c>
      <c r="N48" s="103">
        <v>30000000</v>
      </c>
    </row>
    <row r="49" spans="1:18" s="194" customFormat="1" ht="37.5" customHeight="1" x14ac:dyDescent="0.25">
      <c r="A49" s="64" t="s">
        <v>386</v>
      </c>
      <c r="B49" s="67" t="s">
        <v>387</v>
      </c>
      <c r="C49" s="150">
        <v>921</v>
      </c>
      <c r="D49" s="64" t="s">
        <v>429</v>
      </c>
      <c r="E49" s="89"/>
      <c r="F49" s="89" t="s">
        <v>519</v>
      </c>
      <c r="G49" s="26" t="s">
        <v>733</v>
      </c>
      <c r="H49" s="26" t="s">
        <v>240</v>
      </c>
      <c r="I49" s="98" t="s">
        <v>392</v>
      </c>
      <c r="J49" s="98" t="s">
        <v>392</v>
      </c>
      <c r="K49" s="191">
        <v>39475</v>
      </c>
      <c r="L49" s="89" t="s">
        <v>87</v>
      </c>
      <c r="M49" s="103">
        <v>12100000</v>
      </c>
      <c r="N49" s="103">
        <v>12100000</v>
      </c>
    </row>
    <row r="50" spans="1:18" s="194" customFormat="1" ht="40.5" customHeight="1" x14ac:dyDescent="0.25">
      <c r="A50" s="64" t="s">
        <v>386</v>
      </c>
      <c r="B50" s="67" t="s">
        <v>387</v>
      </c>
      <c r="C50" s="150">
        <v>919</v>
      </c>
      <c r="D50" s="64" t="s">
        <v>429</v>
      </c>
      <c r="E50" s="89"/>
      <c r="F50" s="89" t="s">
        <v>389</v>
      </c>
      <c r="G50" s="26" t="s">
        <v>7</v>
      </c>
      <c r="H50" s="26" t="s">
        <v>238</v>
      </c>
      <c r="I50" s="98" t="s">
        <v>392</v>
      </c>
      <c r="J50" s="98" t="s">
        <v>392</v>
      </c>
      <c r="K50" s="191">
        <v>39475</v>
      </c>
      <c r="L50" s="89" t="s">
        <v>87</v>
      </c>
      <c r="M50" s="103">
        <v>4600000</v>
      </c>
      <c r="N50" s="103">
        <v>4600000</v>
      </c>
    </row>
    <row r="51" spans="1:18" s="194" customFormat="1" ht="36.75" customHeight="1" x14ac:dyDescent="0.25">
      <c r="A51" s="64" t="s">
        <v>386</v>
      </c>
      <c r="B51" s="206" t="s">
        <v>387</v>
      </c>
      <c r="C51" s="150">
        <v>840</v>
      </c>
      <c r="D51" s="64" t="s">
        <v>402</v>
      </c>
      <c r="E51" s="67"/>
      <c r="F51" s="89" t="s">
        <v>84</v>
      </c>
      <c r="G51" s="26" t="s">
        <v>734</v>
      </c>
      <c r="H51" s="26" t="s">
        <v>720</v>
      </c>
      <c r="I51" s="98" t="s">
        <v>510</v>
      </c>
      <c r="J51" s="253" t="s">
        <v>392</v>
      </c>
      <c r="K51" s="191">
        <v>39539</v>
      </c>
      <c r="L51" s="89" t="s">
        <v>87</v>
      </c>
      <c r="M51" s="103">
        <v>5400000</v>
      </c>
      <c r="N51" s="254">
        <v>7300000</v>
      </c>
    </row>
    <row r="52" spans="1:18" s="194" customFormat="1" ht="33" customHeight="1" x14ac:dyDescent="0.25">
      <c r="A52" s="64" t="s">
        <v>386</v>
      </c>
      <c r="B52" s="67" t="s">
        <v>387</v>
      </c>
      <c r="C52" s="150">
        <v>775</v>
      </c>
      <c r="D52" s="64" t="s">
        <v>429</v>
      </c>
      <c r="E52" s="89"/>
      <c r="F52" s="206" t="s">
        <v>128</v>
      </c>
      <c r="G52" s="26" t="s">
        <v>734</v>
      </c>
      <c r="H52" s="26" t="s">
        <v>32</v>
      </c>
      <c r="I52" s="98" t="s">
        <v>392</v>
      </c>
      <c r="J52" s="98" t="s">
        <v>392</v>
      </c>
      <c r="K52" s="109">
        <v>39626</v>
      </c>
      <c r="L52" s="89" t="s">
        <v>87</v>
      </c>
      <c r="M52" s="103">
        <v>20100000</v>
      </c>
      <c r="N52" s="103">
        <v>20100000</v>
      </c>
    </row>
    <row r="53" spans="1:18" s="194" customFormat="1" ht="32.25" customHeight="1" x14ac:dyDescent="0.25">
      <c r="A53" s="64" t="s">
        <v>386</v>
      </c>
      <c r="B53" s="67" t="s">
        <v>387</v>
      </c>
      <c r="C53" s="150">
        <v>777</v>
      </c>
      <c r="D53" s="64" t="s">
        <v>429</v>
      </c>
      <c r="E53" s="89"/>
      <c r="F53" s="89" t="s">
        <v>22</v>
      </c>
      <c r="G53" s="26" t="s">
        <v>734</v>
      </c>
      <c r="H53" s="26" t="s">
        <v>26</v>
      </c>
      <c r="I53" s="98" t="s">
        <v>406</v>
      </c>
      <c r="J53" s="98" t="s">
        <v>406</v>
      </c>
      <c r="K53" s="191">
        <v>39539</v>
      </c>
      <c r="L53" s="89" t="s">
        <v>87</v>
      </c>
      <c r="M53" s="103">
        <v>95000000</v>
      </c>
      <c r="N53" s="103">
        <v>95000000</v>
      </c>
    </row>
    <row r="54" spans="1:18" s="194" customFormat="1" ht="33.75" customHeight="1" x14ac:dyDescent="0.25">
      <c r="A54" s="64" t="s">
        <v>386</v>
      </c>
      <c r="B54" s="67" t="s">
        <v>387</v>
      </c>
      <c r="C54" s="150">
        <v>161</v>
      </c>
      <c r="D54" s="64" t="s">
        <v>429</v>
      </c>
      <c r="E54" s="60"/>
      <c r="F54" s="89" t="s">
        <v>22</v>
      </c>
      <c r="G54" s="26" t="s">
        <v>734</v>
      </c>
      <c r="H54" s="26" t="s">
        <v>36</v>
      </c>
      <c r="I54" s="98" t="s">
        <v>406</v>
      </c>
      <c r="J54" s="98" t="s">
        <v>406</v>
      </c>
      <c r="K54" s="191">
        <v>39539</v>
      </c>
      <c r="L54" s="89" t="s">
        <v>87</v>
      </c>
      <c r="M54" s="103">
        <v>3200000</v>
      </c>
      <c r="N54" s="254">
        <v>4986431</v>
      </c>
    </row>
    <row r="55" spans="1:18" s="194" customFormat="1" ht="33" customHeight="1" x14ac:dyDescent="0.25">
      <c r="A55" s="64" t="s">
        <v>386</v>
      </c>
      <c r="B55" s="67" t="s">
        <v>387</v>
      </c>
      <c r="C55" s="150">
        <v>779</v>
      </c>
      <c r="D55" s="64" t="s">
        <v>429</v>
      </c>
      <c r="E55" s="64"/>
      <c r="F55" s="89" t="s">
        <v>600</v>
      </c>
      <c r="G55" s="26" t="s">
        <v>734</v>
      </c>
      <c r="H55" s="26" t="s">
        <v>28</v>
      </c>
      <c r="I55" s="98" t="s">
        <v>406</v>
      </c>
      <c r="J55" s="98" t="s">
        <v>406</v>
      </c>
      <c r="K55" s="191">
        <v>39539</v>
      </c>
      <c r="L55" s="89" t="s">
        <v>87</v>
      </c>
      <c r="M55" s="103">
        <v>4000000</v>
      </c>
      <c r="N55" s="254">
        <v>5132609</v>
      </c>
    </row>
    <row r="56" spans="1:18" s="194" customFormat="1" ht="34.5" customHeight="1" x14ac:dyDescent="0.25">
      <c r="A56" s="64" t="s">
        <v>386</v>
      </c>
      <c r="B56" s="67" t="s">
        <v>387</v>
      </c>
      <c r="C56" s="150">
        <v>776</v>
      </c>
      <c r="D56" s="64" t="s">
        <v>429</v>
      </c>
      <c r="E56" s="64"/>
      <c r="F56" s="89" t="s">
        <v>128</v>
      </c>
      <c r="G56" s="26" t="s">
        <v>734</v>
      </c>
      <c r="H56" s="26" t="s">
        <v>530</v>
      </c>
      <c r="I56" s="98" t="s">
        <v>392</v>
      </c>
      <c r="J56" s="98" t="s">
        <v>392</v>
      </c>
      <c r="K56" s="109">
        <v>39626</v>
      </c>
      <c r="L56" s="89" t="s">
        <v>87</v>
      </c>
      <c r="M56" s="103">
        <v>2865876</v>
      </c>
      <c r="N56" s="103">
        <v>2865876</v>
      </c>
    </row>
    <row r="57" spans="1:18" s="194" customFormat="1" ht="34.5" customHeight="1" x14ac:dyDescent="0.25">
      <c r="A57" s="64" t="s">
        <v>386</v>
      </c>
      <c r="B57" s="67" t="s">
        <v>387</v>
      </c>
      <c r="C57" s="150">
        <v>782</v>
      </c>
      <c r="D57" s="64" t="s">
        <v>429</v>
      </c>
      <c r="E57" s="60"/>
      <c r="F57" s="89" t="s">
        <v>607</v>
      </c>
      <c r="G57" s="26" t="s">
        <v>734</v>
      </c>
      <c r="H57" s="18" t="s">
        <v>535</v>
      </c>
      <c r="I57" s="98" t="s">
        <v>392</v>
      </c>
      <c r="J57" s="98" t="s">
        <v>392</v>
      </c>
      <c r="K57" s="109">
        <v>39626</v>
      </c>
      <c r="L57" s="89" t="s">
        <v>87</v>
      </c>
      <c r="M57" s="103">
        <v>37600000</v>
      </c>
      <c r="N57" s="254">
        <v>38100000</v>
      </c>
    </row>
    <row r="58" spans="1:18" s="184" customFormat="1" ht="20.399999999999999" x14ac:dyDescent="0.25">
      <c r="A58" s="64" t="s">
        <v>386</v>
      </c>
      <c r="B58" s="67" t="s">
        <v>387</v>
      </c>
      <c r="C58" s="150">
        <v>961</v>
      </c>
      <c r="D58" s="64" t="s">
        <v>402</v>
      </c>
      <c r="E58" s="67"/>
      <c r="F58" s="89" t="s">
        <v>347</v>
      </c>
      <c r="G58" s="26" t="s">
        <v>353</v>
      </c>
      <c r="H58" s="18" t="s">
        <v>599</v>
      </c>
      <c r="I58" s="98" t="s">
        <v>392</v>
      </c>
      <c r="J58" s="98" t="s">
        <v>392</v>
      </c>
      <c r="K58" s="191">
        <v>39517</v>
      </c>
      <c r="L58" s="89" t="s">
        <v>87</v>
      </c>
      <c r="M58" s="103">
        <v>3800000</v>
      </c>
      <c r="N58" s="103">
        <v>3800000</v>
      </c>
      <c r="P58" s="159"/>
      <c r="Q58" s="159"/>
      <c r="R58" s="159"/>
    </row>
    <row r="59" spans="1:18" s="184" customFormat="1" ht="20.399999999999999" x14ac:dyDescent="0.25">
      <c r="A59" s="64" t="s">
        <v>386</v>
      </c>
      <c r="B59" s="67" t="s">
        <v>387</v>
      </c>
      <c r="C59" s="150">
        <v>302</v>
      </c>
      <c r="D59" s="64" t="s">
        <v>402</v>
      </c>
      <c r="E59" s="265"/>
      <c r="F59" s="206" t="s">
        <v>33</v>
      </c>
      <c r="G59" s="26" t="s">
        <v>404</v>
      </c>
      <c r="H59" s="26" t="s">
        <v>405</v>
      </c>
      <c r="I59" s="98" t="s">
        <v>406</v>
      </c>
      <c r="J59" s="98" t="s">
        <v>406</v>
      </c>
      <c r="K59" s="60" t="s">
        <v>407</v>
      </c>
      <c r="L59" s="89" t="s">
        <v>408</v>
      </c>
      <c r="M59" s="103">
        <v>3100000</v>
      </c>
      <c r="N59" s="103">
        <v>3100000</v>
      </c>
      <c r="P59" s="159"/>
      <c r="Q59" s="159"/>
      <c r="R59" s="159"/>
    </row>
    <row r="60" spans="1:18" s="184" customFormat="1" ht="36.75" customHeight="1" x14ac:dyDescent="0.25">
      <c r="A60" s="64" t="s">
        <v>386</v>
      </c>
      <c r="B60" s="67" t="s">
        <v>387</v>
      </c>
      <c r="C60" s="150">
        <v>903</v>
      </c>
      <c r="D60" s="64" t="s">
        <v>402</v>
      </c>
      <c r="E60" s="64"/>
      <c r="F60" s="89" t="s">
        <v>411</v>
      </c>
      <c r="G60" s="26" t="s">
        <v>409</v>
      </c>
      <c r="H60" s="26" t="s">
        <v>716</v>
      </c>
      <c r="I60" s="98" t="s">
        <v>392</v>
      </c>
      <c r="J60" s="98" t="s">
        <v>392</v>
      </c>
      <c r="K60" s="60" t="s">
        <v>410</v>
      </c>
      <c r="L60" s="89" t="s">
        <v>410</v>
      </c>
      <c r="M60" s="103">
        <v>1240000</v>
      </c>
      <c r="N60" s="103">
        <v>1240000</v>
      </c>
      <c r="P60" s="159"/>
      <c r="Q60" s="159"/>
      <c r="R60" s="159"/>
    </row>
    <row r="61" spans="1:18" s="184" customFormat="1" ht="20.399999999999999" x14ac:dyDescent="0.25">
      <c r="A61" s="64" t="s">
        <v>386</v>
      </c>
      <c r="B61" s="67" t="s">
        <v>387</v>
      </c>
      <c r="C61" s="150">
        <v>904</v>
      </c>
      <c r="D61" s="64" t="s">
        <v>402</v>
      </c>
      <c r="E61" s="64"/>
      <c r="F61" s="89" t="s">
        <v>412</v>
      </c>
      <c r="G61" s="26" t="s">
        <v>409</v>
      </c>
      <c r="H61" s="26" t="s">
        <v>717</v>
      </c>
      <c r="I61" s="98" t="s">
        <v>392</v>
      </c>
      <c r="J61" s="98" t="s">
        <v>392</v>
      </c>
      <c r="K61" s="60" t="s">
        <v>410</v>
      </c>
      <c r="L61" s="89" t="s">
        <v>410</v>
      </c>
      <c r="M61" s="103">
        <v>990000</v>
      </c>
      <c r="N61" s="103">
        <v>990000</v>
      </c>
      <c r="P61" s="159"/>
      <c r="Q61" s="159"/>
      <c r="R61" s="159"/>
    </row>
    <row r="62" spans="1:18" s="184" customFormat="1" ht="39" customHeight="1" x14ac:dyDescent="0.25">
      <c r="A62" s="64" t="s">
        <v>386</v>
      </c>
      <c r="B62" s="67" t="s">
        <v>387</v>
      </c>
      <c r="C62" s="150">
        <v>59</v>
      </c>
      <c r="D62" s="64" t="s">
        <v>429</v>
      </c>
      <c r="E62" s="64"/>
      <c r="F62" s="206" t="s">
        <v>519</v>
      </c>
      <c r="G62" s="26" t="s">
        <v>735</v>
      </c>
      <c r="H62" s="26" t="s">
        <v>736</v>
      </c>
      <c r="I62" s="98" t="s">
        <v>392</v>
      </c>
      <c r="J62" s="98" t="s">
        <v>392</v>
      </c>
      <c r="K62" s="266" t="s">
        <v>430</v>
      </c>
      <c r="L62" s="109">
        <v>37652</v>
      </c>
      <c r="M62" s="103">
        <v>400000</v>
      </c>
      <c r="N62" s="103">
        <v>400000</v>
      </c>
      <c r="P62" s="159"/>
      <c r="Q62" s="159"/>
      <c r="R62" s="159"/>
    </row>
    <row r="63" spans="1:18" s="184" customFormat="1" ht="39" customHeight="1" x14ac:dyDescent="0.25">
      <c r="A63" s="64" t="s">
        <v>386</v>
      </c>
      <c r="B63" s="67" t="s">
        <v>387</v>
      </c>
      <c r="C63" s="150">
        <v>695</v>
      </c>
      <c r="D63" s="64" t="s">
        <v>402</v>
      </c>
      <c r="E63" s="64"/>
      <c r="F63" s="89" t="s">
        <v>9</v>
      </c>
      <c r="G63" s="26" t="s">
        <v>424</v>
      </c>
      <c r="H63" s="26" t="s">
        <v>144</v>
      </c>
      <c r="I63" s="98" t="s">
        <v>392</v>
      </c>
      <c r="J63" s="253" t="s">
        <v>406</v>
      </c>
      <c r="K63" s="60" t="s">
        <v>425</v>
      </c>
      <c r="L63" s="89" t="s">
        <v>87</v>
      </c>
      <c r="M63" s="103">
        <v>10800000</v>
      </c>
      <c r="N63" s="258" t="s">
        <v>871</v>
      </c>
      <c r="P63" s="159"/>
      <c r="Q63" s="159"/>
      <c r="R63" s="159"/>
    </row>
    <row r="64" spans="1:18" s="184" customFormat="1" ht="30.6" x14ac:dyDescent="0.25">
      <c r="A64" s="64" t="s">
        <v>386</v>
      </c>
      <c r="B64" s="67" t="s">
        <v>387</v>
      </c>
      <c r="C64" s="150">
        <v>830</v>
      </c>
      <c r="D64" s="64" t="s">
        <v>402</v>
      </c>
      <c r="E64" s="64"/>
      <c r="F64" s="89" t="s">
        <v>9</v>
      </c>
      <c r="G64" s="26" t="s">
        <v>424</v>
      </c>
      <c r="H64" s="26" t="s">
        <v>685</v>
      </c>
      <c r="I64" s="98" t="s">
        <v>392</v>
      </c>
      <c r="J64" s="253" t="s">
        <v>406</v>
      </c>
      <c r="K64" s="60" t="s">
        <v>425</v>
      </c>
      <c r="L64" s="89" t="s">
        <v>87</v>
      </c>
      <c r="M64" s="103">
        <v>8000000</v>
      </c>
      <c r="N64" s="258" t="s">
        <v>718</v>
      </c>
      <c r="P64" s="159"/>
      <c r="Q64" s="159"/>
      <c r="R64" s="159"/>
    </row>
    <row r="65" spans="1:18" s="184" customFormat="1" ht="30.6" x14ac:dyDescent="0.25">
      <c r="A65" s="64" t="s">
        <v>386</v>
      </c>
      <c r="B65" s="67" t="s">
        <v>387</v>
      </c>
      <c r="C65" s="150">
        <v>831</v>
      </c>
      <c r="D65" s="64" t="s">
        <v>402</v>
      </c>
      <c r="E65" s="64"/>
      <c r="F65" s="89" t="s">
        <v>426</v>
      </c>
      <c r="G65" s="26" t="s">
        <v>424</v>
      </c>
      <c r="H65" s="26" t="s">
        <v>146</v>
      </c>
      <c r="I65" s="98" t="s">
        <v>392</v>
      </c>
      <c r="J65" s="253" t="s">
        <v>406</v>
      </c>
      <c r="K65" s="60" t="s">
        <v>425</v>
      </c>
      <c r="L65" s="89" t="s">
        <v>87</v>
      </c>
      <c r="M65" s="103">
        <v>2500000</v>
      </c>
      <c r="N65" s="258" t="s">
        <v>718</v>
      </c>
      <c r="P65" s="159"/>
      <c r="Q65" s="159"/>
      <c r="R65" s="159"/>
    </row>
    <row r="66" spans="1:18" s="184" customFormat="1" ht="32.25" customHeight="1" x14ac:dyDescent="0.25">
      <c r="A66" s="64" t="s">
        <v>386</v>
      </c>
      <c r="B66" s="67" t="s">
        <v>387</v>
      </c>
      <c r="C66" s="150">
        <v>832</v>
      </c>
      <c r="D66" s="64" t="s">
        <v>402</v>
      </c>
      <c r="E66" s="64"/>
      <c r="F66" s="89" t="s">
        <v>427</v>
      </c>
      <c r="G66" s="26" t="s">
        <v>424</v>
      </c>
      <c r="H66" s="18" t="s">
        <v>671</v>
      </c>
      <c r="I66" s="98" t="s">
        <v>392</v>
      </c>
      <c r="J66" s="253" t="s">
        <v>406</v>
      </c>
      <c r="K66" s="60" t="s">
        <v>425</v>
      </c>
      <c r="L66" s="89" t="s">
        <v>87</v>
      </c>
      <c r="M66" s="103">
        <v>16000000</v>
      </c>
      <c r="N66" s="258" t="s">
        <v>718</v>
      </c>
      <c r="P66" s="159"/>
      <c r="Q66" s="159"/>
      <c r="R66" s="159"/>
    </row>
    <row r="67" spans="1:18" s="184" customFormat="1" ht="20.399999999999999" x14ac:dyDescent="0.25">
      <c r="A67" s="64" t="s">
        <v>386</v>
      </c>
      <c r="B67" s="67" t="s">
        <v>387</v>
      </c>
      <c r="C67" s="150">
        <v>931</v>
      </c>
      <c r="D67" s="64" t="s">
        <v>429</v>
      </c>
      <c r="E67" s="64"/>
      <c r="F67" s="89" t="s">
        <v>426</v>
      </c>
      <c r="G67" s="26" t="s">
        <v>352</v>
      </c>
      <c r="H67" s="26" t="s">
        <v>37</v>
      </c>
      <c r="I67" s="98" t="s">
        <v>392</v>
      </c>
      <c r="J67" s="98" t="s">
        <v>392</v>
      </c>
      <c r="K67" s="60" t="s">
        <v>5</v>
      </c>
      <c r="L67" s="89" t="s">
        <v>87</v>
      </c>
      <c r="M67" s="103">
        <v>531481</v>
      </c>
      <c r="N67" s="103">
        <v>531481</v>
      </c>
      <c r="P67" s="159"/>
      <c r="Q67" s="159"/>
      <c r="R67" s="159"/>
    </row>
    <row r="68" spans="1:18" s="184" customFormat="1" ht="20.399999999999999" x14ac:dyDescent="0.25">
      <c r="A68" s="64" t="s">
        <v>386</v>
      </c>
      <c r="B68" s="67" t="s">
        <v>387</v>
      </c>
      <c r="C68" s="150">
        <v>930</v>
      </c>
      <c r="D68" s="64" t="s">
        <v>429</v>
      </c>
      <c r="E68" s="64"/>
      <c r="F68" s="89" t="s">
        <v>411</v>
      </c>
      <c r="G68" s="26" t="s">
        <v>352</v>
      </c>
      <c r="H68" s="26" t="s">
        <v>247</v>
      </c>
      <c r="I68" s="98" t="s">
        <v>392</v>
      </c>
      <c r="J68" s="98" t="s">
        <v>392</v>
      </c>
      <c r="K68" s="60" t="s">
        <v>5</v>
      </c>
      <c r="L68" s="89" t="s">
        <v>87</v>
      </c>
      <c r="M68" s="103">
        <v>1765000</v>
      </c>
      <c r="N68" s="254">
        <v>2300000</v>
      </c>
      <c r="P68" s="159"/>
      <c r="Q68" s="159"/>
      <c r="R68" s="159"/>
    </row>
    <row r="69" spans="1:18" s="184" customFormat="1" ht="20.399999999999999" x14ac:dyDescent="0.25">
      <c r="A69" s="64" t="s">
        <v>386</v>
      </c>
      <c r="B69" s="67" t="s">
        <v>387</v>
      </c>
      <c r="C69" s="150">
        <v>934</v>
      </c>
      <c r="D69" s="64" t="s">
        <v>429</v>
      </c>
      <c r="E69" s="64"/>
      <c r="F69" s="89" t="s">
        <v>411</v>
      </c>
      <c r="G69" s="26" t="s">
        <v>352</v>
      </c>
      <c r="H69" s="26" t="s">
        <v>250</v>
      </c>
      <c r="I69" s="98" t="s">
        <v>392</v>
      </c>
      <c r="J69" s="98" t="s">
        <v>392</v>
      </c>
      <c r="K69" s="60" t="s">
        <v>5</v>
      </c>
      <c r="L69" s="89" t="s">
        <v>87</v>
      </c>
      <c r="M69" s="103">
        <v>818480</v>
      </c>
      <c r="N69" s="103">
        <v>818480</v>
      </c>
      <c r="P69" s="159"/>
      <c r="Q69" s="159"/>
      <c r="R69" s="159"/>
    </row>
    <row r="70" spans="1:18" s="184" customFormat="1" ht="20.399999999999999" x14ac:dyDescent="0.25">
      <c r="A70" s="64" t="s">
        <v>386</v>
      </c>
      <c r="B70" s="67" t="s">
        <v>387</v>
      </c>
      <c r="C70" s="150">
        <v>933</v>
      </c>
      <c r="D70" s="64" t="s">
        <v>429</v>
      </c>
      <c r="E70" s="89"/>
      <c r="F70" s="89" t="s">
        <v>600</v>
      </c>
      <c r="G70" s="26" t="s">
        <v>352</v>
      </c>
      <c r="H70" s="26" t="s">
        <v>249</v>
      </c>
      <c r="I70" s="98" t="s">
        <v>392</v>
      </c>
      <c r="J70" s="98" t="s">
        <v>392</v>
      </c>
      <c r="K70" s="60" t="s">
        <v>5</v>
      </c>
      <c r="L70" s="89" t="s">
        <v>87</v>
      </c>
      <c r="M70" s="103">
        <v>5952582</v>
      </c>
      <c r="N70" s="254">
        <v>6137112</v>
      </c>
      <c r="P70" s="159"/>
      <c r="Q70" s="159"/>
      <c r="R70" s="159"/>
    </row>
    <row r="71" spans="1:18" s="184" customFormat="1" ht="20.399999999999999" x14ac:dyDescent="0.25">
      <c r="A71" s="64" t="s">
        <v>386</v>
      </c>
      <c r="B71" s="67" t="s">
        <v>387</v>
      </c>
      <c r="C71" s="150">
        <v>938</v>
      </c>
      <c r="D71" s="64" t="s">
        <v>429</v>
      </c>
      <c r="E71" s="64"/>
      <c r="F71" s="89" t="s">
        <v>6</v>
      </c>
      <c r="G71" s="26" t="s">
        <v>352</v>
      </c>
      <c r="H71" s="26" t="s">
        <v>254</v>
      </c>
      <c r="I71" s="98" t="s">
        <v>392</v>
      </c>
      <c r="J71" s="98" t="s">
        <v>392</v>
      </c>
      <c r="K71" s="60" t="s">
        <v>5</v>
      </c>
      <c r="L71" s="89" t="s">
        <v>87</v>
      </c>
      <c r="M71" s="103">
        <v>3068556</v>
      </c>
      <c r="N71" s="103">
        <v>3068556</v>
      </c>
      <c r="P71" s="159"/>
      <c r="Q71" s="159"/>
      <c r="R71" s="159"/>
    </row>
    <row r="72" spans="1:18" s="184" customFormat="1" ht="20.399999999999999" x14ac:dyDescent="0.25">
      <c r="A72" s="64" t="s">
        <v>386</v>
      </c>
      <c r="B72" s="67" t="s">
        <v>387</v>
      </c>
      <c r="C72" s="150">
        <v>942</v>
      </c>
      <c r="D72" s="64" t="s">
        <v>429</v>
      </c>
      <c r="E72" s="89"/>
      <c r="F72" s="89" t="s">
        <v>6</v>
      </c>
      <c r="G72" s="26" t="s">
        <v>352</v>
      </c>
      <c r="H72" s="26" t="s">
        <v>258</v>
      </c>
      <c r="I72" s="98" t="s">
        <v>392</v>
      </c>
      <c r="J72" s="98" t="s">
        <v>392</v>
      </c>
      <c r="K72" s="60" t="s">
        <v>5</v>
      </c>
      <c r="L72" s="89" t="s">
        <v>87</v>
      </c>
      <c r="M72" s="103">
        <v>2767180</v>
      </c>
      <c r="N72" s="103">
        <v>2767180</v>
      </c>
      <c r="P72" s="159"/>
      <c r="Q72" s="159"/>
      <c r="R72" s="159"/>
    </row>
    <row r="73" spans="1:18" s="184" customFormat="1" ht="20.399999999999999" x14ac:dyDescent="0.25">
      <c r="A73" s="64" t="s">
        <v>386</v>
      </c>
      <c r="B73" s="67" t="s">
        <v>387</v>
      </c>
      <c r="C73" s="150">
        <v>935</v>
      </c>
      <c r="D73" s="64" t="s">
        <v>429</v>
      </c>
      <c r="E73" s="89"/>
      <c r="F73" s="206" t="s">
        <v>34</v>
      </c>
      <c r="G73" s="26" t="s">
        <v>352</v>
      </c>
      <c r="H73" s="26" t="s">
        <v>251</v>
      </c>
      <c r="I73" s="98" t="s">
        <v>392</v>
      </c>
      <c r="J73" s="98" t="s">
        <v>392</v>
      </c>
      <c r="K73" s="60" t="s">
        <v>5</v>
      </c>
      <c r="L73" s="89" t="s">
        <v>87</v>
      </c>
      <c r="M73" s="103">
        <v>5208509</v>
      </c>
      <c r="N73" s="103">
        <v>5208509</v>
      </c>
      <c r="P73" s="159"/>
      <c r="Q73" s="159"/>
      <c r="R73" s="159"/>
    </row>
    <row r="74" spans="1:18" s="184" customFormat="1" ht="20.399999999999999" x14ac:dyDescent="0.25">
      <c r="A74" s="64" t="s">
        <v>386</v>
      </c>
      <c r="B74" s="67" t="s">
        <v>387</v>
      </c>
      <c r="C74" s="150">
        <v>927</v>
      </c>
      <c r="D74" s="64" t="s">
        <v>429</v>
      </c>
      <c r="E74" s="64"/>
      <c r="F74" s="89" t="s">
        <v>34</v>
      </c>
      <c r="G74" s="26" t="s">
        <v>352</v>
      </c>
      <c r="H74" s="26" t="s">
        <v>25</v>
      </c>
      <c r="I74" s="98" t="s">
        <v>392</v>
      </c>
      <c r="J74" s="98" t="s">
        <v>392</v>
      </c>
      <c r="K74" s="60" t="s">
        <v>5</v>
      </c>
      <c r="L74" s="89" t="s">
        <v>87</v>
      </c>
      <c r="M74" s="103">
        <v>584629</v>
      </c>
      <c r="N74" s="103">
        <v>584629</v>
      </c>
      <c r="P74" s="159"/>
      <c r="Q74" s="159"/>
      <c r="R74" s="159"/>
    </row>
    <row r="75" spans="1:18" s="184" customFormat="1" ht="20.399999999999999" x14ac:dyDescent="0.25">
      <c r="A75" s="64" t="s">
        <v>386</v>
      </c>
      <c r="B75" s="67" t="s">
        <v>387</v>
      </c>
      <c r="C75" s="150">
        <v>929</v>
      </c>
      <c r="D75" s="64" t="s">
        <v>429</v>
      </c>
      <c r="E75" s="64"/>
      <c r="F75" s="206" t="s">
        <v>412</v>
      </c>
      <c r="G75" s="26" t="s">
        <v>352</v>
      </c>
      <c r="H75" s="26" t="s">
        <v>246</v>
      </c>
      <c r="I75" s="98" t="s">
        <v>392</v>
      </c>
      <c r="J75" s="98" t="s">
        <v>392</v>
      </c>
      <c r="K75" s="60" t="s">
        <v>5</v>
      </c>
      <c r="L75" s="89" t="s">
        <v>87</v>
      </c>
      <c r="M75" s="103">
        <v>1381849</v>
      </c>
      <c r="N75" s="103">
        <v>1381849</v>
      </c>
      <c r="P75" s="159"/>
      <c r="Q75" s="159"/>
      <c r="R75" s="159"/>
    </row>
    <row r="76" spans="1:18" s="184" customFormat="1" ht="20.399999999999999" x14ac:dyDescent="0.25">
      <c r="A76" s="64" t="s">
        <v>386</v>
      </c>
      <c r="B76" s="67" t="s">
        <v>387</v>
      </c>
      <c r="C76" s="150">
        <v>936</v>
      </c>
      <c r="D76" s="64" t="s">
        <v>429</v>
      </c>
      <c r="E76" s="64"/>
      <c r="F76" s="206" t="s">
        <v>412</v>
      </c>
      <c r="G76" s="26" t="s">
        <v>352</v>
      </c>
      <c r="H76" s="26" t="s">
        <v>252</v>
      </c>
      <c r="I76" s="98" t="s">
        <v>392</v>
      </c>
      <c r="J76" s="98" t="s">
        <v>392</v>
      </c>
      <c r="K76" s="60" t="s">
        <v>5</v>
      </c>
      <c r="L76" s="89" t="s">
        <v>87</v>
      </c>
      <c r="M76" s="103">
        <v>2890000</v>
      </c>
      <c r="N76" s="254">
        <v>3000000</v>
      </c>
      <c r="P76" s="159"/>
      <c r="Q76" s="159"/>
      <c r="R76" s="159"/>
    </row>
    <row r="77" spans="1:18" s="184" customFormat="1" ht="20.399999999999999" x14ac:dyDescent="0.25">
      <c r="A77" s="64" t="s">
        <v>386</v>
      </c>
      <c r="B77" s="67" t="s">
        <v>387</v>
      </c>
      <c r="C77" s="150">
        <v>928</v>
      </c>
      <c r="D77" s="64" t="s">
        <v>429</v>
      </c>
      <c r="E77" s="64"/>
      <c r="F77" s="206" t="s">
        <v>412</v>
      </c>
      <c r="G77" s="26" t="s">
        <v>352</v>
      </c>
      <c r="H77" s="26" t="s">
        <v>245</v>
      </c>
      <c r="I77" s="98" t="s">
        <v>392</v>
      </c>
      <c r="J77" s="98" t="s">
        <v>392</v>
      </c>
      <c r="K77" s="60" t="s">
        <v>5</v>
      </c>
      <c r="L77" s="89" t="s">
        <v>87</v>
      </c>
      <c r="M77" s="103">
        <v>1945218</v>
      </c>
      <c r="N77" s="103">
        <v>1945218</v>
      </c>
      <c r="P77" s="159"/>
      <c r="Q77" s="159"/>
      <c r="R77" s="159"/>
    </row>
    <row r="78" spans="1:18" s="184" customFormat="1" ht="20.399999999999999" x14ac:dyDescent="0.25">
      <c r="A78" s="64" t="s">
        <v>386</v>
      </c>
      <c r="B78" s="67" t="s">
        <v>387</v>
      </c>
      <c r="C78" s="150">
        <v>924</v>
      </c>
      <c r="D78" s="64" t="s">
        <v>429</v>
      </c>
      <c r="E78" s="89"/>
      <c r="F78" s="89" t="s">
        <v>412</v>
      </c>
      <c r="G78" s="26" t="s">
        <v>352</v>
      </c>
      <c r="H78" s="26" t="s">
        <v>243</v>
      </c>
      <c r="I78" s="98" t="s">
        <v>392</v>
      </c>
      <c r="J78" s="98" t="s">
        <v>392</v>
      </c>
      <c r="K78" s="60" t="s">
        <v>5</v>
      </c>
      <c r="L78" s="89" t="s">
        <v>87</v>
      </c>
      <c r="M78" s="103">
        <v>2147181</v>
      </c>
      <c r="N78" s="103">
        <v>2147181</v>
      </c>
      <c r="P78" s="159"/>
      <c r="Q78" s="159"/>
      <c r="R78" s="159"/>
    </row>
    <row r="79" spans="1:18" s="184" customFormat="1" ht="20.399999999999999" x14ac:dyDescent="0.25">
      <c r="A79" s="64" t="s">
        <v>386</v>
      </c>
      <c r="B79" s="67" t="s">
        <v>387</v>
      </c>
      <c r="C79" s="150">
        <v>943</v>
      </c>
      <c r="D79" s="64" t="s">
        <v>429</v>
      </c>
      <c r="E79" s="89"/>
      <c r="F79" s="206" t="s">
        <v>46</v>
      </c>
      <c r="G79" s="26" t="s">
        <v>352</v>
      </c>
      <c r="H79" s="26" t="s">
        <v>259</v>
      </c>
      <c r="I79" s="98" t="s">
        <v>392</v>
      </c>
      <c r="J79" s="98" t="s">
        <v>392</v>
      </c>
      <c r="K79" s="60" t="s">
        <v>5</v>
      </c>
      <c r="L79" s="89" t="s">
        <v>87</v>
      </c>
      <c r="M79" s="103">
        <v>1073995</v>
      </c>
      <c r="N79" s="103">
        <v>1073995</v>
      </c>
      <c r="P79" s="159"/>
      <c r="Q79" s="159"/>
      <c r="R79" s="159"/>
    </row>
    <row r="80" spans="1:18" s="184" customFormat="1" ht="20.399999999999999" x14ac:dyDescent="0.25">
      <c r="A80" s="64" t="s">
        <v>386</v>
      </c>
      <c r="B80" s="67" t="s">
        <v>387</v>
      </c>
      <c r="C80" s="150">
        <v>946</v>
      </c>
      <c r="D80" s="64" t="s">
        <v>429</v>
      </c>
      <c r="E80" s="89"/>
      <c r="F80" s="206" t="s">
        <v>16</v>
      </c>
      <c r="G80" s="26" t="s">
        <v>352</v>
      </c>
      <c r="H80" s="26" t="s">
        <v>262</v>
      </c>
      <c r="I80" s="98" t="s">
        <v>392</v>
      </c>
      <c r="J80" s="98" t="s">
        <v>392</v>
      </c>
      <c r="K80" s="60" t="s">
        <v>5</v>
      </c>
      <c r="L80" s="89" t="s">
        <v>87</v>
      </c>
      <c r="M80" s="103">
        <v>14809054</v>
      </c>
      <c r="N80" s="254">
        <v>9604032</v>
      </c>
      <c r="P80" s="159"/>
      <c r="Q80" s="159"/>
      <c r="R80" s="159"/>
    </row>
    <row r="81" spans="1:18" s="184" customFormat="1" ht="20.399999999999999" x14ac:dyDescent="0.25">
      <c r="A81" s="64" t="s">
        <v>386</v>
      </c>
      <c r="B81" s="67" t="s">
        <v>387</v>
      </c>
      <c r="C81" s="68">
        <v>947</v>
      </c>
      <c r="D81" s="64" t="s">
        <v>429</v>
      </c>
      <c r="E81" s="89"/>
      <c r="F81" s="206" t="s">
        <v>16</v>
      </c>
      <c r="G81" s="26" t="s">
        <v>352</v>
      </c>
      <c r="H81" s="26" t="s">
        <v>263</v>
      </c>
      <c r="I81" s="98" t="s">
        <v>392</v>
      </c>
      <c r="J81" s="98" t="s">
        <v>392</v>
      </c>
      <c r="K81" s="60" t="s">
        <v>5</v>
      </c>
      <c r="L81" s="89" t="s">
        <v>87</v>
      </c>
      <c r="M81" s="103">
        <v>14170733</v>
      </c>
      <c r="N81" s="254">
        <v>2632635</v>
      </c>
      <c r="P81" s="159"/>
      <c r="Q81" s="159"/>
      <c r="R81" s="159"/>
    </row>
    <row r="82" spans="1:18" s="184" customFormat="1" ht="20.399999999999999" x14ac:dyDescent="0.25">
      <c r="A82" s="64" t="s">
        <v>386</v>
      </c>
      <c r="B82" s="67" t="s">
        <v>387</v>
      </c>
      <c r="C82" s="150">
        <v>940</v>
      </c>
      <c r="D82" s="64" t="s">
        <v>429</v>
      </c>
      <c r="E82" s="89"/>
      <c r="F82" s="206" t="s">
        <v>737</v>
      </c>
      <c r="G82" s="26" t="s">
        <v>352</v>
      </c>
      <c r="H82" s="26" t="s">
        <v>256</v>
      </c>
      <c r="I82" s="98" t="s">
        <v>392</v>
      </c>
      <c r="J82" s="98" t="s">
        <v>392</v>
      </c>
      <c r="K82" s="60" t="s">
        <v>5</v>
      </c>
      <c r="L82" s="89" t="s">
        <v>87</v>
      </c>
      <c r="M82" s="103">
        <v>6235744</v>
      </c>
      <c r="N82" s="103">
        <v>6235744</v>
      </c>
      <c r="P82" s="159"/>
      <c r="Q82" s="159"/>
      <c r="R82" s="159"/>
    </row>
    <row r="83" spans="1:18" s="184" customFormat="1" ht="20.399999999999999" x14ac:dyDescent="0.25">
      <c r="A83" s="64" t="s">
        <v>386</v>
      </c>
      <c r="B83" s="67" t="s">
        <v>387</v>
      </c>
      <c r="C83" s="150">
        <v>945</v>
      </c>
      <c r="D83" s="64" t="s">
        <v>429</v>
      </c>
      <c r="E83" s="158"/>
      <c r="F83" s="89" t="s">
        <v>4</v>
      </c>
      <c r="G83" s="26" t="s">
        <v>352</v>
      </c>
      <c r="H83" s="26" t="s">
        <v>261</v>
      </c>
      <c r="I83" s="98" t="s">
        <v>392</v>
      </c>
      <c r="J83" s="98" t="s">
        <v>392</v>
      </c>
      <c r="K83" s="60" t="s">
        <v>5</v>
      </c>
      <c r="L83" s="89" t="s">
        <v>87</v>
      </c>
      <c r="M83" s="103">
        <v>1581841</v>
      </c>
      <c r="N83" s="103">
        <v>1581841</v>
      </c>
      <c r="P83" s="159"/>
      <c r="Q83" s="159"/>
      <c r="R83" s="159"/>
    </row>
    <row r="84" spans="1:18" s="184" customFormat="1" ht="20.399999999999999" x14ac:dyDescent="0.25">
      <c r="A84" s="64" t="s">
        <v>386</v>
      </c>
      <c r="B84" s="67" t="s">
        <v>387</v>
      </c>
      <c r="C84" s="150">
        <v>948</v>
      </c>
      <c r="D84" s="64" t="s">
        <v>429</v>
      </c>
      <c r="E84" s="64"/>
      <c r="F84" s="89" t="s">
        <v>4</v>
      </c>
      <c r="G84" s="26" t="s">
        <v>352</v>
      </c>
      <c r="H84" s="26" t="s">
        <v>71</v>
      </c>
      <c r="I84" s="98" t="s">
        <v>392</v>
      </c>
      <c r="J84" s="98" t="s">
        <v>392</v>
      </c>
      <c r="K84" s="60" t="s">
        <v>5</v>
      </c>
      <c r="L84" s="89" t="s">
        <v>87</v>
      </c>
      <c r="M84" s="103">
        <v>5649430</v>
      </c>
      <c r="N84" s="103">
        <v>5649430</v>
      </c>
      <c r="P84" s="159"/>
      <c r="Q84" s="159"/>
      <c r="R84" s="159"/>
    </row>
    <row r="85" spans="1:18" s="184" customFormat="1" ht="20.399999999999999" x14ac:dyDescent="0.25">
      <c r="A85" s="64" t="s">
        <v>386</v>
      </c>
      <c r="B85" s="67" t="s">
        <v>387</v>
      </c>
      <c r="C85" s="150">
        <v>949</v>
      </c>
      <c r="D85" s="64" t="s">
        <v>429</v>
      </c>
      <c r="E85" s="64"/>
      <c r="F85" s="89" t="s">
        <v>4</v>
      </c>
      <c r="G85" s="26" t="s">
        <v>352</v>
      </c>
      <c r="H85" s="26" t="s">
        <v>264</v>
      </c>
      <c r="I85" s="98" t="s">
        <v>392</v>
      </c>
      <c r="J85" s="98" t="s">
        <v>392</v>
      </c>
      <c r="K85" s="60" t="s">
        <v>5</v>
      </c>
      <c r="L85" s="89" t="s">
        <v>87</v>
      </c>
      <c r="M85" s="103">
        <v>1694829</v>
      </c>
      <c r="N85" s="103">
        <v>1694829</v>
      </c>
      <c r="P85" s="159"/>
      <c r="Q85" s="159"/>
      <c r="R85" s="159"/>
    </row>
    <row r="86" spans="1:18" s="184" customFormat="1" ht="20.399999999999999" x14ac:dyDescent="0.25">
      <c r="A86" s="64" t="s">
        <v>386</v>
      </c>
      <c r="B86" s="67" t="s">
        <v>387</v>
      </c>
      <c r="C86" s="150">
        <v>952</v>
      </c>
      <c r="D86" s="64" t="s">
        <v>429</v>
      </c>
      <c r="E86" s="64"/>
      <c r="F86" s="89" t="s">
        <v>4</v>
      </c>
      <c r="G86" s="26" t="s">
        <v>352</v>
      </c>
      <c r="H86" s="26" t="s">
        <v>267</v>
      </c>
      <c r="I86" s="98" t="s">
        <v>392</v>
      </c>
      <c r="J86" s="98" t="s">
        <v>392</v>
      </c>
      <c r="K86" s="60" t="s">
        <v>5</v>
      </c>
      <c r="L86" s="89" t="s">
        <v>87</v>
      </c>
      <c r="M86" s="103">
        <v>932156</v>
      </c>
      <c r="N86" s="103">
        <v>932156</v>
      </c>
      <c r="P86" s="159"/>
      <c r="Q86" s="159"/>
      <c r="R86" s="159"/>
    </row>
    <row r="87" spans="1:18" s="184" customFormat="1" ht="20.399999999999999" x14ac:dyDescent="0.25">
      <c r="A87" s="64" t="s">
        <v>386</v>
      </c>
      <c r="B87" s="67" t="s">
        <v>387</v>
      </c>
      <c r="C87" s="150">
        <v>925</v>
      </c>
      <c r="D87" s="64" t="s">
        <v>429</v>
      </c>
      <c r="E87" s="89"/>
      <c r="F87" s="206" t="s">
        <v>601</v>
      </c>
      <c r="G87" s="26" t="s">
        <v>352</v>
      </c>
      <c r="H87" s="26" t="s">
        <v>38</v>
      </c>
      <c r="I87" s="98" t="s">
        <v>392</v>
      </c>
      <c r="J87" s="98" t="s">
        <v>392</v>
      </c>
      <c r="K87" s="60" t="s">
        <v>5</v>
      </c>
      <c r="L87" s="89" t="s">
        <v>87</v>
      </c>
      <c r="M87" s="103">
        <v>318888</v>
      </c>
      <c r="N87" s="103">
        <v>318888</v>
      </c>
      <c r="P87" s="159"/>
      <c r="Q87" s="159"/>
      <c r="R87" s="159"/>
    </row>
    <row r="88" spans="1:18" s="184" customFormat="1" ht="30.6" x14ac:dyDescent="0.25">
      <c r="A88" s="64" t="s">
        <v>386</v>
      </c>
      <c r="B88" s="67" t="s">
        <v>387</v>
      </c>
      <c r="C88" s="150">
        <v>926</v>
      </c>
      <c r="D88" s="64" t="s">
        <v>429</v>
      </c>
      <c r="E88" s="89"/>
      <c r="F88" s="206" t="s">
        <v>601</v>
      </c>
      <c r="G88" s="26" t="s">
        <v>352</v>
      </c>
      <c r="H88" s="26" t="s">
        <v>244</v>
      </c>
      <c r="I88" s="98" t="s">
        <v>392</v>
      </c>
      <c r="J88" s="98" t="s">
        <v>392</v>
      </c>
      <c r="K88" s="60" t="s">
        <v>5</v>
      </c>
      <c r="L88" s="89" t="s">
        <v>87</v>
      </c>
      <c r="M88" s="103">
        <v>4889621</v>
      </c>
      <c r="N88" s="254">
        <v>6027520</v>
      </c>
      <c r="P88" s="159"/>
      <c r="Q88" s="159"/>
      <c r="R88" s="159"/>
    </row>
    <row r="89" spans="1:18" s="184" customFormat="1" ht="20.399999999999999" x14ac:dyDescent="0.25">
      <c r="A89" s="64" t="s">
        <v>386</v>
      </c>
      <c r="B89" s="67" t="s">
        <v>387</v>
      </c>
      <c r="C89" s="150">
        <v>932</v>
      </c>
      <c r="D89" s="64" t="s">
        <v>429</v>
      </c>
      <c r="E89" s="89"/>
      <c r="F89" s="206" t="s">
        <v>601</v>
      </c>
      <c r="G89" s="26" t="s">
        <v>352</v>
      </c>
      <c r="H89" s="26" t="s">
        <v>248</v>
      </c>
      <c r="I89" s="98" t="s">
        <v>392</v>
      </c>
      <c r="J89" s="98" t="s">
        <v>392</v>
      </c>
      <c r="K89" s="60" t="s">
        <v>5</v>
      </c>
      <c r="L89" s="89" t="s">
        <v>87</v>
      </c>
      <c r="M89" s="103">
        <v>372036</v>
      </c>
      <c r="N89" s="103">
        <v>372036</v>
      </c>
      <c r="P89" s="159"/>
      <c r="Q89" s="159"/>
      <c r="R89" s="159"/>
    </row>
    <row r="90" spans="1:18" s="184" customFormat="1" ht="20.399999999999999" x14ac:dyDescent="0.25">
      <c r="A90" s="64" t="s">
        <v>386</v>
      </c>
      <c r="B90" s="67" t="s">
        <v>387</v>
      </c>
      <c r="C90" s="150">
        <v>937</v>
      </c>
      <c r="D90" s="64" t="s">
        <v>429</v>
      </c>
      <c r="E90" s="64"/>
      <c r="F90" s="89" t="s">
        <v>601</v>
      </c>
      <c r="G90" s="26" t="s">
        <v>352</v>
      </c>
      <c r="H90" s="26" t="s">
        <v>253</v>
      </c>
      <c r="I90" s="98" t="s">
        <v>392</v>
      </c>
      <c r="J90" s="98" t="s">
        <v>392</v>
      </c>
      <c r="K90" s="60" t="s">
        <v>5</v>
      </c>
      <c r="L90" s="89" t="s">
        <v>87</v>
      </c>
      <c r="M90" s="103">
        <v>6602875</v>
      </c>
      <c r="N90" s="103">
        <v>6602875</v>
      </c>
      <c r="P90" s="159"/>
      <c r="Q90" s="159"/>
      <c r="R90" s="159"/>
    </row>
    <row r="91" spans="1:18" s="184" customFormat="1" ht="20.399999999999999" x14ac:dyDescent="0.25">
      <c r="A91" s="64" t="s">
        <v>386</v>
      </c>
      <c r="B91" s="67" t="s">
        <v>387</v>
      </c>
      <c r="C91" s="150">
        <v>955</v>
      </c>
      <c r="D91" s="64" t="s">
        <v>429</v>
      </c>
      <c r="E91" s="64"/>
      <c r="F91" s="89" t="s">
        <v>603</v>
      </c>
      <c r="G91" s="26" t="s">
        <v>352</v>
      </c>
      <c r="H91" s="26" t="s">
        <v>270</v>
      </c>
      <c r="I91" s="98" t="s">
        <v>392</v>
      </c>
      <c r="J91" s="98" t="s">
        <v>392</v>
      </c>
      <c r="K91" s="60" t="s">
        <v>5</v>
      </c>
      <c r="L91" s="89" t="s">
        <v>87</v>
      </c>
      <c r="M91" s="103">
        <v>10779113</v>
      </c>
      <c r="N91" s="103">
        <v>10779113</v>
      </c>
      <c r="P91" s="159"/>
      <c r="Q91" s="159"/>
      <c r="R91" s="159"/>
    </row>
    <row r="92" spans="1:18" s="184" customFormat="1" ht="20.399999999999999" x14ac:dyDescent="0.25">
      <c r="A92" s="64" t="s">
        <v>386</v>
      </c>
      <c r="B92" s="67" t="s">
        <v>387</v>
      </c>
      <c r="C92" s="150">
        <v>939</v>
      </c>
      <c r="D92" s="64" t="s">
        <v>429</v>
      </c>
      <c r="E92" s="89"/>
      <c r="F92" s="206" t="s">
        <v>1</v>
      </c>
      <c r="G92" s="26" t="s">
        <v>352</v>
      </c>
      <c r="H92" s="26" t="s">
        <v>255</v>
      </c>
      <c r="I92" s="98" t="s">
        <v>392</v>
      </c>
      <c r="J92" s="98" t="s">
        <v>392</v>
      </c>
      <c r="K92" s="60" t="s">
        <v>5</v>
      </c>
      <c r="L92" s="89" t="s">
        <v>87</v>
      </c>
      <c r="M92" s="103">
        <v>3287738</v>
      </c>
      <c r="N92" s="254">
        <v>3389658</v>
      </c>
      <c r="P92" s="159"/>
      <c r="Q92" s="159"/>
      <c r="R92" s="159"/>
    </row>
    <row r="93" spans="1:18" s="184" customFormat="1" ht="20.399999999999999" x14ac:dyDescent="0.25">
      <c r="A93" s="64" t="s">
        <v>386</v>
      </c>
      <c r="B93" s="67" t="s">
        <v>387</v>
      </c>
      <c r="C93" s="150">
        <v>941</v>
      </c>
      <c r="D93" s="64" t="s">
        <v>429</v>
      </c>
      <c r="E93" s="89"/>
      <c r="F93" s="206" t="s">
        <v>1</v>
      </c>
      <c r="G93" s="26" t="s">
        <v>352</v>
      </c>
      <c r="H93" s="26" t="s">
        <v>257</v>
      </c>
      <c r="I93" s="98" t="s">
        <v>392</v>
      </c>
      <c r="J93" s="98" t="s">
        <v>392</v>
      </c>
      <c r="K93" s="60" t="s">
        <v>5</v>
      </c>
      <c r="L93" s="89" t="s">
        <v>87</v>
      </c>
      <c r="M93" s="103">
        <v>5753542</v>
      </c>
      <c r="N93" s="254">
        <v>7909203</v>
      </c>
      <c r="P93" s="159"/>
      <c r="Q93" s="159"/>
      <c r="R93" s="159"/>
    </row>
    <row r="94" spans="1:18" s="184" customFormat="1" ht="20.399999999999999" x14ac:dyDescent="0.25">
      <c r="A94" s="64" t="s">
        <v>386</v>
      </c>
      <c r="B94" s="67" t="s">
        <v>387</v>
      </c>
      <c r="C94" s="150">
        <v>944</v>
      </c>
      <c r="D94" s="64" t="s">
        <v>429</v>
      </c>
      <c r="E94" s="89"/>
      <c r="F94" s="206" t="s">
        <v>1</v>
      </c>
      <c r="G94" s="26" t="s">
        <v>352</v>
      </c>
      <c r="H94" s="26" t="s">
        <v>260</v>
      </c>
      <c r="I94" s="98" t="s">
        <v>392</v>
      </c>
      <c r="J94" s="98" t="s">
        <v>392</v>
      </c>
      <c r="K94" s="60" t="s">
        <v>5</v>
      </c>
      <c r="L94" s="89" t="s">
        <v>87</v>
      </c>
      <c r="M94" s="103">
        <v>9898000</v>
      </c>
      <c r="N94" s="254">
        <v>11411849</v>
      </c>
      <c r="P94" s="159"/>
      <c r="Q94" s="159"/>
      <c r="R94" s="159"/>
    </row>
    <row r="95" spans="1:18" s="184" customFormat="1" ht="20.399999999999999" x14ac:dyDescent="0.25">
      <c r="A95" s="64" t="s">
        <v>386</v>
      </c>
      <c r="B95" s="67" t="s">
        <v>387</v>
      </c>
      <c r="C95" s="150">
        <v>950</v>
      </c>
      <c r="D95" s="64" t="s">
        <v>429</v>
      </c>
      <c r="E95" s="89"/>
      <c r="F95" s="206" t="s">
        <v>739</v>
      </c>
      <c r="G95" s="26" t="s">
        <v>352</v>
      </c>
      <c r="H95" s="26" t="s">
        <v>265</v>
      </c>
      <c r="I95" s="98" t="s">
        <v>392</v>
      </c>
      <c r="J95" s="98" t="s">
        <v>392</v>
      </c>
      <c r="K95" s="60" t="s">
        <v>5</v>
      </c>
      <c r="L95" s="89" t="s">
        <v>87</v>
      </c>
      <c r="M95" s="103">
        <v>899312</v>
      </c>
      <c r="N95" s="254">
        <v>1016897</v>
      </c>
      <c r="P95" s="159"/>
      <c r="Q95" s="159"/>
      <c r="R95" s="159"/>
    </row>
    <row r="96" spans="1:18" s="184" customFormat="1" ht="20.399999999999999" x14ac:dyDescent="0.25">
      <c r="A96" s="64" t="s">
        <v>386</v>
      </c>
      <c r="B96" s="67" t="s">
        <v>387</v>
      </c>
      <c r="C96" s="150">
        <v>953</v>
      </c>
      <c r="D96" s="64" t="s">
        <v>429</v>
      </c>
      <c r="E96" s="265"/>
      <c r="F96" s="206" t="s">
        <v>739</v>
      </c>
      <c r="G96" s="26" t="s">
        <v>352</v>
      </c>
      <c r="H96" s="26" t="s">
        <v>268</v>
      </c>
      <c r="I96" s="98" t="s">
        <v>392</v>
      </c>
      <c r="J96" s="98" t="s">
        <v>392</v>
      </c>
      <c r="K96" s="60" t="s">
        <v>5</v>
      </c>
      <c r="L96" s="89" t="s">
        <v>87</v>
      </c>
      <c r="M96" s="103">
        <v>9444260</v>
      </c>
      <c r="N96" s="254">
        <v>10248067</v>
      </c>
      <c r="P96" s="159"/>
      <c r="Q96" s="159"/>
      <c r="R96" s="159"/>
    </row>
    <row r="97" spans="1:18" s="184" customFormat="1" ht="20.399999999999999" x14ac:dyDescent="0.25">
      <c r="A97" s="64" t="s">
        <v>386</v>
      </c>
      <c r="B97" s="67" t="s">
        <v>387</v>
      </c>
      <c r="C97" s="150">
        <v>954</v>
      </c>
      <c r="D97" s="64" t="s">
        <v>429</v>
      </c>
      <c r="E97" s="158"/>
      <c r="F97" s="206" t="s">
        <v>739</v>
      </c>
      <c r="G97" s="26" t="s">
        <v>352</v>
      </c>
      <c r="H97" s="26" t="s">
        <v>269</v>
      </c>
      <c r="I97" s="98" t="s">
        <v>392</v>
      </c>
      <c r="J97" s="98" t="s">
        <v>392</v>
      </c>
      <c r="K97" s="60" t="s">
        <v>5</v>
      </c>
      <c r="L97" s="89" t="s">
        <v>87</v>
      </c>
      <c r="M97" s="103">
        <v>799506</v>
      </c>
      <c r="N97" s="254">
        <v>903909</v>
      </c>
      <c r="P97" s="159"/>
      <c r="Q97" s="159"/>
      <c r="R97" s="159"/>
    </row>
    <row r="98" spans="1:18" s="184" customFormat="1" ht="20.399999999999999" x14ac:dyDescent="0.25">
      <c r="A98" s="64" t="s">
        <v>386</v>
      </c>
      <c r="B98" s="67" t="s">
        <v>387</v>
      </c>
      <c r="C98" s="150">
        <v>951</v>
      </c>
      <c r="D98" s="64" t="s">
        <v>429</v>
      </c>
      <c r="E98" s="414"/>
      <c r="F98" s="259" t="s">
        <v>748</v>
      </c>
      <c r="G98" s="26" t="s">
        <v>352</v>
      </c>
      <c r="H98" s="26" t="s">
        <v>266</v>
      </c>
      <c r="I98" s="98" t="s">
        <v>392</v>
      </c>
      <c r="J98" s="98" t="s">
        <v>392</v>
      </c>
      <c r="K98" s="60" t="s">
        <v>5</v>
      </c>
      <c r="L98" s="89" t="s">
        <v>87</v>
      </c>
      <c r="M98" s="103">
        <v>6400522</v>
      </c>
      <c r="N98" s="254">
        <v>7455440</v>
      </c>
      <c r="P98" s="159"/>
      <c r="Q98" s="159"/>
      <c r="R98" s="159"/>
    </row>
    <row r="99" spans="1:18" s="184" customFormat="1" ht="20.399999999999999" x14ac:dyDescent="0.25">
      <c r="A99" s="98" t="s">
        <v>386</v>
      </c>
      <c r="B99" s="89" t="s">
        <v>387</v>
      </c>
      <c r="C99" s="113">
        <v>1064</v>
      </c>
      <c r="D99" s="98" t="s">
        <v>402</v>
      </c>
      <c r="E99" s="414"/>
      <c r="F99" s="89" t="s">
        <v>9</v>
      </c>
      <c r="G99" s="267"/>
      <c r="H99" s="18" t="s">
        <v>656</v>
      </c>
      <c r="I99" s="98" t="s">
        <v>392</v>
      </c>
      <c r="J99" s="98" t="s">
        <v>392</v>
      </c>
      <c r="K99" s="109">
        <v>39717</v>
      </c>
      <c r="L99" s="89" t="s">
        <v>87</v>
      </c>
      <c r="M99" s="103">
        <v>8000000</v>
      </c>
      <c r="N99" s="254">
        <v>10400000</v>
      </c>
      <c r="P99" s="159"/>
      <c r="Q99" s="159"/>
      <c r="R99" s="159"/>
    </row>
    <row r="100" spans="1:18" s="184" customFormat="1" ht="20.399999999999999" x14ac:dyDescent="0.25">
      <c r="A100" s="64" t="s">
        <v>386</v>
      </c>
      <c r="B100" s="67" t="s">
        <v>387</v>
      </c>
      <c r="C100" s="68">
        <v>166</v>
      </c>
      <c r="D100" s="263" t="s">
        <v>429</v>
      </c>
      <c r="E100" s="64"/>
      <c r="F100" s="206" t="s">
        <v>426</v>
      </c>
      <c r="G100" s="26"/>
      <c r="H100" s="26" t="s">
        <v>41</v>
      </c>
      <c r="I100" s="98" t="s">
        <v>406</v>
      </c>
      <c r="J100" s="98" t="s">
        <v>406</v>
      </c>
      <c r="K100" s="60" t="s">
        <v>410</v>
      </c>
      <c r="L100" s="89" t="s">
        <v>410</v>
      </c>
      <c r="M100" s="103">
        <v>3300000</v>
      </c>
      <c r="N100" s="103">
        <v>3300000</v>
      </c>
      <c r="P100" s="159"/>
      <c r="Q100" s="159"/>
      <c r="R100" s="159"/>
    </row>
    <row r="101" spans="1:18" s="184" customFormat="1" ht="20.399999999999999" x14ac:dyDescent="0.25">
      <c r="A101" s="64" t="s">
        <v>386</v>
      </c>
      <c r="B101" s="67" t="s">
        <v>387</v>
      </c>
      <c r="C101" s="68">
        <v>162</v>
      </c>
      <c r="D101" s="64" t="s">
        <v>429</v>
      </c>
      <c r="E101" s="64"/>
      <c r="F101" s="89" t="s">
        <v>600</v>
      </c>
      <c r="G101" s="26"/>
      <c r="H101" s="26" t="s">
        <v>213</v>
      </c>
      <c r="I101" s="98" t="s">
        <v>406</v>
      </c>
      <c r="J101" s="98" t="s">
        <v>406</v>
      </c>
      <c r="K101" s="191">
        <v>38597</v>
      </c>
      <c r="L101" s="109">
        <v>39563</v>
      </c>
      <c r="M101" s="103">
        <v>12390000</v>
      </c>
      <c r="N101" s="103">
        <v>12390000</v>
      </c>
      <c r="P101" s="159"/>
      <c r="Q101" s="159"/>
      <c r="R101" s="159"/>
    </row>
    <row r="102" spans="1:18" s="159" customFormat="1" ht="20.399999999999999" x14ac:dyDescent="0.25">
      <c r="A102" s="64" t="s">
        <v>386</v>
      </c>
      <c r="B102" s="206" t="s">
        <v>387</v>
      </c>
      <c r="C102" s="150">
        <v>673</v>
      </c>
      <c r="D102" s="64" t="s">
        <v>429</v>
      </c>
      <c r="E102" s="67"/>
      <c r="F102" s="206" t="s">
        <v>34</v>
      </c>
      <c r="G102" s="26" t="s">
        <v>348</v>
      </c>
      <c r="H102" s="26" t="s">
        <v>11</v>
      </c>
      <c r="I102" s="98" t="s">
        <v>510</v>
      </c>
      <c r="J102" s="253" t="s">
        <v>392</v>
      </c>
      <c r="K102" s="251">
        <v>39871</v>
      </c>
      <c r="L102" s="89" t="s">
        <v>87</v>
      </c>
      <c r="M102" s="103">
        <v>2200000</v>
      </c>
      <c r="N102" s="103">
        <v>2200000</v>
      </c>
      <c r="O102" s="184"/>
    </row>
    <row r="103" spans="1:18" s="159" customFormat="1" ht="20.399999999999999" x14ac:dyDescent="0.25">
      <c r="A103" s="64" t="s">
        <v>386</v>
      </c>
      <c r="B103" s="206" t="s">
        <v>387</v>
      </c>
      <c r="C103" s="150">
        <v>676</v>
      </c>
      <c r="D103" s="64" t="s">
        <v>429</v>
      </c>
      <c r="E103" s="67"/>
      <c r="F103" s="206" t="s">
        <v>740</v>
      </c>
      <c r="G103" s="26" t="s">
        <v>348</v>
      </c>
      <c r="H103" s="26" t="s">
        <v>316</v>
      </c>
      <c r="I103" s="98" t="s">
        <v>510</v>
      </c>
      <c r="J103" s="253" t="s">
        <v>392</v>
      </c>
      <c r="K103" s="251">
        <v>39871</v>
      </c>
      <c r="L103" s="89" t="s">
        <v>87</v>
      </c>
      <c r="M103" s="103">
        <v>30000000</v>
      </c>
      <c r="N103" s="103">
        <v>30000000</v>
      </c>
      <c r="O103" s="184"/>
    </row>
    <row r="104" spans="1:18" s="184" customFormat="1" ht="20.399999999999999" x14ac:dyDescent="0.25">
      <c r="A104" s="64" t="s">
        <v>386</v>
      </c>
      <c r="B104" s="67" t="s">
        <v>387</v>
      </c>
      <c r="C104" s="150">
        <v>1000</v>
      </c>
      <c r="D104" s="64" t="s">
        <v>451</v>
      </c>
      <c r="E104" s="89"/>
      <c r="F104" s="206" t="s">
        <v>1</v>
      </c>
      <c r="G104" s="257" t="s">
        <v>760</v>
      </c>
      <c r="H104" s="18" t="s">
        <v>672</v>
      </c>
      <c r="I104" s="98" t="s">
        <v>392</v>
      </c>
      <c r="J104" s="98" t="s">
        <v>392</v>
      </c>
      <c r="K104" s="109">
        <v>39626</v>
      </c>
      <c r="L104" s="89" t="s">
        <v>87</v>
      </c>
      <c r="M104" s="103">
        <v>22000000</v>
      </c>
      <c r="N104" s="103">
        <v>22000000</v>
      </c>
      <c r="P104" s="159"/>
      <c r="Q104" s="159"/>
      <c r="R104" s="159"/>
    </row>
    <row r="105" spans="1:18" s="184" customFormat="1" ht="30.6" x14ac:dyDescent="0.25">
      <c r="A105" s="64" t="s">
        <v>386</v>
      </c>
      <c r="B105" s="60" t="s">
        <v>387</v>
      </c>
      <c r="C105" s="155">
        <v>1076</v>
      </c>
      <c r="D105" s="64" t="s">
        <v>451</v>
      </c>
      <c r="E105" s="64"/>
      <c r="F105" s="206" t="s">
        <v>1</v>
      </c>
      <c r="G105" s="257" t="s">
        <v>760</v>
      </c>
      <c r="H105" s="18" t="s">
        <v>637</v>
      </c>
      <c r="I105" s="98" t="s">
        <v>392</v>
      </c>
      <c r="J105" s="98" t="s">
        <v>392</v>
      </c>
      <c r="K105" s="109">
        <v>39715</v>
      </c>
      <c r="L105" s="89" t="s">
        <v>87</v>
      </c>
      <c r="M105" s="27" t="s">
        <v>548</v>
      </c>
      <c r="N105" s="258" t="s">
        <v>761</v>
      </c>
      <c r="P105" s="159"/>
      <c r="Q105" s="159"/>
      <c r="R105" s="159"/>
    </row>
    <row r="106" spans="1:18" s="159" customFormat="1" ht="30.6" x14ac:dyDescent="0.25">
      <c r="A106" s="64" t="s">
        <v>386</v>
      </c>
      <c r="B106" s="60" t="s">
        <v>387</v>
      </c>
      <c r="C106" s="155">
        <v>1077</v>
      </c>
      <c r="D106" s="64" t="s">
        <v>451</v>
      </c>
      <c r="E106" s="64"/>
      <c r="F106" s="206" t="s">
        <v>1</v>
      </c>
      <c r="G106" s="257" t="s">
        <v>760</v>
      </c>
      <c r="H106" s="18" t="s">
        <v>638</v>
      </c>
      <c r="I106" s="98" t="s">
        <v>392</v>
      </c>
      <c r="J106" s="98" t="s">
        <v>392</v>
      </c>
      <c r="K106" s="109">
        <v>39715</v>
      </c>
      <c r="L106" s="89" t="s">
        <v>87</v>
      </c>
      <c r="M106" s="27" t="s">
        <v>548</v>
      </c>
      <c r="N106" s="258" t="s">
        <v>761</v>
      </c>
      <c r="O106" s="184"/>
    </row>
    <row r="107" spans="1:18" s="184" customFormat="1" ht="20.399999999999999" x14ac:dyDescent="0.25">
      <c r="A107" s="64" t="s">
        <v>386</v>
      </c>
      <c r="B107" s="67" t="s">
        <v>387</v>
      </c>
      <c r="C107" s="150">
        <v>902</v>
      </c>
      <c r="D107" s="64" t="s">
        <v>429</v>
      </c>
      <c r="E107" s="89"/>
      <c r="F107" s="206" t="s">
        <v>740</v>
      </c>
      <c r="G107" s="26" t="s">
        <v>42</v>
      </c>
      <c r="H107" s="26" t="s">
        <v>155</v>
      </c>
      <c r="I107" s="98" t="s">
        <v>406</v>
      </c>
      <c r="J107" s="98" t="s">
        <v>406</v>
      </c>
      <c r="K107" s="60" t="s">
        <v>154</v>
      </c>
      <c r="L107" s="89" t="s">
        <v>410</v>
      </c>
      <c r="M107" s="103">
        <v>715000</v>
      </c>
      <c r="N107" s="103">
        <v>715000</v>
      </c>
      <c r="P107" s="159"/>
      <c r="Q107" s="159"/>
      <c r="R107" s="159"/>
    </row>
    <row r="108" spans="1:18" s="184" customFormat="1" ht="30.6" x14ac:dyDescent="0.25">
      <c r="A108" s="64" t="s">
        <v>386</v>
      </c>
      <c r="B108" s="60" t="s">
        <v>387</v>
      </c>
      <c r="C108" s="150">
        <v>687</v>
      </c>
      <c r="D108" s="64" t="s">
        <v>451</v>
      </c>
      <c r="E108" s="64"/>
      <c r="F108" s="89" t="s">
        <v>684</v>
      </c>
      <c r="G108" s="18" t="s">
        <v>48</v>
      </c>
      <c r="H108" s="26" t="s">
        <v>614</v>
      </c>
      <c r="I108" s="98" t="s">
        <v>392</v>
      </c>
      <c r="J108" s="98" t="s">
        <v>392</v>
      </c>
      <c r="K108" s="109">
        <v>39715</v>
      </c>
      <c r="L108" s="89" t="s">
        <v>87</v>
      </c>
      <c r="M108" s="103">
        <v>714000000</v>
      </c>
      <c r="N108" s="103">
        <v>714000000</v>
      </c>
      <c r="P108" s="159"/>
      <c r="Q108" s="159"/>
      <c r="R108" s="159"/>
    </row>
    <row r="109" spans="1:18" s="184" customFormat="1" ht="30.6" x14ac:dyDescent="0.25">
      <c r="A109" s="64" t="s">
        <v>386</v>
      </c>
      <c r="B109" s="60" t="s">
        <v>387</v>
      </c>
      <c r="C109" s="150">
        <v>826</v>
      </c>
      <c r="D109" s="64" t="s">
        <v>451</v>
      </c>
      <c r="E109" s="89"/>
      <c r="F109" s="89" t="s">
        <v>684</v>
      </c>
      <c r="G109" s="26" t="s">
        <v>48</v>
      </c>
      <c r="H109" s="26" t="s">
        <v>615</v>
      </c>
      <c r="I109" s="98" t="s">
        <v>392</v>
      </c>
      <c r="J109" s="98" t="s">
        <v>392</v>
      </c>
      <c r="K109" s="109">
        <v>39715</v>
      </c>
      <c r="L109" s="89" t="s">
        <v>87</v>
      </c>
      <c r="M109" s="107" t="s">
        <v>548</v>
      </c>
      <c r="N109" s="107" t="s">
        <v>548</v>
      </c>
      <c r="P109" s="159"/>
      <c r="Q109" s="159"/>
      <c r="R109" s="159"/>
    </row>
    <row r="110" spans="1:18" s="184" customFormat="1" ht="30.6" x14ac:dyDescent="0.25">
      <c r="A110" s="64" t="s">
        <v>386</v>
      </c>
      <c r="B110" s="60" t="s">
        <v>387</v>
      </c>
      <c r="C110" s="150">
        <v>196</v>
      </c>
      <c r="D110" s="64" t="s">
        <v>451</v>
      </c>
      <c r="E110" s="89"/>
      <c r="F110" s="89" t="s">
        <v>684</v>
      </c>
      <c r="G110" s="26" t="s">
        <v>48</v>
      </c>
      <c r="H110" s="18" t="s">
        <v>616</v>
      </c>
      <c r="I110" s="98" t="s">
        <v>392</v>
      </c>
      <c r="J110" s="98" t="s">
        <v>392</v>
      </c>
      <c r="K110" s="109">
        <v>39715</v>
      </c>
      <c r="L110" s="89" t="s">
        <v>87</v>
      </c>
      <c r="M110" s="107" t="s">
        <v>548</v>
      </c>
      <c r="N110" s="107" t="s">
        <v>548</v>
      </c>
      <c r="P110" s="159"/>
      <c r="Q110" s="159"/>
      <c r="R110" s="159"/>
    </row>
    <row r="111" spans="1:18" s="184" customFormat="1" ht="30.6" x14ac:dyDescent="0.25">
      <c r="A111" s="64" t="s">
        <v>386</v>
      </c>
      <c r="B111" s="60" t="s">
        <v>387</v>
      </c>
      <c r="C111" s="150">
        <v>818</v>
      </c>
      <c r="D111" s="64" t="s">
        <v>451</v>
      </c>
      <c r="E111" s="89"/>
      <c r="F111" s="89" t="s">
        <v>684</v>
      </c>
      <c r="G111" s="26" t="s">
        <v>48</v>
      </c>
      <c r="H111" s="18" t="s">
        <v>696</v>
      </c>
      <c r="I111" s="98" t="s">
        <v>392</v>
      </c>
      <c r="J111" s="98" t="s">
        <v>392</v>
      </c>
      <c r="K111" s="109">
        <v>39715</v>
      </c>
      <c r="L111" s="89" t="s">
        <v>87</v>
      </c>
      <c r="M111" s="107" t="s">
        <v>548</v>
      </c>
      <c r="N111" s="107" t="s">
        <v>548</v>
      </c>
      <c r="P111" s="159"/>
      <c r="Q111" s="159"/>
      <c r="R111" s="159"/>
    </row>
    <row r="112" spans="1:18" s="184" customFormat="1" ht="30.6" x14ac:dyDescent="0.25">
      <c r="A112" s="64" t="s">
        <v>386</v>
      </c>
      <c r="B112" s="60" t="s">
        <v>387</v>
      </c>
      <c r="C112" s="150">
        <v>819</v>
      </c>
      <c r="D112" s="64" t="s">
        <v>451</v>
      </c>
      <c r="E112" s="89"/>
      <c r="F112" s="89" t="s">
        <v>684</v>
      </c>
      <c r="G112" s="26" t="s">
        <v>48</v>
      </c>
      <c r="H112" s="18" t="s">
        <v>669</v>
      </c>
      <c r="I112" s="98" t="s">
        <v>392</v>
      </c>
      <c r="J112" s="98" t="s">
        <v>392</v>
      </c>
      <c r="K112" s="109">
        <v>39715</v>
      </c>
      <c r="L112" s="89" t="s">
        <v>87</v>
      </c>
      <c r="M112" s="107" t="s">
        <v>548</v>
      </c>
      <c r="N112" s="107" t="s">
        <v>548</v>
      </c>
      <c r="P112" s="159"/>
      <c r="Q112" s="159"/>
      <c r="R112" s="159"/>
    </row>
    <row r="113" spans="1:18" s="184" customFormat="1" ht="30.6" x14ac:dyDescent="0.25">
      <c r="A113" s="64" t="s">
        <v>386</v>
      </c>
      <c r="B113" s="60" t="s">
        <v>387</v>
      </c>
      <c r="C113" s="150">
        <v>820</v>
      </c>
      <c r="D113" s="64" t="s">
        <v>451</v>
      </c>
      <c r="E113" s="64"/>
      <c r="F113" s="89" t="s">
        <v>684</v>
      </c>
      <c r="G113" s="26" t="s">
        <v>48</v>
      </c>
      <c r="H113" s="18" t="s">
        <v>673</v>
      </c>
      <c r="I113" s="98" t="s">
        <v>392</v>
      </c>
      <c r="J113" s="98" t="s">
        <v>392</v>
      </c>
      <c r="K113" s="109">
        <v>39715</v>
      </c>
      <c r="L113" s="89" t="s">
        <v>87</v>
      </c>
      <c r="M113" s="107" t="s">
        <v>548</v>
      </c>
      <c r="N113" s="107" t="s">
        <v>548</v>
      </c>
      <c r="P113" s="159"/>
      <c r="Q113" s="159"/>
      <c r="R113" s="159"/>
    </row>
    <row r="114" spans="1:18" s="184" customFormat="1" ht="30.6" x14ac:dyDescent="0.25">
      <c r="A114" s="64" t="s">
        <v>386</v>
      </c>
      <c r="B114" s="60" t="s">
        <v>387</v>
      </c>
      <c r="C114" s="150">
        <v>823</v>
      </c>
      <c r="D114" s="64" t="s">
        <v>451</v>
      </c>
      <c r="E114" s="64"/>
      <c r="F114" s="89" t="s">
        <v>684</v>
      </c>
      <c r="G114" s="26" t="s">
        <v>48</v>
      </c>
      <c r="H114" s="18" t="s">
        <v>675</v>
      </c>
      <c r="I114" s="98" t="s">
        <v>392</v>
      </c>
      <c r="J114" s="98" t="s">
        <v>392</v>
      </c>
      <c r="K114" s="109">
        <v>39715</v>
      </c>
      <c r="L114" s="89" t="s">
        <v>87</v>
      </c>
      <c r="M114" s="107" t="s">
        <v>548</v>
      </c>
      <c r="N114" s="107" t="s">
        <v>548</v>
      </c>
      <c r="P114" s="159"/>
      <c r="Q114" s="159"/>
      <c r="R114" s="159"/>
    </row>
    <row r="115" spans="1:18" s="184" customFormat="1" ht="30.6" x14ac:dyDescent="0.25">
      <c r="A115" s="64" t="s">
        <v>386</v>
      </c>
      <c r="B115" s="60" t="s">
        <v>387</v>
      </c>
      <c r="C115" s="150">
        <v>828</v>
      </c>
      <c r="D115" s="64" t="s">
        <v>451</v>
      </c>
      <c r="E115" s="64"/>
      <c r="F115" s="89" t="s">
        <v>684</v>
      </c>
      <c r="G115" s="18" t="s">
        <v>48</v>
      </c>
      <c r="H115" s="26" t="s">
        <v>617</v>
      </c>
      <c r="I115" s="98" t="s">
        <v>392</v>
      </c>
      <c r="J115" s="98" t="s">
        <v>392</v>
      </c>
      <c r="K115" s="109">
        <v>39715</v>
      </c>
      <c r="L115" s="89" t="s">
        <v>87</v>
      </c>
      <c r="M115" s="107" t="s">
        <v>548</v>
      </c>
      <c r="N115" s="107" t="s">
        <v>548</v>
      </c>
      <c r="P115" s="159"/>
      <c r="Q115" s="159"/>
      <c r="R115" s="159"/>
    </row>
    <row r="116" spans="1:18" s="184" customFormat="1" ht="30.6" x14ac:dyDescent="0.25">
      <c r="A116" s="64" t="s">
        <v>386</v>
      </c>
      <c r="B116" s="60" t="s">
        <v>387</v>
      </c>
      <c r="C116" s="150">
        <v>829</v>
      </c>
      <c r="D116" s="64" t="s">
        <v>451</v>
      </c>
      <c r="E116" s="64"/>
      <c r="F116" s="89" t="s">
        <v>684</v>
      </c>
      <c r="G116" s="18" t="s">
        <v>48</v>
      </c>
      <c r="H116" s="26" t="s">
        <v>618</v>
      </c>
      <c r="I116" s="98" t="s">
        <v>392</v>
      </c>
      <c r="J116" s="98" t="s">
        <v>392</v>
      </c>
      <c r="K116" s="109">
        <v>39715</v>
      </c>
      <c r="L116" s="89" t="s">
        <v>87</v>
      </c>
      <c r="M116" s="107" t="s">
        <v>548</v>
      </c>
      <c r="N116" s="107" t="s">
        <v>548</v>
      </c>
      <c r="P116" s="159"/>
      <c r="Q116" s="159"/>
      <c r="R116" s="159"/>
    </row>
    <row r="117" spans="1:18" s="184" customFormat="1" ht="30.6" x14ac:dyDescent="0.25">
      <c r="A117" s="64" t="s">
        <v>386</v>
      </c>
      <c r="B117" s="60" t="s">
        <v>387</v>
      </c>
      <c r="C117" s="150">
        <v>1010</v>
      </c>
      <c r="D117" s="64" t="s">
        <v>451</v>
      </c>
      <c r="E117" s="64"/>
      <c r="F117" s="89" t="s">
        <v>684</v>
      </c>
      <c r="G117" s="18" t="s">
        <v>48</v>
      </c>
      <c r="H117" s="26" t="s">
        <v>619</v>
      </c>
      <c r="I117" s="98" t="s">
        <v>392</v>
      </c>
      <c r="J117" s="98" t="s">
        <v>392</v>
      </c>
      <c r="K117" s="109">
        <v>39715</v>
      </c>
      <c r="L117" s="89" t="s">
        <v>87</v>
      </c>
      <c r="M117" s="107" t="s">
        <v>548</v>
      </c>
      <c r="N117" s="107" t="s">
        <v>548</v>
      </c>
      <c r="P117" s="159"/>
      <c r="Q117" s="159"/>
      <c r="R117" s="159"/>
    </row>
    <row r="118" spans="1:18" s="184" customFormat="1" ht="30.6" x14ac:dyDescent="0.25">
      <c r="A118" s="64" t="s">
        <v>386</v>
      </c>
      <c r="B118" s="60" t="s">
        <v>387</v>
      </c>
      <c r="C118" s="150">
        <v>259</v>
      </c>
      <c r="D118" s="64" t="s">
        <v>451</v>
      </c>
      <c r="E118" s="64"/>
      <c r="F118" s="89" t="s">
        <v>684</v>
      </c>
      <c r="G118" s="18" t="s">
        <v>48</v>
      </c>
      <c r="H118" s="18" t="s">
        <v>670</v>
      </c>
      <c r="I118" s="98" t="s">
        <v>392</v>
      </c>
      <c r="J118" s="98" t="s">
        <v>392</v>
      </c>
      <c r="K118" s="109">
        <v>39715</v>
      </c>
      <c r="L118" s="89" t="s">
        <v>87</v>
      </c>
      <c r="M118" s="107" t="s">
        <v>548</v>
      </c>
      <c r="N118" s="107" t="s">
        <v>548</v>
      </c>
      <c r="P118" s="159"/>
      <c r="Q118" s="159"/>
      <c r="R118" s="159"/>
    </row>
    <row r="119" spans="1:18" s="184" customFormat="1" ht="30.6" x14ac:dyDescent="0.25">
      <c r="A119" s="64" t="s">
        <v>386</v>
      </c>
      <c r="B119" s="60" t="s">
        <v>387</v>
      </c>
      <c r="C119" s="150">
        <v>688</v>
      </c>
      <c r="D119" s="64" t="s">
        <v>451</v>
      </c>
      <c r="E119" s="64"/>
      <c r="F119" s="89" t="s">
        <v>684</v>
      </c>
      <c r="G119" s="18" t="s">
        <v>48</v>
      </c>
      <c r="H119" s="26" t="s">
        <v>620</v>
      </c>
      <c r="I119" s="98" t="s">
        <v>392</v>
      </c>
      <c r="J119" s="98" t="s">
        <v>392</v>
      </c>
      <c r="K119" s="109">
        <v>39715</v>
      </c>
      <c r="L119" s="89" t="s">
        <v>87</v>
      </c>
      <c r="M119" s="107" t="s">
        <v>548</v>
      </c>
      <c r="N119" s="107" t="s">
        <v>548</v>
      </c>
      <c r="P119" s="159"/>
      <c r="Q119" s="159"/>
      <c r="R119" s="159"/>
    </row>
    <row r="120" spans="1:18" s="301" customFormat="1" ht="44.25" customHeight="1" x14ac:dyDescent="0.25">
      <c r="A120" s="64" t="s">
        <v>386</v>
      </c>
      <c r="B120" s="60" t="s">
        <v>387</v>
      </c>
      <c r="C120" s="113">
        <v>1100</v>
      </c>
      <c r="D120" s="64" t="s">
        <v>451</v>
      </c>
      <c r="E120" s="64"/>
      <c r="F120" s="89" t="s">
        <v>684</v>
      </c>
      <c r="G120" s="18" t="s">
        <v>48</v>
      </c>
      <c r="H120" s="18" t="s">
        <v>625</v>
      </c>
      <c r="I120" s="98" t="s">
        <v>392</v>
      </c>
      <c r="J120" s="98" t="s">
        <v>392</v>
      </c>
      <c r="K120" s="109">
        <v>39715</v>
      </c>
      <c r="L120" s="89" t="s">
        <v>87</v>
      </c>
      <c r="M120" s="27" t="s">
        <v>548</v>
      </c>
      <c r="N120" s="27" t="s">
        <v>548</v>
      </c>
    </row>
    <row r="121" spans="1:18" s="301" customFormat="1" ht="44.25" customHeight="1" x14ac:dyDescent="0.25">
      <c r="A121" s="64" t="s">
        <v>386</v>
      </c>
      <c r="B121" s="60" t="s">
        <v>387</v>
      </c>
      <c r="C121" s="113">
        <v>1101</v>
      </c>
      <c r="D121" s="64" t="s">
        <v>451</v>
      </c>
      <c r="E121" s="64"/>
      <c r="F121" s="89" t="s">
        <v>684</v>
      </c>
      <c r="G121" s="18" t="s">
        <v>48</v>
      </c>
      <c r="H121" s="18" t="s">
        <v>626</v>
      </c>
      <c r="I121" s="98" t="s">
        <v>392</v>
      </c>
      <c r="J121" s="98" t="s">
        <v>392</v>
      </c>
      <c r="K121" s="109">
        <v>39715</v>
      </c>
      <c r="L121" s="89" t="s">
        <v>87</v>
      </c>
      <c r="M121" s="27" t="s">
        <v>548</v>
      </c>
      <c r="N121" s="27" t="s">
        <v>548</v>
      </c>
    </row>
    <row r="122" spans="1:18" s="301" customFormat="1" ht="44.25" customHeight="1" x14ac:dyDescent="0.25">
      <c r="A122" s="64" t="s">
        <v>386</v>
      </c>
      <c r="B122" s="60" t="s">
        <v>387</v>
      </c>
      <c r="C122" s="113">
        <v>1102</v>
      </c>
      <c r="D122" s="64" t="s">
        <v>451</v>
      </c>
      <c r="E122" s="64"/>
      <c r="F122" s="89" t="s">
        <v>684</v>
      </c>
      <c r="G122" s="18" t="s">
        <v>48</v>
      </c>
      <c r="H122" s="18" t="s">
        <v>627</v>
      </c>
      <c r="I122" s="98" t="s">
        <v>392</v>
      </c>
      <c r="J122" s="98" t="s">
        <v>392</v>
      </c>
      <c r="K122" s="109">
        <v>39715</v>
      </c>
      <c r="L122" s="89" t="s">
        <v>87</v>
      </c>
      <c r="M122" s="27" t="s">
        <v>548</v>
      </c>
      <c r="N122" s="27" t="s">
        <v>548</v>
      </c>
    </row>
    <row r="123" spans="1:18" s="301" customFormat="1" ht="44.25" customHeight="1" x14ac:dyDescent="0.25">
      <c r="A123" s="64" t="s">
        <v>386</v>
      </c>
      <c r="B123" s="60" t="s">
        <v>387</v>
      </c>
      <c r="C123" s="113">
        <v>1103</v>
      </c>
      <c r="D123" s="64" t="s">
        <v>451</v>
      </c>
      <c r="E123" s="64"/>
      <c r="F123" s="89" t="s">
        <v>684</v>
      </c>
      <c r="G123" s="18" t="s">
        <v>48</v>
      </c>
      <c r="H123" s="18" t="s">
        <v>628</v>
      </c>
      <c r="I123" s="98" t="s">
        <v>392</v>
      </c>
      <c r="J123" s="98" t="s">
        <v>392</v>
      </c>
      <c r="K123" s="109">
        <v>39715</v>
      </c>
      <c r="L123" s="89" t="s">
        <v>87</v>
      </c>
      <c r="M123" s="27" t="s">
        <v>548</v>
      </c>
      <c r="N123" s="27" t="s">
        <v>548</v>
      </c>
    </row>
    <row r="124" spans="1:18" s="301" customFormat="1" ht="44.25" customHeight="1" x14ac:dyDescent="0.25">
      <c r="A124" s="64" t="s">
        <v>386</v>
      </c>
      <c r="B124" s="60" t="s">
        <v>387</v>
      </c>
      <c r="C124" s="113">
        <v>1104</v>
      </c>
      <c r="D124" s="64" t="s">
        <v>451</v>
      </c>
      <c r="E124" s="64"/>
      <c r="F124" s="89" t="s">
        <v>684</v>
      </c>
      <c r="G124" s="18" t="s">
        <v>48</v>
      </c>
      <c r="H124" s="18" t="s">
        <v>629</v>
      </c>
      <c r="I124" s="98" t="s">
        <v>392</v>
      </c>
      <c r="J124" s="98" t="s">
        <v>392</v>
      </c>
      <c r="K124" s="109">
        <v>39715</v>
      </c>
      <c r="L124" s="89" t="s">
        <v>87</v>
      </c>
      <c r="M124" s="27" t="s">
        <v>548</v>
      </c>
      <c r="N124" s="27" t="s">
        <v>548</v>
      </c>
    </row>
    <row r="125" spans="1:18" s="184" customFormat="1" ht="45" customHeight="1" x14ac:dyDescent="0.25">
      <c r="A125" s="64" t="s">
        <v>386</v>
      </c>
      <c r="B125" s="60" t="s">
        <v>387</v>
      </c>
      <c r="C125" s="113">
        <v>1105</v>
      </c>
      <c r="D125" s="64" t="s">
        <v>451</v>
      </c>
      <c r="E125" s="64"/>
      <c r="F125" s="89" t="s">
        <v>684</v>
      </c>
      <c r="G125" s="18" t="s">
        <v>48</v>
      </c>
      <c r="H125" s="18" t="s">
        <v>630</v>
      </c>
      <c r="I125" s="98" t="s">
        <v>392</v>
      </c>
      <c r="J125" s="98" t="s">
        <v>392</v>
      </c>
      <c r="K125" s="109">
        <v>39715</v>
      </c>
      <c r="L125" s="89" t="s">
        <v>87</v>
      </c>
      <c r="M125" s="27" t="s">
        <v>548</v>
      </c>
      <c r="N125" s="27" t="s">
        <v>548</v>
      </c>
      <c r="P125" s="159"/>
      <c r="Q125" s="159"/>
      <c r="R125" s="159"/>
    </row>
    <row r="126" spans="1:18" s="184" customFormat="1" ht="30.6" x14ac:dyDescent="0.25">
      <c r="A126" s="64" t="s">
        <v>386</v>
      </c>
      <c r="B126" s="60" t="s">
        <v>387</v>
      </c>
      <c r="C126" s="155">
        <v>1070</v>
      </c>
      <c r="D126" s="64" t="s">
        <v>451</v>
      </c>
      <c r="E126" s="64"/>
      <c r="F126" s="89" t="s">
        <v>684</v>
      </c>
      <c r="G126" s="18" t="s">
        <v>48</v>
      </c>
      <c r="H126" s="18" t="s">
        <v>631</v>
      </c>
      <c r="I126" s="98" t="s">
        <v>392</v>
      </c>
      <c r="J126" s="98" t="s">
        <v>392</v>
      </c>
      <c r="K126" s="109">
        <v>39715</v>
      </c>
      <c r="L126" s="89" t="s">
        <v>87</v>
      </c>
      <c r="M126" s="27" t="s">
        <v>548</v>
      </c>
      <c r="N126" s="27" t="s">
        <v>548</v>
      </c>
      <c r="P126" s="159"/>
      <c r="Q126" s="159"/>
      <c r="R126" s="159"/>
    </row>
    <row r="127" spans="1:18" s="184" customFormat="1" ht="30.6" x14ac:dyDescent="0.25">
      <c r="A127" s="64" t="s">
        <v>386</v>
      </c>
      <c r="B127" s="60" t="s">
        <v>387</v>
      </c>
      <c r="C127" s="155">
        <v>1071</v>
      </c>
      <c r="D127" s="64" t="s">
        <v>451</v>
      </c>
      <c r="E127" s="64"/>
      <c r="F127" s="89" t="s">
        <v>684</v>
      </c>
      <c r="G127" s="18" t="s">
        <v>48</v>
      </c>
      <c r="H127" s="18" t="s">
        <v>632</v>
      </c>
      <c r="I127" s="98" t="s">
        <v>392</v>
      </c>
      <c r="J127" s="98" t="s">
        <v>392</v>
      </c>
      <c r="K127" s="109">
        <v>39715</v>
      </c>
      <c r="L127" s="89" t="s">
        <v>87</v>
      </c>
      <c r="M127" s="27" t="s">
        <v>548</v>
      </c>
      <c r="N127" s="27" t="s">
        <v>548</v>
      </c>
      <c r="P127" s="159"/>
      <c r="Q127" s="159"/>
      <c r="R127" s="159"/>
    </row>
    <row r="128" spans="1:18" s="184" customFormat="1" ht="44.25" customHeight="1" x14ac:dyDescent="0.25">
      <c r="A128" s="64" t="s">
        <v>386</v>
      </c>
      <c r="B128" s="60" t="s">
        <v>387</v>
      </c>
      <c r="C128" s="155">
        <v>1072</v>
      </c>
      <c r="D128" s="64" t="s">
        <v>451</v>
      </c>
      <c r="E128" s="64"/>
      <c r="F128" s="89" t="s">
        <v>684</v>
      </c>
      <c r="G128" s="18" t="s">
        <v>48</v>
      </c>
      <c r="H128" s="18" t="s">
        <v>633</v>
      </c>
      <c r="I128" s="98" t="s">
        <v>392</v>
      </c>
      <c r="J128" s="98" t="s">
        <v>392</v>
      </c>
      <c r="K128" s="109">
        <v>39715</v>
      </c>
      <c r="L128" s="89" t="s">
        <v>87</v>
      </c>
      <c r="M128" s="27" t="s">
        <v>548</v>
      </c>
      <c r="N128" s="27" t="s">
        <v>548</v>
      </c>
      <c r="P128" s="159"/>
      <c r="Q128" s="159"/>
      <c r="R128" s="159"/>
    </row>
    <row r="129" spans="1:18" s="184" customFormat="1" ht="38.25" customHeight="1" x14ac:dyDescent="0.25">
      <c r="A129" s="64" t="s">
        <v>386</v>
      </c>
      <c r="B129" s="60" t="s">
        <v>387</v>
      </c>
      <c r="C129" s="155">
        <v>1073</v>
      </c>
      <c r="D129" s="64" t="s">
        <v>451</v>
      </c>
      <c r="E129" s="64"/>
      <c r="F129" s="89" t="s">
        <v>684</v>
      </c>
      <c r="G129" s="18" t="s">
        <v>48</v>
      </c>
      <c r="H129" s="18" t="s">
        <v>634</v>
      </c>
      <c r="I129" s="98" t="s">
        <v>392</v>
      </c>
      <c r="J129" s="98" t="s">
        <v>392</v>
      </c>
      <c r="K129" s="109">
        <v>39715</v>
      </c>
      <c r="L129" s="89" t="s">
        <v>87</v>
      </c>
      <c r="M129" s="27" t="s">
        <v>548</v>
      </c>
      <c r="N129" s="27" t="s">
        <v>548</v>
      </c>
      <c r="P129" s="159"/>
      <c r="Q129" s="159"/>
      <c r="R129" s="159"/>
    </row>
    <row r="130" spans="1:18" s="184" customFormat="1" ht="44.25" customHeight="1" x14ac:dyDescent="0.25">
      <c r="A130" s="64" t="s">
        <v>386</v>
      </c>
      <c r="B130" s="60" t="s">
        <v>387</v>
      </c>
      <c r="C130" s="155">
        <v>1074</v>
      </c>
      <c r="D130" s="64" t="s">
        <v>451</v>
      </c>
      <c r="E130" s="64"/>
      <c r="F130" s="89" t="s">
        <v>684</v>
      </c>
      <c r="G130" s="18" t="s">
        <v>48</v>
      </c>
      <c r="H130" s="18" t="s">
        <v>635</v>
      </c>
      <c r="I130" s="98" t="s">
        <v>392</v>
      </c>
      <c r="J130" s="98" t="s">
        <v>392</v>
      </c>
      <c r="K130" s="109">
        <v>39715</v>
      </c>
      <c r="L130" s="89" t="s">
        <v>87</v>
      </c>
      <c r="M130" s="27" t="s">
        <v>548</v>
      </c>
      <c r="N130" s="27" t="s">
        <v>548</v>
      </c>
      <c r="P130" s="159"/>
      <c r="Q130" s="159"/>
      <c r="R130" s="159"/>
    </row>
    <row r="131" spans="1:18" s="184" customFormat="1" ht="49.5" customHeight="1" x14ac:dyDescent="0.25">
      <c r="A131" s="64" t="s">
        <v>386</v>
      </c>
      <c r="B131" s="60" t="s">
        <v>387</v>
      </c>
      <c r="C131" s="155">
        <v>1075</v>
      </c>
      <c r="D131" s="64" t="s">
        <v>451</v>
      </c>
      <c r="E131" s="64"/>
      <c r="F131" s="89" t="s">
        <v>684</v>
      </c>
      <c r="G131" s="18" t="s">
        <v>48</v>
      </c>
      <c r="H131" s="18" t="s">
        <v>636</v>
      </c>
      <c r="I131" s="98" t="s">
        <v>392</v>
      </c>
      <c r="J131" s="98" t="s">
        <v>392</v>
      </c>
      <c r="K131" s="109">
        <v>39715</v>
      </c>
      <c r="L131" s="89" t="s">
        <v>87</v>
      </c>
      <c r="M131" s="27" t="s">
        <v>548</v>
      </c>
      <c r="N131" s="27" t="s">
        <v>548</v>
      </c>
      <c r="P131" s="159"/>
      <c r="Q131" s="159"/>
      <c r="R131" s="159"/>
    </row>
    <row r="132" spans="1:18" s="159" customFormat="1" ht="44.25" customHeight="1" x14ac:dyDescent="0.25">
      <c r="A132" s="64" t="s">
        <v>386</v>
      </c>
      <c r="B132" s="60" t="s">
        <v>387</v>
      </c>
      <c r="C132" s="155">
        <v>1078</v>
      </c>
      <c r="D132" s="64" t="s">
        <v>451</v>
      </c>
      <c r="E132" s="64"/>
      <c r="F132" s="89" t="s">
        <v>684</v>
      </c>
      <c r="G132" s="18" t="s">
        <v>48</v>
      </c>
      <c r="H132" s="18" t="s">
        <v>639</v>
      </c>
      <c r="I132" s="98" t="s">
        <v>392</v>
      </c>
      <c r="J132" s="98" t="s">
        <v>392</v>
      </c>
      <c r="K132" s="109">
        <v>39715</v>
      </c>
      <c r="L132" s="89" t="s">
        <v>87</v>
      </c>
      <c r="M132" s="27" t="s">
        <v>548</v>
      </c>
      <c r="N132" s="27" t="s">
        <v>548</v>
      </c>
      <c r="O132" s="184"/>
    </row>
    <row r="133" spans="1:18" s="159" customFormat="1" ht="30.6" x14ac:dyDescent="0.25">
      <c r="A133" s="64" t="s">
        <v>386</v>
      </c>
      <c r="B133" s="60" t="s">
        <v>387</v>
      </c>
      <c r="C133" s="155">
        <v>1079</v>
      </c>
      <c r="D133" s="64" t="s">
        <v>451</v>
      </c>
      <c r="E133" s="64"/>
      <c r="F133" s="89" t="s">
        <v>684</v>
      </c>
      <c r="G133" s="18" t="s">
        <v>48</v>
      </c>
      <c r="H133" s="18" t="s">
        <v>640</v>
      </c>
      <c r="I133" s="98" t="s">
        <v>392</v>
      </c>
      <c r="J133" s="98" t="s">
        <v>392</v>
      </c>
      <c r="K133" s="109">
        <v>39715</v>
      </c>
      <c r="L133" s="89" t="s">
        <v>87</v>
      </c>
      <c r="M133" s="27" t="s">
        <v>548</v>
      </c>
      <c r="N133" s="27" t="s">
        <v>548</v>
      </c>
      <c r="O133" s="184"/>
    </row>
    <row r="134" spans="1:18" s="159" customFormat="1" ht="44.25" customHeight="1" x14ac:dyDescent="0.25">
      <c r="A134" s="64" t="s">
        <v>386</v>
      </c>
      <c r="B134" s="60" t="s">
        <v>387</v>
      </c>
      <c r="C134" s="155">
        <v>1080</v>
      </c>
      <c r="D134" s="64" t="s">
        <v>451</v>
      </c>
      <c r="E134" s="64"/>
      <c r="F134" s="89" t="s">
        <v>684</v>
      </c>
      <c r="G134" s="18" t="s">
        <v>48</v>
      </c>
      <c r="H134" s="18" t="s">
        <v>641</v>
      </c>
      <c r="I134" s="98" t="s">
        <v>392</v>
      </c>
      <c r="J134" s="98" t="s">
        <v>392</v>
      </c>
      <c r="K134" s="109">
        <v>39715</v>
      </c>
      <c r="L134" s="89" t="s">
        <v>87</v>
      </c>
      <c r="M134" s="27" t="s">
        <v>548</v>
      </c>
      <c r="N134" s="27" t="s">
        <v>548</v>
      </c>
      <c r="O134" s="184"/>
    </row>
    <row r="135" spans="1:18" s="302" customFormat="1" ht="31.5" customHeight="1" x14ac:dyDescent="0.25">
      <c r="A135" s="148" t="s">
        <v>58</v>
      </c>
      <c r="B135" s="60" t="s">
        <v>59</v>
      </c>
      <c r="C135" s="155">
        <v>1045</v>
      </c>
      <c r="D135" s="148" t="s">
        <v>429</v>
      </c>
      <c r="E135" s="89"/>
      <c r="F135" s="89" t="s">
        <v>6</v>
      </c>
      <c r="G135" s="26" t="s">
        <v>189</v>
      </c>
      <c r="H135" s="26" t="s">
        <v>181</v>
      </c>
      <c r="I135" s="98" t="s">
        <v>392</v>
      </c>
      <c r="J135" s="98" t="s">
        <v>392</v>
      </c>
      <c r="K135" s="191">
        <v>38923</v>
      </c>
      <c r="L135" s="89" t="s">
        <v>410</v>
      </c>
      <c r="M135" s="103" t="s">
        <v>410</v>
      </c>
      <c r="N135" s="103" t="s">
        <v>410</v>
      </c>
      <c r="O135" s="194"/>
    </row>
    <row r="136" spans="1:18" s="302" customFormat="1" ht="44.25" customHeight="1" x14ac:dyDescent="0.25">
      <c r="A136" s="64" t="s">
        <v>58</v>
      </c>
      <c r="B136" s="67" t="s">
        <v>59</v>
      </c>
      <c r="C136" s="150">
        <v>505</v>
      </c>
      <c r="D136" s="64" t="s">
        <v>429</v>
      </c>
      <c r="E136" s="89"/>
      <c r="F136" s="89" t="s">
        <v>34</v>
      </c>
      <c r="G136" s="26" t="s">
        <v>98</v>
      </c>
      <c r="H136" s="26" t="s">
        <v>64</v>
      </c>
      <c r="I136" s="98" t="s">
        <v>392</v>
      </c>
      <c r="J136" s="98" t="s">
        <v>392</v>
      </c>
      <c r="K136" s="67" t="s">
        <v>421</v>
      </c>
      <c r="L136" s="89" t="s">
        <v>410</v>
      </c>
      <c r="M136" s="103" t="s">
        <v>410</v>
      </c>
      <c r="N136" s="103" t="s">
        <v>410</v>
      </c>
      <c r="O136" s="194"/>
    </row>
    <row r="137" spans="1:18" s="159" customFormat="1" ht="30.6" x14ac:dyDescent="0.25">
      <c r="A137" s="64" t="s">
        <v>58</v>
      </c>
      <c r="B137" s="67" t="s">
        <v>59</v>
      </c>
      <c r="C137" s="150">
        <v>595</v>
      </c>
      <c r="D137" s="64" t="s">
        <v>402</v>
      </c>
      <c r="E137" s="64"/>
      <c r="F137" s="89" t="s">
        <v>347</v>
      </c>
      <c r="G137" s="65" t="s">
        <v>61</v>
      </c>
      <c r="H137" s="69" t="s">
        <v>341</v>
      </c>
      <c r="I137" s="98" t="s">
        <v>392</v>
      </c>
      <c r="J137" s="98" t="s">
        <v>392</v>
      </c>
      <c r="K137" s="264">
        <v>38631</v>
      </c>
      <c r="L137" s="89" t="s">
        <v>410</v>
      </c>
      <c r="M137" s="103" t="s">
        <v>410</v>
      </c>
      <c r="N137" s="103" t="s">
        <v>410</v>
      </c>
      <c r="O137" s="184"/>
    </row>
    <row r="138" spans="1:18" s="159" customFormat="1" ht="30.6" x14ac:dyDescent="0.25">
      <c r="A138" s="64" t="s">
        <v>58</v>
      </c>
      <c r="B138" s="67" t="s">
        <v>59</v>
      </c>
      <c r="C138" s="150">
        <v>596</v>
      </c>
      <c r="D138" s="64" t="s">
        <v>402</v>
      </c>
      <c r="E138" s="64"/>
      <c r="F138" s="89" t="s">
        <v>347</v>
      </c>
      <c r="G138" s="65" t="s">
        <v>61</v>
      </c>
      <c r="H138" s="69" t="s">
        <v>340</v>
      </c>
      <c r="I138" s="98" t="s">
        <v>392</v>
      </c>
      <c r="J138" s="98" t="s">
        <v>392</v>
      </c>
      <c r="K138" s="264">
        <v>38631</v>
      </c>
      <c r="L138" s="89" t="s">
        <v>410</v>
      </c>
      <c r="M138" s="103" t="s">
        <v>410</v>
      </c>
      <c r="N138" s="103" t="s">
        <v>410</v>
      </c>
      <c r="O138" s="184"/>
    </row>
    <row r="139" spans="1:18" s="159" customFormat="1" ht="30.6" x14ac:dyDescent="0.25">
      <c r="A139" s="64" t="s">
        <v>58</v>
      </c>
      <c r="B139" s="67" t="s">
        <v>59</v>
      </c>
      <c r="C139" s="150">
        <v>598</v>
      </c>
      <c r="D139" s="64" t="s">
        <v>402</v>
      </c>
      <c r="E139" s="64"/>
      <c r="F139" s="89" t="s">
        <v>347</v>
      </c>
      <c r="G139" s="65" t="s">
        <v>61</v>
      </c>
      <c r="H139" s="69" t="s">
        <v>339</v>
      </c>
      <c r="I139" s="98" t="s">
        <v>392</v>
      </c>
      <c r="J139" s="98" t="s">
        <v>392</v>
      </c>
      <c r="K139" s="264">
        <v>38631</v>
      </c>
      <c r="L139" s="89" t="s">
        <v>410</v>
      </c>
      <c r="M139" s="103" t="s">
        <v>410</v>
      </c>
      <c r="N139" s="103" t="s">
        <v>410</v>
      </c>
      <c r="O139" s="184"/>
    </row>
    <row r="140" spans="1:18" s="159" customFormat="1" ht="30.6" x14ac:dyDescent="0.25">
      <c r="A140" s="64" t="s">
        <v>58</v>
      </c>
      <c r="B140" s="67" t="s">
        <v>59</v>
      </c>
      <c r="C140" s="150">
        <v>599</v>
      </c>
      <c r="D140" s="64" t="s">
        <v>402</v>
      </c>
      <c r="E140" s="64"/>
      <c r="F140" s="89" t="s">
        <v>347</v>
      </c>
      <c r="G140" s="65" t="s">
        <v>61</v>
      </c>
      <c r="H140" s="69" t="s">
        <v>337</v>
      </c>
      <c r="I140" s="98" t="s">
        <v>392</v>
      </c>
      <c r="J140" s="98" t="s">
        <v>392</v>
      </c>
      <c r="K140" s="264">
        <v>38631</v>
      </c>
      <c r="L140" s="89" t="s">
        <v>410</v>
      </c>
      <c r="M140" s="103" t="s">
        <v>410</v>
      </c>
      <c r="N140" s="103" t="s">
        <v>410</v>
      </c>
      <c r="O140" s="184"/>
    </row>
    <row r="141" spans="1:18" s="159" customFormat="1" ht="30.6" x14ac:dyDescent="0.25">
      <c r="A141" s="64" t="s">
        <v>58</v>
      </c>
      <c r="B141" s="67" t="s">
        <v>59</v>
      </c>
      <c r="C141" s="150">
        <v>600</v>
      </c>
      <c r="D141" s="64" t="s">
        <v>402</v>
      </c>
      <c r="E141" s="64"/>
      <c r="F141" s="89" t="s">
        <v>347</v>
      </c>
      <c r="G141" s="65" t="s">
        <v>61</v>
      </c>
      <c r="H141" s="69" t="s">
        <v>338</v>
      </c>
      <c r="I141" s="98" t="s">
        <v>392</v>
      </c>
      <c r="J141" s="98" t="s">
        <v>392</v>
      </c>
      <c r="K141" s="264">
        <v>38631</v>
      </c>
      <c r="L141" s="89" t="s">
        <v>410</v>
      </c>
      <c r="M141" s="103" t="s">
        <v>410</v>
      </c>
      <c r="N141" s="103" t="s">
        <v>410</v>
      </c>
      <c r="O141" s="184"/>
    </row>
    <row r="142" spans="1:18" s="159" customFormat="1" ht="34.5" customHeight="1" x14ac:dyDescent="0.25">
      <c r="A142" s="64" t="s">
        <v>58</v>
      </c>
      <c r="B142" s="67" t="s">
        <v>59</v>
      </c>
      <c r="C142" s="113">
        <v>1048</v>
      </c>
      <c r="D142" s="64" t="s">
        <v>402</v>
      </c>
      <c r="E142" s="64"/>
      <c r="F142" s="89" t="s">
        <v>347</v>
      </c>
      <c r="G142" s="65" t="s">
        <v>61</v>
      </c>
      <c r="H142" s="26" t="s">
        <v>160</v>
      </c>
      <c r="I142" s="98" t="s">
        <v>392</v>
      </c>
      <c r="J142" s="98" t="s">
        <v>392</v>
      </c>
      <c r="K142" s="264">
        <v>38631</v>
      </c>
      <c r="L142" s="89" t="s">
        <v>410</v>
      </c>
      <c r="M142" s="103" t="s">
        <v>410</v>
      </c>
      <c r="N142" s="103" t="s">
        <v>410</v>
      </c>
      <c r="O142" s="184"/>
    </row>
    <row r="143" spans="1:18" s="159" customFormat="1" ht="32.25" customHeight="1" x14ac:dyDescent="0.25">
      <c r="A143" s="148" t="s">
        <v>58</v>
      </c>
      <c r="B143" s="60" t="s">
        <v>59</v>
      </c>
      <c r="C143" s="155">
        <v>1046</v>
      </c>
      <c r="D143" s="148" t="s">
        <v>429</v>
      </c>
      <c r="E143" s="148"/>
      <c r="F143" s="89" t="s">
        <v>4</v>
      </c>
      <c r="G143" s="18" t="s">
        <v>174</v>
      </c>
      <c r="H143" s="26" t="s">
        <v>175</v>
      </c>
      <c r="I143" s="98" t="s">
        <v>396</v>
      </c>
      <c r="J143" s="98" t="s">
        <v>396</v>
      </c>
      <c r="K143" s="191">
        <v>39517</v>
      </c>
      <c r="L143" s="89" t="s">
        <v>410</v>
      </c>
      <c r="M143" s="103" t="s">
        <v>410</v>
      </c>
      <c r="N143" s="103" t="s">
        <v>410</v>
      </c>
      <c r="O143" s="184"/>
    </row>
    <row r="144" spans="1:18" s="159" customFormat="1" ht="33" customHeight="1" x14ac:dyDescent="0.25">
      <c r="A144" s="148" t="s">
        <v>58</v>
      </c>
      <c r="B144" s="60" t="s">
        <v>59</v>
      </c>
      <c r="C144" s="155">
        <v>1047</v>
      </c>
      <c r="D144" s="148" t="s">
        <v>429</v>
      </c>
      <c r="E144" s="148"/>
      <c r="F144" s="89" t="s">
        <v>4</v>
      </c>
      <c r="G144" s="18" t="s">
        <v>174</v>
      </c>
      <c r="H144" s="26" t="s">
        <v>176</v>
      </c>
      <c r="I144" s="98" t="s">
        <v>396</v>
      </c>
      <c r="J144" s="98" t="s">
        <v>396</v>
      </c>
      <c r="K144" s="191">
        <v>39517</v>
      </c>
      <c r="L144" s="89" t="s">
        <v>410</v>
      </c>
      <c r="M144" s="103" t="s">
        <v>410</v>
      </c>
      <c r="N144" s="103" t="s">
        <v>410</v>
      </c>
      <c r="O144" s="184"/>
    </row>
    <row r="145" spans="1:18" s="184" customFormat="1" ht="30.6" x14ac:dyDescent="0.25">
      <c r="A145" s="64" t="s">
        <v>58</v>
      </c>
      <c r="B145" s="67" t="s">
        <v>59</v>
      </c>
      <c r="C145" s="150">
        <v>622</v>
      </c>
      <c r="D145" s="64" t="s">
        <v>451</v>
      </c>
      <c r="E145" s="89"/>
      <c r="F145" s="89" t="s">
        <v>4</v>
      </c>
      <c r="G145" s="65" t="s">
        <v>177</v>
      </c>
      <c r="H145" s="252" t="s">
        <v>762</v>
      </c>
      <c r="I145" s="98" t="s">
        <v>396</v>
      </c>
      <c r="J145" s="98" t="s">
        <v>396</v>
      </c>
      <c r="K145" s="67" t="s">
        <v>435</v>
      </c>
      <c r="L145" s="89" t="s">
        <v>410</v>
      </c>
      <c r="M145" s="89" t="s">
        <v>410</v>
      </c>
      <c r="N145" s="89" t="s">
        <v>410</v>
      </c>
      <c r="P145" s="159"/>
      <c r="Q145" s="159"/>
      <c r="R145" s="159"/>
    </row>
    <row r="146" spans="1:18" s="184" customFormat="1" ht="33" customHeight="1" x14ac:dyDescent="0.25">
      <c r="A146" s="148" t="s">
        <v>58</v>
      </c>
      <c r="B146" s="60" t="s">
        <v>59</v>
      </c>
      <c r="C146" s="155">
        <v>1043</v>
      </c>
      <c r="D146" s="148" t="s">
        <v>451</v>
      </c>
      <c r="E146" s="89"/>
      <c r="F146" s="89" t="s">
        <v>4</v>
      </c>
      <c r="G146" s="26" t="s">
        <v>177</v>
      </c>
      <c r="H146" s="26" t="s">
        <v>161</v>
      </c>
      <c r="I146" s="98" t="s">
        <v>396</v>
      </c>
      <c r="J146" s="98" t="s">
        <v>396</v>
      </c>
      <c r="K146" s="60" t="s">
        <v>435</v>
      </c>
      <c r="L146" s="89" t="s">
        <v>410</v>
      </c>
      <c r="M146" s="89" t="s">
        <v>410</v>
      </c>
      <c r="N146" s="89" t="s">
        <v>410</v>
      </c>
      <c r="P146" s="159"/>
      <c r="Q146" s="159"/>
      <c r="R146" s="159"/>
    </row>
    <row r="147" spans="1:18" s="184" customFormat="1" ht="32.25" customHeight="1" x14ac:dyDescent="0.25">
      <c r="A147" s="148" t="s">
        <v>58</v>
      </c>
      <c r="B147" s="60" t="s">
        <v>59</v>
      </c>
      <c r="C147" s="155">
        <v>1044</v>
      </c>
      <c r="D147" s="148" t="s">
        <v>451</v>
      </c>
      <c r="E147" s="89"/>
      <c r="F147" s="89" t="s">
        <v>4</v>
      </c>
      <c r="G147" s="26" t="s">
        <v>177</v>
      </c>
      <c r="H147" s="26" t="s">
        <v>173</v>
      </c>
      <c r="I147" s="98" t="s">
        <v>396</v>
      </c>
      <c r="J147" s="98" t="s">
        <v>396</v>
      </c>
      <c r="K147" s="60" t="s">
        <v>435</v>
      </c>
      <c r="L147" s="89" t="s">
        <v>410</v>
      </c>
      <c r="M147" s="89" t="s">
        <v>410</v>
      </c>
      <c r="N147" s="89" t="s">
        <v>410</v>
      </c>
      <c r="P147" s="159"/>
      <c r="Q147" s="159"/>
      <c r="R147" s="159"/>
    </row>
    <row r="148" spans="1:18" s="184" customFormat="1" ht="30.6" x14ac:dyDescent="0.25">
      <c r="A148" s="98" t="s">
        <v>58</v>
      </c>
      <c r="B148" s="89" t="s">
        <v>59</v>
      </c>
      <c r="C148" s="113">
        <v>1058</v>
      </c>
      <c r="D148" s="98" t="s">
        <v>429</v>
      </c>
      <c r="E148" s="89"/>
      <c r="F148" s="89" t="s">
        <v>4</v>
      </c>
      <c r="G148" s="18" t="s">
        <v>661</v>
      </c>
      <c r="H148" s="18" t="s">
        <v>568</v>
      </c>
      <c r="I148" s="98" t="s">
        <v>392</v>
      </c>
      <c r="J148" s="98" t="s">
        <v>392</v>
      </c>
      <c r="K148" s="109">
        <v>39637</v>
      </c>
      <c r="L148" s="89" t="s">
        <v>410</v>
      </c>
      <c r="M148" s="103" t="s">
        <v>410</v>
      </c>
      <c r="N148" s="103" t="s">
        <v>410</v>
      </c>
      <c r="P148" s="159"/>
      <c r="Q148" s="159"/>
      <c r="R148" s="159"/>
    </row>
    <row r="149" spans="1:18" s="184" customFormat="1" ht="30.6" x14ac:dyDescent="0.25">
      <c r="A149" s="98" t="s">
        <v>58</v>
      </c>
      <c r="B149" s="89" t="s">
        <v>59</v>
      </c>
      <c r="C149" s="113">
        <v>1059</v>
      </c>
      <c r="D149" s="98" t="s">
        <v>429</v>
      </c>
      <c r="E149" s="89"/>
      <c r="F149" s="89" t="s">
        <v>4</v>
      </c>
      <c r="G149" s="18" t="s">
        <v>661</v>
      </c>
      <c r="H149" s="18" t="s">
        <v>569</v>
      </c>
      <c r="I149" s="98" t="s">
        <v>392</v>
      </c>
      <c r="J149" s="98" t="s">
        <v>392</v>
      </c>
      <c r="K149" s="109">
        <v>39637</v>
      </c>
      <c r="L149" s="89" t="s">
        <v>410</v>
      </c>
      <c r="M149" s="103" t="s">
        <v>410</v>
      </c>
      <c r="N149" s="103" t="s">
        <v>410</v>
      </c>
      <c r="P149" s="159"/>
      <c r="Q149" s="159"/>
      <c r="R149" s="159"/>
    </row>
    <row r="150" spans="1:18" s="184" customFormat="1" ht="32.25" customHeight="1" x14ac:dyDescent="0.25">
      <c r="A150" s="98" t="s">
        <v>58</v>
      </c>
      <c r="B150" s="89" t="s">
        <v>59</v>
      </c>
      <c r="C150" s="113">
        <v>1060</v>
      </c>
      <c r="D150" s="98" t="s">
        <v>429</v>
      </c>
      <c r="E150" s="98"/>
      <c r="F150" s="89" t="s">
        <v>4</v>
      </c>
      <c r="G150" s="18" t="s">
        <v>661</v>
      </c>
      <c r="H150" s="18" t="s">
        <v>570</v>
      </c>
      <c r="I150" s="98" t="s">
        <v>392</v>
      </c>
      <c r="J150" s="98" t="s">
        <v>392</v>
      </c>
      <c r="K150" s="109">
        <v>39637</v>
      </c>
      <c r="L150" s="89" t="s">
        <v>410</v>
      </c>
      <c r="M150" s="103" t="s">
        <v>410</v>
      </c>
      <c r="N150" s="103" t="s">
        <v>410</v>
      </c>
      <c r="P150" s="159"/>
      <c r="Q150" s="159"/>
      <c r="R150" s="159"/>
    </row>
    <row r="151" spans="1:18" s="184" customFormat="1" ht="40.799999999999997" x14ac:dyDescent="0.25">
      <c r="A151" s="98" t="s">
        <v>58</v>
      </c>
      <c r="B151" s="89" t="s">
        <v>59</v>
      </c>
      <c r="C151" s="113">
        <v>1061</v>
      </c>
      <c r="D151" s="98" t="s">
        <v>429</v>
      </c>
      <c r="E151" s="98"/>
      <c r="F151" s="89" t="s">
        <v>4</v>
      </c>
      <c r="G151" s="18" t="s">
        <v>661</v>
      </c>
      <c r="H151" s="18" t="s">
        <v>571</v>
      </c>
      <c r="I151" s="98" t="s">
        <v>392</v>
      </c>
      <c r="J151" s="98" t="s">
        <v>392</v>
      </c>
      <c r="K151" s="109">
        <v>39637</v>
      </c>
      <c r="L151" s="89" t="s">
        <v>410</v>
      </c>
      <c r="M151" s="103" t="s">
        <v>410</v>
      </c>
      <c r="N151" s="103" t="s">
        <v>410</v>
      </c>
      <c r="P151" s="159"/>
      <c r="Q151" s="159"/>
      <c r="R151" s="159"/>
    </row>
    <row r="152" spans="1:18" s="184" customFormat="1" ht="30.6" x14ac:dyDescent="0.25">
      <c r="A152" s="98" t="s">
        <v>58</v>
      </c>
      <c r="B152" s="89" t="s">
        <v>59</v>
      </c>
      <c r="C152" s="113">
        <v>1062</v>
      </c>
      <c r="D152" s="98" t="s">
        <v>429</v>
      </c>
      <c r="E152" s="98"/>
      <c r="F152" s="89" t="s">
        <v>4</v>
      </c>
      <c r="G152" s="18" t="s">
        <v>661</v>
      </c>
      <c r="H152" s="18" t="s">
        <v>572</v>
      </c>
      <c r="I152" s="98" t="s">
        <v>392</v>
      </c>
      <c r="J152" s="98" t="s">
        <v>392</v>
      </c>
      <c r="K152" s="109">
        <v>39637</v>
      </c>
      <c r="L152" s="89" t="s">
        <v>410</v>
      </c>
      <c r="M152" s="103" t="s">
        <v>410</v>
      </c>
      <c r="N152" s="103" t="s">
        <v>410</v>
      </c>
      <c r="P152" s="159"/>
      <c r="Q152" s="159"/>
      <c r="R152" s="159"/>
    </row>
    <row r="153" spans="1:18" s="184" customFormat="1" ht="31.5" customHeight="1" x14ac:dyDescent="0.25">
      <c r="A153" s="98" t="s">
        <v>104</v>
      </c>
      <c r="B153" s="89" t="s">
        <v>531</v>
      </c>
      <c r="C153" s="113">
        <v>1057</v>
      </c>
      <c r="D153" s="98" t="s">
        <v>532</v>
      </c>
      <c r="E153" s="64"/>
      <c r="F153" s="89" t="s">
        <v>6</v>
      </c>
      <c r="G153" s="65"/>
      <c r="H153" s="18" t="s">
        <v>563</v>
      </c>
      <c r="I153" s="98" t="s">
        <v>392</v>
      </c>
      <c r="J153" s="98" t="s">
        <v>392</v>
      </c>
      <c r="K153" s="109">
        <v>39555</v>
      </c>
      <c r="L153" s="89" t="s">
        <v>87</v>
      </c>
      <c r="M153" s="103" t="s">
        <v>92</v>
      </c>
      <c r="N153" s="103" t="s">
        <v>92</v>
      </c>
      <c r="P153" s="159"/>
      <c r="Q153" s="159"/>
      <c r="R153" s="159"/>
    </row>
    <row r="154" spans="1:18" s="184" customFormat="1" ht="20.25" customHeight="1" x14ac:dyDescent="0.4">
      <c r="A154" s="1153" t="s">
        <v>301</v>
      </c>
      <c r="B154" s="1153"/>
      <c r="C154" s="1153"/>
      <c r="D154" s="1153"/>
      <c r="E154" s="1153"/>
      <c r="F154" s="1153"/>
      <c r="G154" s="1153"/>
      <c r="H154" s="1153"/>
      <c r="I154" s="1153"/>
      <c r="J154" s="1153"/>
      <c r="K154" s="1153"/>
      <c r="L154" s="1153"/>
      <c r="M154" s="1153"/>
      <c r="N154" s="1153"/>
      <c r="P154" s="159"/>
      <c r="Q154" s="159"/>
      <c r="R154" s="159"/>
    </row>
    <row r="155" spans="1:18" s="184" customFormat="1" ht="31.8" x14ac:dyDescent="0.25">
      <c r="A155" s="64" t="s">
        <v>386</v>
      </c>
      <c r="B155" s="67" t="s">
        <v>387</v>
      </c>
      <c r="C155" s="68">
        <v>484</v>
      </c>
      <c r="D155" s="64" t="s">
        <v>429</v>
      </c>
      <c r="E155" s="64"/>
      <c r="F155" s="206" t="s">
        <v>79</v>
      </c>
      <c r="G155" s="26" t="s">
        <v>668</v>
      </c>
      <c r="H155" s="26" t="s">
        <v>136</v>
      </c>
      <c r="I155" s="148" t="s">
        <v>392</v>
      </c>
      <c r="J155" s="148" t="s">
        <v>392</v>
      </c>
      <c r="K155" s="191">
        <v>39563</v>
      </c>
      <c r="L155" s="89" t="s">
        <v>87</v>
      </c>
      <c r="M155" s="103">
        <v>690000</v>
      </c>
      <c r="N155" s="103">
        <v>690000</v>
      </c>
      <c r="P155" s="159"/>
      <c r="Q155" s="159"/>
      <c r="R155" s="159"/>
    </row>
    <row r="156" spans="1:18" s="184" customFormat="1" ht="31.8" x14ac:dyDescent="0.25">
      <c r="A156" s="64" t="s">
        <v>386</v>
      </c>
      <c r="B156" s="67" t="s">
        <v>387</v>
      </c>
      <c r="C156" s="150">
        <v>792</v>
      </c>
      <c r="D156" s="64" t="s">
        <v>429</v>
      </c>
      <c r="E156" s="64"/>
      <c r="F156" s="206" t="s">
        <v>46</v>
      </c>
      <c r="G156" s="26" t="s">
        <v>668</v>
      </c>
      <c r="H156" s="26" t="s">
        <v>323</v>
      </c>
      <c r="I156" s="148" t="s">
        <v>392</v>
      </c>
      <c r="J156" s="148" t="s">
        <v>392</v>
      </c>
      <c r="K156" s="191">
        <v>39563</v>
      </c>
      <c r="L156" s="89" t="s">
        <v>87</v>
      </c>
      <c r="M156" s="103">
        <v>22500000</v>
      </c>
      <c r="N156" s="254">
        <v>39200000</v>
      </c>
      <c r="P156" s="159"/>
      <c r="Q156" s="159"/>
      <c r="R156" s="159"/>
    </row>
    <row r="157" spans="1:18" s="184" customFormat="1" ht="31.8" x14ac:dyDescent="0.25">
      <c r="A157" s="64" t="s">
        <v>386</v>
      </c>
      <c r="B157" s="67" t="s">
        <v>387</v>
      </c>
      <c r="C157" s="150">
        <v>913</v>
      </c>
      <c r="D157" s="64" t="s">
        <v>429</v>
      </c>
      <c r="E157" s="64"/>
      <c r="F157" s="259" t="s">
        <v>602</v>
      </c>
      <c r="G157" s="26" t="s">
        <v>668</v>
      </c>
      <c r="H157" s="26" t="s">
        <v>236</v>
      </c>
      <c r="I157" s="148" t="s">
        <v>392</v>
      </c>
      <c r="J157" s="148" t="s">
        <v>392</v>
      </c>
      <c r="K157" s="191">
        <v>39563</v>
      </c>
      <c r="L157" s="89" t="s">
        <v>87</v>
      </c>
      <c r="M157" s="103">
        <v>3250000</v>
      </c>
      <c r="N157" s="103">
        <v>3250000</v>
      </c>
      <c r="P157" s="159"/>
      <c r="Q157" s="159"/>
      <c r="R157" s="159"/>
    </row>
    <row r="158" spans="1:18" s="184" customFormat="1" ht="34.5" customHeight="1" x14ac:dyDescent="0.25">
      <c r="A158" s="64" t="s">
        <v>386</v>
      </c>
      <c r="B158" s="67" t="s">
        <v>387</v>
      </c>
      <c r="C158" s="150">
        <v>793</v>
      </c>
      <c r="D158" s="64" t="s">
        <v>429</v>
      </c>
      <c r="E158" s="64"/>
      <c r="F158" s="259" t="s">
        <v>602</v>
      </c>
      <c r="G158" s="26" t="s">
        <v>668</v>
      </c>
      <c r="H158" s="26" t="s">
        <v>322</v>
      </c>
      <c r="I158" s="148" t="s">
        <v>392</v>
      </c>
      <c r="J158" s="148" t="s">
        <v>392</v>
      </c>
      <c r="K158" s="191">
        <v>39563</v>
      </c>
      <c r="L158" s="89" t="s">
        <v>87</v>
      </c>
      <c r="M158" s="103">
        <v>6400000</v>
      </c>
      <c r="N158" s="103">
        <v>6400000</v>
      </c>
      <c r="P158" s="159"/>
      <c r="Q158" s="159"/>
      <c r="R158" s="159"/>
    </row>
    <row r="159" spans="1:18" s="184" customFormat="1" ht="31.8" x14ac:dyDescent="0.25">
      <c r="A159" s="64" t="s">
        <v>386</v>
      </c>
      <c r="B159" s="67" t="s">
        <v>387</v>
      </c>
      <c r="C159" s="150">
        <v>791</v>
      </c>
      <c r="D159" s="64" t="s">
        <v>429</v>
      </c>
      <c r="E159" s="64"/>
      <c r="F159" s="206" t="s">
        <v>4</v>
      </c>
      <c r="G159" s="26" t="s">
        <v>668</v>
      </c>
      <c r="H159" s="26" t="s">
        <v>660</v>
      </c>
      <c r="I159" s="148" t="s">
        <v>392</v>
      </c>
      <c r="J159" s="148" t="s">
        <v>392</v>
      </c>
      <c r="K159" s="191">
        <v>39563</v>
      </c>
      <c r="L159" s="89" t="s">
        <v>87</v>
      </c>
      <c r="M159" s="103">
        <v>11560000</v>
      </c>
      <c r="N159" s="103">
        <v>11560000</v>
      </c>
      <c r="P159" s="159"/>
      <c r="Q159" s="159"/>
      <c r="R159" s="159"/>
    </row>
    <row r="160" spans="1:18" s="184" customFormat="1" ht="36" customHeight="1" x14ac:dyDescent="0.25">
      <c r="A160" s="64" t="s">
        <v>386</v>
      </c>
      <c r="B160" s="67" t="s">
        <v>387</v>
      </c>
      <c r="C160" s="150">
        <v>914</v>
      </c>
      <c r="D160" s="64" t="s">
        <v>429</v>
      </c>
      <c r="E160" s="64"/>
      <c r="F160" s="206" t="s">
        <v>747</v>
      </c>
      <c r="G160" s="26" t="s">
        <v>668</v>
      </c>
      <c r="H160" s="26" t="s">
        <v>18</v>
      </c>
      <c r="I160" s="148" t="s">
        <v>392</v>
      </c>
      <c r="J160" s="148" t="s">
        <v>392</v>
      </c>
      <c r="K160" s="191">
        <v>39563</v>
      </c>
      <c r="L160" s="89" t="s">
        <v>87</v>
      </c>
      <c r="M160" s="103">
        <v>28150000</v>
      </c>
      <c r="N160" s="103">
        <v>28150000</v>
      </c>
      <c r="P160" s="159"/>
      <c r="Q160" s="159"/>
      <c r="R160" s="159"/>
    </row>
    <row r="161" spans="1:18" s="184" customFormat="1" ht="39.75" customHeight="1" x14ac:dyDescent="0.25">
      <c r="A161" s="64" t="s">
        <v>386</v>
      </c>
      <c r="B161" s="67" t="s">
        <v>387</v>
      </c>
      <c r="C161" s="150">
        <v>915</v>
      </c>
      <c r="D161" s="64" t="s">
        <v>429</v>
      </c>
      <c r="E161" s="64"/>
      <c r="F161" s="206" t="s">
        <v>747</v>
      </c>
      <c r="G161" s="26" t="s">
        <v>668</v>
      </c>
      <c r="H161" s="26" t="s">
        <v>237</v>
      </c>
      <c r="I161" s="148" t="s">
        <v>392</v>
      </c>
      <c r="J161" s="148" t="s">
        <v>392</v>
      </c>
      <c r="K161" s="191">
        <v>39563</v>
      </c>
      <c r="L161" s="89" t="s">
        <v>87</v>
      </c>
      <c r="M161" s="103">
        <v>19450000</v>
      </c>
      <c r="N161" s="103">
        <v>19450000</v>
      </c>
      <c r="P161" s="159"/>
      <c r="Q161" s="159"/>
      <c r="R161" s="159"/>
    </row>
    <row r="162" spans="1:18" s="184" customFormat="1" ht="31.8" x14ac:dyDescent="0.25">
      <c r="A162" s="64" t="s">
        <v>386</v>
      </c>
      <c r="B162" s="67" t="s">
        <v>387</v>
      </c>
      <c r="C162" s="150">
        <v>916</v>
      </c>
      <c r="D162" s="64" t="s">
        <v>429</v>
      </c>
      <c r="E162" s="64"/>
      <c r="F162" s="206" t="s">
        <v>747</v>
      </c>
      <c r="G162" s="26" t="s">
        <v>668</v>
      </c>
      <c r="H162" s="26" t="s">
        <v>21</v>
      </c>
      <c r="I162" s="148" t="s">
        <v>392</v>
      </c>
      <c r="J162" s="148" t="s">
        <v>392</v>
      </c>
      <c r="K162" s="191">
        <v>39563</v>
      </c>
      <c r="L162" s="89" t="s">
        <v>87</v>
      </c>
      <c r="M162" s="103">
        <v>11800000</v>
      </c>
      <c r="N162" s="103">
        <v>11800000</v>
      </c>
      <c r="P162" s="159"/>
      <c r="Q162" s="159"/>
      <c r="R162" s="159"/>
    </row>
    <row r="163" spans="1:18" s="184" customFormat="1" ht="33.75" customHeight="1" x14ac:dyDescent="0.25">
      <c r="A163" s="64" t="s">
        <v>386</v>
      </c>
      <c r="B163" s="67" t="s">
        <v>387</v>
      </c>
      <c r="C163" s="150">
        <v>917</v>
      </c>
      <c r="D163" s="64" t="s">
        <v>429</v>
      </c>
      <c r="E163" s="64"/>
      <c r="F163" s="206" t="s">
        <v>747</v>
      </c>
      <c r="G163" s="26" t="s">
        <v>668</v>
      </c>
      <c r="H163" s="26" t="s">
        <v>20</v>
      </c>
      <c r="I163" s="148" t="s">
        <v>392</v>
      </c>
      <c r="J163" s="148" t="s">
        <v>392</v>
      </c>
      <c r="K163" s="191">
        <v>39563</v>
      </c>
      <c r="L163" s="89" t="s">
        <v>87</v>
      </c>
      <c r="M163" s="103">
        <v>7000000</v>
      </c>
      <c r="N163" s="103">
        <v>7000000</v>
      </c>
      <c r="P163" s="159"/>
      <c r="Q163" s="159"/>
      <c r="R163" s="159"/>
    </row>
    <row r="164" spans="1:18" s="184" customFormat="1" ht="31.8" x14ac:dyDescent="0.25">
      <c r="A164" s="64" t="s">
        <v>386</v>
      </c>
      <c r="B164" s="67" t="s">
        <v>387</v>
      </c>
      <c r="C164" s="150">
        <v>918</v>
      </c>
      <c r="D164" s="64" t="s">
        <v>429</v>
      </c>
      <c r="E164" s="64"/>
      <c r="F164" s="206" t="s">
        <v>747</v>
      </c>
      <c r="G164" s="26" t="s">
        <v>668</v>
      </c>
      <c r="H164" s="26" t="s">
        <v>19</v>
      </c>
      <c r="I164" s="148" t="s">
        <v>392</v>
      </c>
      <c r="J164" s="148" t="s">
        <v>392</v>
      </c>
      <c r="K164" s="191">
        <v>39563</v>
      </c>
      <c r="L164" s="89" t="s">
        <v>87</v>
      </c>
      <c r="M164" s="103">
        <v>3180000</v>
      </c>
      <c r="N164" s="103">
        <v>3180000</v>
      </c>
      <c r="P164" s="159"/>
      <c r="Q164" s="159"/>
      <c r="R164" s="159"/>
    </row>
    <row r="165" spans="1:18" s="184" customFormat="1" ht="48" customHeight="1" x14ac:dyDescent="0.25">
      <c r="A165" s="64" t="s">
        <v>386</v>
      </c>
      <c r="B165" s="67" t="s">
        <v>387</v>
      </c>
      <c r="C165" s="150">
        <v>786</v>
      </c>
      <c r="D165" s="64" t="s">
        <v>429</v>
      </c>
      <c r="E165" s="64"/>
      <c r="F165" s="89" t="s">
        <v>426</v>
      </c>
      <c r="G165" s="26" t="s">
        <v>604</v>
      </c>
      <c r="H165" s="26" t="s">
        <v>14</v>
      </c>
      <c r="I165" s="98" t="s">
        <v>392</v>
      </c>
      <c r="J165" s="98" t="s">
        <v>392</v>
      </c>
      <c r="K165" s="191">
        <v>39563</v>
      </c>
      <c r="L165" s="89" t="s">
        <v>87</v>
      </c>
      <c r="M165" s="103">
        <v>565000</v>
      </c>
      <c r="N165" s="103">
        <v>565000</v>
      </c>
      <c r="P165" s="159"/>
      <c r="Q165" s="159"/>
      <c r="R165" s="159"/>
    </row>
    <row r="166" spans="1:18" s="184" customFormat="1" ht="49.5" customHeight="1" x14ac:dyDescent="0.25">
      <c r="A166" s="64" t="s">
        <v>386</v>
      </c>
      <c r="B166" s="67" t="s">
        <v>387</v>
      </c>
      <c r="C166" s="150">
        <v>789</v>
      </c>
      <c r="D166" s="64" t="s">
        <v>429</v>
      </c>
      <c r="E166" s="64"/>
      <c r="F166" s="206" t="s">
        <v>22</v>
      </c>
      <c r="G166" s="26" t="s">
        <v>604</v>
      </c>
      <c r="H166" s="26" t="s">
        <v>15</v>
      </c>
      <c r="I166" s="98" t="s">
        <v>392</v>
      </c>
      <c r="J166" s="98" t="s">
        <v>392</v>
      </c>
      <c r="K166" s="191">
        <v>39563</v>
      </c>
      <c r="L166" s="89" t="s">
        <v>87</v>
      </c>
      <c r="M166" s="103">
        <v>20900000</v>
      </c>
      <c r="N166" s="254">
        <v>23304000</v>
      </c>
      <c r="P166" s="159"/>
      <c r="Q166" s="159"/>
      <c r="R166" s="159"/>
    </row>
    <row r="167" spans="1:18" s="184" customFormat="1" ht="47.25" customHeight="1" x14ac:dyDescent="0.25">
      <c r="A167" s="64" t="s">
        <v>386</v>
      </c>
      <c r="B167" s="67" t="s">
        <v>387</v>
      </c>
      <c r="C167" s="150">
        <v>787</v>
      </c>
      <c r="D167" s="64" t="s">
        <v>429</v>
      </c>
      <c r="E167" s="64"/>
      <c r="F167" s="206" t="s">
        <v>412</v>
      </c>
      <c r="G167" s="26" t="s">
        <v>604</v>
      </c>
      <c r="H167" s="26" t="s">
        <v>23</v>
      </c>
      <c r="I167" s="98" t="s">
        <v>392</v>
      </c>
      <c r="J167" s="98" t="s">
        <v>392</v>
      </c>
      <c r="K167" s="191">
        <v>39563</v>
      </c>
      <c r="L167" s="89" t="s">
        <v>87</v>
      </c>
      <c r="M167" s="103">
        <v>7600000</v>
      </c>
      <c r="N167" s="254">
        <v>7631000</v>
      </c>
      <c r="P167" s="159"/>
      <c r="Q167" s="159"/>
      <c r="R167" s="159"/>
    </row>
    <row r="168" spans="1:18" s="184" customFormat="1" ht="50.25" customHeight="1" x14ac:dyDescent="0.25">
      <c r="A168" s="64" t="s">
        <v>386</v>
      </c>
      <c r="B168" s="67" t="s">
        <v>387</v>
      </c>
      <c r="C168" s="150">
        <v>788</v>
      </c>
      <c r="D168" s="64" t="s">
        <v>429</v>
      </c>
      <c r="E168" s="64"/>
      <c r="F168" s="206" t="s">
        <v>412</v>
      </c>
      <c r="G168" s="26" t="s">
        <v>604</v>
      </c>
      <c r="H168" s="26" t="s">
        <v>24</v>
      </c>
      <c r="I168" s="98" t="s">
        <v>392</v>
      </c>
      <c r="J168" s="98" t="s">
        <v>392</v>
      </c>
      <c r="K168" s="191">
        <v>39563</v>
      </c>
      <c r="L168" s="89" t="s">
        <v>87</v>
      </c>
      <c r="M168" s="103">
        <v>42300000</v>
      </c>
      <c r="N168" s="103">
        <v>42300000</v>
      </c>
      <c r="P168" s="159"/>
      <c r="Q168" s="159"/>
      <c r="R168" s="159"/>
    </row>
    <row r="169" spans="1:18" s="184" customFormat="1" ht="50.25" customHeight="1" x14ac:dyDescent="0.25">
      <c r="A169" s="64" t="s">
        <v>386</v>
      </c>
      <c r="B169" s="67" t="s">
        <v>387</v>
      </c>
      <c r="C169" s="150">
        <v>790</v>
      </c>
      <c r="D169" s="64" t="s">
        <v>429</v>
      </c>
      <c r="E169" s="64"/>
      <c r="F169" s="206" t="s">
        <v>601</v>
      </c>
      <c r="G169" s="26" t="s">
        <v>604</v>
      </c>
      <c r="H169" s="26" t="s">
        <v>17</v>
      </c>
      <c r="I169" s="98" t="s">
        <v>392</v>
      </c>
      <c r="J169" s="98" t="s">
        <v>392</v>
      </c>
      <c r="K169" s="191">
        <v>39563</v>
      </c>
      <c r="L169" s="89" t="s">
        <v>87</v>
      </c>
      <c r="M169" s="103">
        <v>50600000</v>
      </c>
      <c r="N169" s="103">
        <v>50600000</v>
      </c>
      <c r="P169" s="159"/>
      <c r="Q169" s="159"/>
      <c r="R169" s="159"/>
    </row>
    <row r="170" spans="1:18" s="184" customFormat="1" ht="50.25" customHeight="1" x14ac:dyDescent="0.25">
      <c r="A170" s="186" t="s">
        <v>386</v>
      </c>
      <c r="B170" s="157" t="s">
        <v>387</v>
      </c>
      <c r="C170" s="255">
        <v>1098</v>
      </c>
      <c r="D170" s="186" t="s">
        <v>429</v>
      </c>
      <c r="E170" s="189"/>
      <c r="F170" s="206" t="s">
        <v>601</v>
      </c>
      <c r="G170" s="26" t="s">
        <v>604</v>
      </c>
      <c r="H170" s="18" t="s">
        <v>652</v>
      </c>
      <c r="I170" s="98" t="s">
        <v>392</v>
      </c>
      <c r="J170" s="98" t="s">
        <v>392</v>
      </c>
      <c r="K170" s="191">
        <v>39563</v>
      </c>
      <c r="L170" s="89" t="s">
        <v>87</v>
      </c>
      <c r="M170" s="103">
        <v>23000000</v>
      </c>
      <c r="N170" s="254">
        <v>37529000</v>
      </c>
      <c r="P170" s="159"/>
      <c r="Q170" s="159"/>
      <c r="R170" s="159"/>
    </row>
    <row r="171" spans="1:18" s="184" customFormat="1" ht="26.25" customHeight="1" x14ac:dyDescent="0.25">
      <c r="A171" s="148" t="s">
        <v>386</v>
      </c>
      <c r="B171" s="156" t="s">
        <v>387</v>
      </c>
      <c r="C171" s="155">
        <v>1094</v>
      </c>
      <c r="D171" s="148" t="s">
        <v>429</v>
      </c>
      <c r="E171" s="89"/>
      <c r="F171" s="89" t="s">
        <v>128</v>
      </c>
      <c r="G171" s="18" t="s">
        <v>91</v>
      </c>
      <c r="H171" s="18" t="s">
        <v>648</v>
      </c>
      <c r="I171" s="98" t="s">
        <v>392</v>
      </c>
      <c r="J171" s="98" t="s">
        <v>392</v>
      </c>
      <c r="K171" s="109">
        <v>39715</v>
      </c>
      <c r="L171" s="89" t="s">
        <v>87</v>
      </c>
      <c r="M171" s="103">
        <v>20800000</v>
      </c>
      <c r="N171" s="103">
        <v>20800000</v>
      </c>
      <c r="P171" s="159"/>
      <c r="Q171" s="159"/>
      <c r="R171" s="159"/>
    </row>
    <row r="172" spans="1:18" s="184" customFormat="1" ht="28.5" customHeight="1" x14ac:dyDescent="0.25">
      <c r="A172" s="148" t="s">
        <v>386</v>
      </c>
      <c r="B172" s="156" t="s">
        <v>387</v>
      </c>
      <c r="C172" s="155">
        <v>1095</v>
      </c>
      <c r="D172" s="148" t="s">
        <v>429</v>
      </c>
      <c r="E172" s="89"/>
      <c r="F172" s="89" t="s">
        <v>128</v>
      </c>
      <c r="G172" s="18" t="s">
        <v>91</v>
      </c>
      <c r="H172" s="18" t="s">
        <v>649</v>
      </c>
      <c r="I172" s="98" t="s">
        <v>392</v>
      </c>
      <c r="J172" s="98" t="s">
        <v>392</v>
      </c>
      <c r="K172" s="109">
        <v>39715</v>
      </c>
      <c r="L172" s="89" t="s">
        <v>87</v>
      </c>
      <c r="M172" s="103">
        <v>73800000</v>
      </c>
      <c r="N172" s="103">
        <v>73800000</v>
      </c>
      <c r="P172" s="159"/>
      <c r="Q172" s="159"/>
      <c r="R172" s="159"/>
    </row>
    <row r="173" spans="1:18" s="159" customFormat="1" ht="30" customHeight="1" x14ac:dyDescent="0.25">
      <c r="A173" s="148" t="s">
        <v>386</v>
      </c>
      <c r="B173" s="156" t="s">
        <v>387</v>
      </c>
      <c r="C173" s="155">
        <v>795</v>
      </c>
      <c r="D173" s="148" t="s">
        <v>429</v>
      </c>
      <c r="E173" s="186"/>
      <c r="F173" s="89" t="s">
        <v>128</v>
      </c>
      <c r="G173" s="26" t="s">
        <v>90</v>
      </c>
      <c r="H173" s="18" t="s">
        <v>681</v>
      </c>
      <c r="I173" s="98" t="s">
        <v>392</v>
      </c>
      <c r="J173" s="98" t="s">
        <v>392</v>
      </c>
      <c r="K173" s="109">
        <v>39715</v>
      </c>
      <c r="L173" s="89" t="s">
        <v>87</v>
      </c>
      <c r="M173" s="103">
        <v>99900000</v>
      </c>
      <c r="N173" s="103">
        <v>99900000</v>
      </c>
      <c r="O173" s="184"/>
    </row>
    <row r="174" spans="1:18" s="159" customFormat="1" ht="33.75" customHeight="1" x14ac:dyDescent="0.25">
      <c r="A174" s="148" t="s">
        <v>386</v>
      </c>
      <c r="B174" s="156" t="s">
        <v>387</v>
      </c>
      <c r="C174" s="113">
        <v>1106</v>
      </c>
      <c r="D174" s="148" t="s">
        <v>429</v>
      </c>
      <c r="E174" s="186"/>
      <c r="F174" s="89" t="s">
        <v>128</v>
      </c>
      <c r="G174" s="26" t="s">
        <v>90</v>
      </c>
      <c r="H174" s="18" t="s">
        <v>680</v>
      </c>
      <c r="I174" s="98" t="s">
        <v>392</v>
      </c>
      <c r="J174" s="98" t="s">
        <v>392</v>
      </c>
      <c r="K174" s="109">
        <v>39715</v>
      </c>
      <c r="L174" s="89" t="s">
        <v>87</v>
      </c>
      <c r="M174" s="107" t="s">
        <v>679</v>
      </c>
      <c r="N174" s="107" t="s">
        <v>679</v>
      </c>
      <c r="O174" s="184"/>
    </row>
    <row r="175" spans="1:18" s="159" customFormat="1" ht="29.25" customHeight="1" x14ac:dyDescent="0.25">
      <c r="A175" s="148" t="s">
        <v>386</v>
      </c>
      <c r="B175" s="156" t="s">
        <v>387</v>
      </c>
      <c r="C175" s="155">
        <v>798</v>
      </c>
      <c r="D175" s="148" t="s">
        <v>429</v>
      </c>
      <c r="E175" s="186"/>
      <c r="F175" s="89" t="s">
        <v>128</v>
      </c>
      <c r="G175" s="26" t="s">
        <v>90</v>
      </c>
      <c r="H175" s="26" t="s">
        <v>318</v>
      </c>
      <c r="I175" s="98" t="s">
        <v>392</v>
      </c>
      <c r="J175" s="98" t="s">
        <v>392</v>
      </c>
      <c r="K175" s="109">
        <v>39715</v>
      </c>
      <c r="L175" s="89" t="s">
        <v>87</v>
      </c>
      <c r="M175" s="103">
        <v>4900000</v>
      </c>
      <c r="N175" s="103">
        <v>4900000</v>
      </c>
      <c r="O175" s="184"/>
    </row>
    <row r="176" spans="1:18" s="159" customFormat="1" ht="25.5" customHeight="1" x14ac:dyDescent="0.25">
      <c r="A176" s="148" t="s">
        <v>386</v>
      </c>
      <c r="B176" s="156" t="s">
        <v>387</v>
      </c>
      <c r="C176" s="155">
        <v>799</v>
      </c>
      <c r="D176" s="148" t="s">
        <v>429</v>
      </c>
      <c r="E176" s="186"/>
      <c r="F176" s="89" t="s">
        <v>128</v>
      </c>
      <c r="G176" s="26" t="s">
        <v>90</v>
      </c>
      <c r="H176" s="26" t="s">
        <v>320</v>
      </c>
      <c r="I176" s="98" t="s">
        <v>392</v>
      </c>
      <c r="J176" s="98" t="s">
        <v>392</v>
      </c>
      <c r="K176" s="109">
        <v>39715</v>
      </c>
      <c r="L176" s="89" t="s">
        <v>87</v>
      </c>
      <c r="M176" s="103">
        <v>4500000</v>
      </c>
      <c r="N176" s="103">
        <v>4500000</v>
      </c>
      <c r="O176" s="184"/>
    </row>
    <row r="177" spans="1:18" s="159" customFormat="1" ht="36.75" customHeight="1" x14ac:dyDescent="0.25">
      <c r="A177" s="148" t="s">
        <v>386</v>
      </c>
      <c r="B177" s="156" t="s">
        <v>387</v>
      </c>
      <c r="C177" s="155">
        <v>1096</v>
      </c>
      <c r="D177" s="148" t="s">
        <v>429</v>
      </c>
      <c r="E177" s="89"/>
      <c r="F177" s="89" t="s">
        <v>128</v>
      </c>
      <c r="G177" s="26" t="s">
        <v>90</v>
      </c>
      <c r="H177" s="18" t="s">
        <v>650</v>
      </c>
      <c r="I177" s="98" t="s">
        <v>392</v>
      </c>
      <c r="J177" s="98" t="s">
        <v>392</v>
      </c>
      <c r="K177" s="109">
        <v>39715</v>
      </c>
      <c r="L177" s="89" t="s">
        <v>87</v>
      </c>
      <c r="M177" s="103">
        <v>5800000</v>
      </c>
      <c r="N177" s="103">
        <v>5800000</v>
      </c>
      <c r="O177" s="184"/>
    </row>
    <row r="178" spans="1:18" s="159" customFormat="1" ht="20.399999999999999" x14ac:dyDescent="0.25">
      <c r="A178" s="148" t="s">
        <v>386</v>
      </c>
      <c r="B178" s="156" t="s">
        <v>387</v>
      </c>
      <c r="C178" s="155">
        <v>800</v>
      </c>
      <c r="D178" s="148" t="s">
        <v>429</v>
      </c>
      <c r="E178" s="89"/>
      <c r="F178" s="89" t="s">
        <v>128</v>
      </c>
      <c r="G178" s="26" t="s">
        <v>90</v>
      </c>
      <c r="H178" s="26" t="s">
        <v>317</v>
      </c>
      <c r="I178" s="98" t="s">
        <v>392</v>
      </c>
      <c r="J178" s="98" t="s">
        <v>392</v>
      </c>
      <c r="K178" s="109">
        <v>39715</v>
      </c>
      <c r="L178" s="89" t="s">
        <v>87</v>
      </c>
      <c r="M178" s="103">
        <v>7300000</v>
      </c>
      <c r="N178" s="103">
        <v>7300000</v>
      </c>
      <c r="O178" s="184"/>
    </row>
    <row r="179" spans="1:18" s="302" customFormat="1" ht="36.75" customHeight="1" x14ac:dyDescent="0.25">
      <c r="A179" s="148" t="s">
        <v>386</v>
      </c>
      <c r="B179" s="156" t="s">
        <v>387</v>
      </c>
      <c r="C179" s="155">
        <v>1097</v>
      </c>
      <c r="D179" s="148" t="s">
        <v>429</v>
      </c>
      <c r="E179" s="189"/>
      <c r="F179" s="89" t="s">
        <v>128</v>
      </c>
      <c r="G179" s="26" t="s">
        <v>90</v>
      </c>
      <c r="H179" s="18" t="s">
        <v>651</v>
      </c>
      <c r="I179" s="98" t="s">
        <v>392</v>
      </c>
      <c r="J179" s="98" t="s">
        <v>392</v>
      </c>
      <c r="K179" s="109">
        <v>39715</v>
      </c>
      <c r="L179" s="89" t="s">
        <v>87</v>
      </c>
      <c r="M179" s="103">
        <v>129800000</v>
      </c>
      <c r="N179" s="103">
        <v>129800000</v>
      </c>
      <c r="O179" s="301"/>
    </row>
    <row r="180" spans="1:18" s="159" customFormat="1" ht="27.75" customHeight="1" x14ac:dyDescent="0.25">
      <c r="A180" s="186" t="s">
        <v>386</v>
      </c>
      <c r="B180" s="157" t="s">
        <v>387</v>
      </c>
      <c r="C180" s="255">
        <v>1099</v>
      </c>
      <c r="D180" s="186" t="s">
        <v>429</v>
      </c>
      <c r="E180" s="189"/>
      <c r="F180" s="89" t="s">
        <v>128</v>
      </c>
      <c r="G180" s="26" t="s">
        <v>90</v>
      </c>
      <c r="H180" s="18" t="s">
        <v>653</v>
      </c>
      <c r="I180" s="98" t="s">
        <v>392</v>
      </c>
      <c r="J180" s="98" t="s">
        <v>392</v>
      </c>
      <c r="K180" s="109">
        <v>39715</v>
      </c>
      <c r="L180" s="89" t="s">
        <v>87</v>
      </c>
      <c r="M180" s="103">
        <v>4100000</v>
      </c>
      <c r="N180" s="103">
        <v>4100000</v>
      </c>
      <c r="O180" s="184"/>
    </row>
    <row r="181" spans="1:18" s="159" customFormat="1" ht="27.75" customHeight="1" x14ac:dyDescent="0.25">
      <c r="A181" s="186" t="s">
        <v>386</v>
      </c>
      <c r="B181" s="157" t="s">
        <v>387</v>
      </c>
      <c r="C181" s="113">
        <v>1109</v>
      </c>
      <c r="D181" s="186" t="s">
        <v>429</v>
      </c>
      <c r="E181" s="189"/>
      <c r="F181" s="89" t="s">
        <v>128</v>
      </c>
      <c r="G181" s="26" t="s">
        <v>90</v>
      </c>
      <c r="H181" s="18" t="s">
        <v>688</v>
      </c>
      <c r="I181" s="98" t="s">
        <v>392</v>
      </c>
      <c r="J181" s="98" t="s">
        <v>392</v>
      </c>
      <c r="K181" s="109">
        <v>39715</v>
      </c>
      <c r="L181" s="89" t="s">
        <v>87</v>
      </c>
      <c r="M181" s="103">
        <v>360000</v>
      </c>
      <c r="N181" s="103">
        <v>360000</v>
      </c>
      <c r="O181" s="184"/>
    </row>
    <row r="182" spans="1:18" s="184" customFormat="1" ht="27.75" customHeight="1" x14ac:dyDescent="0.25">
      <c r="A182" s="148" t="s">
        <v>386</v>
      </c>
      <c r="B182" s="156" t="s">
        <v>387</v>
      </c>
      <c r="C182" s="155">
        <v>796</v>
      </c>
      <c r="D182" s="148" t="s">
        <v>429</v>
      </c>
      <c r="E182" s="186"/>
      <c r="F182" s="206" t="s">
        <v>741</v>
      </c>
      <c r="G182" s="18" t="s">
        <v>91</v>
      </c>
      <c r="H182" s="26" t="s">
        <v>319</v>
      </c>
      <c r="I182" s="98" t="s">
        <v>392</v>
      </c>
      <c r="J182" s="98" t="s">
        <v>392</v>
      </c>
      <c r="K182" s="109">
        <v>39715</v>
      </c>
      <c r="L182" s="89" t="s">
        <v>87</v>
      </c>
      <c r="M182" s="103">
        <v>16400000</v>
      </c>
      <c r="N182" s="103">
        <v>16400000</v>
      </c>
      <c r="P182" s="159"/>
      <c r="Q182" s="159"/>
      <c r="R182" s="159"/>
    </row>
    <row r="183" spans="1:18" s="184" customFormat="1" ht="27.75" customHeight="1" x14ac:dyDescent="0.25">
      <c r="A183" s="148" t="s">
        <v>386</v>
      </c>
      <c r="B183" s="156" t="s">
        <v>387</v>
      </c>
      <c r="C183" s="155">
        <v>797</v>
      </c>
      <c r="D183" s="148" t="s">
        <v>429</v>
      </c>
      <c r="E183" s="186"/>
      <c r="F183" s="206" t="s">
        <v>389</v>
      </c>
      <c r="G183" s="18" t="s">
        <v>91</v>
      </c>
      <c r="H183" s="26" t="s">
        <v>39</v>
      </c>
      <c r="I183" s="98" t="s">
        <v>392</v>
      </c>
      <c r="J183" s="98" t="s">
        <v>392</v>
      </c>
      <c r="K183" s="109">
        <v>39715</v>
      </c>
      <c r="L183" s="89" t="s">
        <v>87</v>
      </c>
      <c r="M183" s="103">
        <v>8300000</v>
      </c>
      <c r="N183" s="103">
        <v>8300000</v>
      </c>
      <c r="P183" s="159"/>
      <c r="Q183" s="159"/>
      <c r="R183" s="159"/>
    </row>
    <row r="184" spans="1:18" s="184" customFormat="1" ht="27.75" customHeight="1" x14ac:dyDescent="0.25">
      <c r="A184" s="64" t="s">
        <v>386</v>
      </c>
      <c r="B184" s="156" t="s">
        <v>387</v>
      </c>
      <c r="C184" s="150">
        <v>190</v>
      </c>
      <c r="D184" s="64" t="s">
        <v>429</v>
      </c>
      <c r="E184" s="89"/>
      <c r="F184" s="206" t="s">
        <v>684</v>
      </c>
      <c r="G184" s="26" t="s">
        <v>91</v>
      </c>
      <c r="H184" s="18" t="s">
        <v>676</v>
      </c>
      <c r="I184" s="98" t="s">
        <v>392</v>
      </c>
      <c r="J184" s="98" t="s">
        <v>392</v>
      </c>
      <c r="K184" s="109">
        <v>39715</v>
      </c>
      <c r="L184" s="89" t="s">
        <v>87</v>
      </c>
      <c r="M184" s="103">
        <v>69600000</v>
      </c>
      <c r="N184" s="103">
        <v>69600000</v>
      </c>
      <c r="P184" s="159"/>
      <c r="Q184" s="159"/>
      <c r="R184" s="159"/>
    </row>
    <row r="185" spans="1:18" s="184" customFormat="1" ht="27.75" customHeight="1" x14ac:dyDescent="0.25">
      <c r="A185" s="148" t="s">
        <v>386</v>
      </c>
      <c r="B185" s="156" t="s">
        <v>387</v>
      </c>
      <c r="C185" s="155">
        <v>794</v>
      </c>
      <c r="D185" s="148" t="s">
        <v>429</v>
      </c>
      <c r="E185" s="186"/>
      <c r="F185" s="206" t="s">
        <v>684</v>
      </c>
      <c r="G185" s="26" t="s">
        <v>91</v>
      </c>
      <c r="H185" s="18" t="s">
        <v>677</v>
      </c>
      <c r="I185" s="98" t="s">
        <v>392</v>
      </c>
      <c r="J185" s="98" t="s">
        <v>392</v>
      </c>
      <c r="K185" s="109">
        <v>39715</v>
      </c>
      <c r="L185" s="89" t="s">
        <v>87</v>
      </c>
      <c r="M185" s="103">
        <v>55800000</v>
      </c>
      <c r="N185" s="103">
        <v>55800000</v>
      </c>
      <c r="P185" s="159"/>
      <c r="Q185" s="159"/>
      <c r="R185" s="159"/>
    </row>
    <row r="186" spans="1:18" s="159" customFormat="1" ht="30.75" customHeight="1" x14ac:dyDescent="0.4">
      <c r="A186" s="1153" t="s">
        <v>302</v>
      </c>
      <c r="B186" s="1153"/>
      <c r="C186" s="1153"/>
      <c r="D186" s="1153"/>
      <c r="E186" s="1153"/>
      <c r="F186" s="1153"/>
      <c r="G186" s="1153"/>
      <c r="H186" s="1153"/>
      <c r="I186" s="1153"/>
      <c r="J186" s="1153"/>
      <c r="K186" s="1153"/>
      <c r="L186" s="1153"/>
      <c r="M186" s="1153"/>
      <c r="N186" s="1153"/>
      <c r="O186" s="184"/>
    </row>
    <row r="187" spans="1:18" s="159" customFormat="1" ht="31.5" customHeight="1" x14ac:dyDescent="0.25">
      <c r="A187" s="64" t="s">
        <v>386</v>
      </c>
      <c r="B187" s="67" t="s">
        <v>387</v>
      </c>
      <c r="C187" s="150">
        <v>1009</v>
      </c>
      <c r="D187" s="64" t="s">
        <v>451</v>
      </c>
      <c r="E187" s="64"/>
      <c r="F187" s="206" t="s">
        <v>743</v>
      </c>
      <c r="G187" s="18"/>
      <c r="H187" s="26" t="s">
        <v>283</v>
      </c>
      <c r="I187" s="98" t="s">
        <v>406</v>
      </c>
      <c r="J187" s="98" t="s">
        <v>406</v>
      </c>
      <c r="K187" s="191">
        <v>39375</v>
      </c>
      <c r="L187" s="98" t="s">
        <v>764</v>
      </c>
      <c r="M187" s="103">
        <v>2075000</v>
      </c>
      <c r="N187" s="258">
        <v>3638000</v>
      </c>
      <c r="O187" s="184"/>
    </row>
    <row r="188" spans="1:18" s="159" customFormat="1" ht="30.75" customHeight="1" x14ac:dyDescent="0.25">
      <c r="A188" s="64" t="s">
        <v>386</v>
      </c>
      <c r="B188" s="67" t="s">
        <v>387</v>
      </c>
      <c r="C188" s="68">
        <v>203</v>
      </c>
      <c r="D188" s="64" t="s">
        <v>451</v>
      </c>
      <c r="E188" s="89"/>
      <c r="F188" s="206" t="s">
        <v>743</v>
      </c>
      <c r="G188" s="18" t="s">
        <v>695</v>
      </c>
      <c r="H188" s="26" t="s">
        <v>117</v>
      </c>
      <c r="I188" s="98" t="s">
        <v>406</v>
      </c>
      <c r="J188" s="98" t="s">
        <v>406</v>
      </c>
      <c r="K188" s="251">
        <v>38664</v>
      </c>
      <c r="L188" s="251">
        <v>38831</v>
      </c>
      <c r="M188" s="103">
        <v>4465000</v>
      </c>
      <c r="N188" s="258">
        <v>6332000</v>
      </c>
      <c r="O188" s="184"/>
    </row>
    <row r="189" spans="1:18" s="159" customFormat="1" ht="20.399999999999999" x14ac:dyDescent="0.25">
      <c r="A189" s="64" t="s">
        <v>386</v>
      </c>
      <c r="B189" s="67" t="s">
        <v>387</v>
      </c>
      <c r="C189" s="68">
        <v>211</v>
      </c>
      <c r="D189" s="64" t="s">
        <v>451</v>
      </c>
      <c r="E189" s="64"/>
      <c r="F189" s="206" t="s">
        <v>738</v>
      </c>
      <c r="G189" s="26" t="s">
        <v>165</v>
      </c>
      <c r="H189" s="26" t="s">
        <v>306</v>
      </c>
      <c r="I189" s="98" t="s">
        <v>406</v>
      </c>
      <c r="J189" s="98" t="s">
        <v>406</v>
      </c>
      <c r="K189" s="191">
        <v>39563</v>
      </c>
      <c r="L189" s="89" t="s">
        <v>121</v>
      </c>
      <c r="M189" s="103">
        <v>9162029</v>
      </c>
      <c r="N189" s="103">
        <v>9162029</v>
      </c>
      <c r="O189" s="184"/>
    </row>
    <row r="190" spans="1:18" s="304" customFormat="1" ht="35.25" customHeight="1" x14ac:dyDescent="0.25">
      <c r="A190" s="98" t="s">
        <v>386</v>
      </c>
      <c r="B190" s="206" t="s">
        <v>387</v>
      </c>
      <c r="C190" s="113">
        <v>1110</v>
      </c>
      <c r="D190" s="98" t="s">
        <v>468</v>
      </c>
      <c r="E190" s="307"/>
      <c r="F190" s="89" t="s">
        <v>6</v>
      </c>
      <c r="G190" s="308"/>
      <c r="H190" s="18" t="s">
        <v>708</v>
      </c>
      <c r="I190" s="98" t="s">
        <v>396</v>
      </c>
      <c r="J190" s="253" t="s">
        <v>392</v>
      </c>
      <c r="K190" s="251">
        <v>39790</v>
      </c>
      <c r="L190" s="206" t="s">
        <v>730</v>
      </c>
      <c r="M190" s="103">
        <v>1000000</v>
      </c>
      <c r="N190" s="254">
        <v>800000</v>
      </c>
      <c r="O190" s="303"/>
    </row>
    <row r="191" spans="1:18" s="304" customFormat="1" ht="34.5" customHeight="1" x14ac:dyDescent="0.25">
      <c r="A191" s="98" t="s">
        <v>386</v>
      </c>
      <c r="B191" s="206" t="s">
        <v>387</v>
      </c>
      <c r="C191" s="113">
        <v>1111</v>
      </c>
      <c r="D191" s="98" t="s">
        <v>468</v>
      </c>
      <c r="E191" s="307"/>
      <c r="F191" s="89" t="s">
        <v>693</v>
      </c>
      <c r="G191" s="308"/>
      <c r="H191" s="18" t="s">
        <v>694</v>
      </c>
      <c r="I191" s="98" t="s">
        <v>396</v>
      </c>
      <c r="J191" s="253" t="s">
        <v>392</v>
      </c>
      <c r="K191" s="251">
        <v>39820</v>
      </c>
      <c r="L191" s="89" t="s">
        <v>87</v>
      </c>
      <c r="M191" s="103">
        <v>8700000</v>
      </c>
      <c r="N191" s="103">
        <v>8700000</v>
      </c>
      <c r="O191" s="303"/>
    </row>
    <row r="192" spans="1:18" s="301" customFormat="1" ht="30.6" x14ac:dyDescent="0.25">
      <c r="A192" s="148" t="s">
        <v>386</v>
      </c>
      <c r="B192" s="60" t="s">
        <v>387</v>
      </c>
      <c r="C192" s="155">
        <v>1049</v>
      </c>
      <c r="D192" s="148" t="s">
        <v>468</v>
      </c>
      <c r="E192" s="148"/>
      <c r="F192" s="206" t="s">
        <v>412</v>
      </c>
      <c r="G192" s="26"/>
      <c r="H192" s="26" t="s">
        <v>43</v>
      </c>
      <c r="I192" s="98" t="s">
        <v>392</v>
      </c>
      <c r="J192" s="98" t="s">
        <v>392</v>
      </c>
      <c r="K192" s="89" t="s">
        <v>410</v>
      </c>
      <c r="L192" s="206" t="s">
        <v>410</v>
      </c>
      <c r="M192" s="103">
        <v>3000000</v>
      </c>
      <c r="N192" s="103">
        <v>3000000</v>
      </c>
    </row>
    <row r="193" spans="1:18" s="159" customFormat="1" ht="20.399999999999999" x14ac:dyDescent="0.25">
      <c r="A193" s="64" t="s">
        <v>386</v>
      </c>
      <c r="B193" s="67" t="s">
        <v>387</v>
      </c>
      <c r="C193" s="150">
        <v>582</v>
      </c>
      <c r="D193" s="64" t="s">
        <v>451</v>
      </c>
      <c r="E193" s="64"/>
      <c r="F193" s="206" t="s">
        <v>412</v>
      </c>
      <c r="G193" s="18"/>
      <c r="H193" s="26" t="s">
        <v>596</v>
      </c>
      <c r="I193" s="98" t="s">
        <v>392</v>
      </c>
      <c r="J193" s="98" t="s">
        <v>392</v>
      </c>
      <c r="K193" s="109">
        <v>39647</v>
      </c>
      <c r="L193" s="89" t="s">
        <v>87</v>
      </c>
      <c r="M193" s="103">
        <v>16000000</v>
      </c>
      <c r="N193" s="103">
        <v>16000000</v>
      </c>
      <c r="O193" s="184"/>
    </row>
    <row r="194" spans="1:18" s="159" customFormat="1" ht="30.6" x14ac:dyDescent="0.25">
      <c r="A194" s="148" t="s">
        <v>386</v>
      </c>
      <c r="B194" s="206" t="s">
        <v>387</v>
      </c>
      <c r="C194" s="155">
        <v>1050</v>
      </c>
      <c r="D194" s="148" t="s">
        <v>468</v>
      </c>
      <c r="E194" s="148"/>
      <c r="F194" s="89" t="s">
        <v>412</v>
      </c>
      <c r="G194" s="26"/>
      <c r="H194" s="26" t="s">
        <v>44</v>
      </c>
      <c r="I194" s="98" t="s">
        <v>510</v>
      </c>
      <c r="J194" s="253" t="s">
        <v>392</v>
      </c>
      <c r="K194" s="206" t="s">
        <v>730</v>
      </c>
      <c r="L194" s="206" t="s">
        <v>730</v>
      </c>
      <c r="M194" s="103">
        <v>2620000</v>
      </c>
      <c r="N194" s="103">
        <v>2620000</v>
      </c>
      <c r="O194" s="184"/>
    </row>
    <row r="195" spans="1:18" s="304" customFormat="1" ht="30.6" x14ac:dyDescent="0.25">
      <c r="A195" s="98" t="s">
        <v>386</v>
      </c>
      <c r="B195" s="89" t="s">
        <v>387</v>
      </c>
      <c r="C195" s="113">
        <v>1112</v>
      </c>
      <c r="D195" s="98" t="s">
        <v>468</v>
      </c>
      <c r="E195" s="98"/>
      <c r="F195" s="89" t="s">
        <v>412</v>
      </c>
      <c r="G195" s="18"/>
      <c r="H195" s="18" t="s">
        <v>707</v>
      </c>
      <c r="I195" s="98" t="s">
        <v>392</v>
      </c>
      <c r="J195" s="98" t="s">
        <v>392</v>
      </c>
      <c r="K195" s="89" t="s">
        <v>410</v>
      </c>
      <c r="L195" s="206" t="s">
        <v>410</v>
      </c>
      <c r="M195" s="103">
        <v>1000000</v>
      </c>
      <c r="N195" s="103">
        <v>1000000</v>
      </c>
      <c r="O195" s="303"/>
    </row>
    <row r="196" spans="1:18" s="159" customFormat="1" ht="20.399999999999999" x14ac:dyDescent="0.25">
      <c r="A196" s="98" t="s">
        <v>386</v>
      </c>
      <c r="B196" s="206" t="s">
        <v>387</v>
      </c>
      <c r="C196" s="113">
        <v>1056</v>
      </c>
      <c r="D196" s="98" t="s">
        <v>451</v>
      </c>
      <c r="E196" s="98"/>
      <c r="F196" s="89" t="s">
        <v>1</v>
      </c>
      <c r="G196" s="18" t="s">
        <v>559</v>
      </c>
      <c r="H196" s="18" t="s">
        <v>557</v>
      </c>
      <c r="I196" s="98" t="s">
        <v>510</v>
      </c>
      <c r="J196" s="253" t="s">
        <v>392</v>
      </c>
      <c r="K196" s="251">
        <v>39794</v>
      </c>
      <c r="L196" s="89" t="s">
        <v>87</v>
      </c>
      <c r="M196" s="153" t="s">
        <v>92</v>
      </c>
      <c r="N196" s="254">
        <v>9751000</v>
      </c>
      <c r="O196" s="184"/>
    </row>
    <row r="197" spans="1:18" s="184" customFormat="1" ht="30.6" x14ac:dyDescent="0.25">
      <c r="A197" s="148" t="s">
        <v>386</v>
      </c>
      <c r="B197" s="60" t="s">
        <v>387</v>
      </c>
      <c r="C197" s="155">
        <v>974</v>
      </c>
      <c r="D197" s="148" t="s">
        <v>468</v>
      </c>
      <c r="E197" s="148"/>
      <c r="F197" s="89" t="s">
        <v>1</v>
      </c>
      <c r="G197" s="26"/>
      <c r="H197" s="26" t="s">
        <v>307</v>
      </c>
      <c r="I197" s="98" t="s">
        <v>392</v>
      </c>
      <c r="J197" s="98" t="s">
        <v>392</v>
      </c>
      <c r="K197" s="60" t="s">
        <v>410</v>
      </c>
      <c r="L197" s="89" t="s">
        <v>87</v>
      </c>
      <c r="M197" s="103">
        <v>6700000</v>
      </c>
      <c r="N197" s="103">
        <v>6700000</v>
      </c>
      <c r="P197" s="159"/>
      <c r="Q197" s="159"/>
      <c r="R197" s="159"/>
    </row>
    <row r="198" spans="1:18" s="159" customFormat="1" ht="30.6" x14ac:dyDescent="0.25">
      <c r="A198" s="148" t="s">
        <v>386</v>
      </c>
      <c r="B198" s="206" t="s">
        <v>387</v>
      </c>
      <c r="C198" s="155">
        <v>976</v>
      </c>
      <c r="D198" s="148" t="s">
        <v>468</v>
      </c>
      <c r="E198" s="60"/>
      <c r="F198" s="206" t="s">
        <v>732</v>
      </c>
      <c r="G198" s="26"/>
      <c r="H198" s="26" t="s">
        <v>278</v>
      </c>
      <c r="I198" s="98" t="s">
        <v>396</v>
      </c>
      <c r="J198" s="253" t="s">
        <v>392</v>
      </c>
      <c r="K198" s="251">
        <v>39820</v>
      </c>
      <c r="L198" s="89" t="s">
        <v>87</v>
      </c>
      <c r="M198" s="103">
        <v>48000000</v>
      </c>
      <c r="N198" s="103">
        <v>48000000</v>
      </c>
      <c r="O198" s="184"/>
    </row>
    <row r="199" spans="1:18" s="184" customFormat="1" ht="45.75" customHeight="1" x14ac:dyDescent="0.25">
      <c r="A199" s="64" t="s">
        <v>386</v>
      </c>
      <c r="B199" s="60" t="s">
        <v>387</v>
      </c>
      <c r="C199" s="150">
        <v>816</v>
      </c>
      <c r="D199" s="64" t="s">
        <v>451</v>
      </c>
      <c r="E199" s="67"/>
      <c r="F199" s="89" t="s">
        <v>684</v>
      </c>
      <c r="G199" s="26" t="s">
        <v>48</v>
      </c>
      <c r="H199" s="18" t="s">
        <v>674</v>
      </c>
      <c r="I199" s="98" t="s">
        <v>392</v>
      </c>
      <c r="J199" s="98" t="s">
        <v>392</v>
      </c>
      <c r="K199" s="109">
        <v>39715</v>
      </c>
      <c r="L199" s="89" t="s">
        <v>87</v>
      </c>
      <c r="M199" s="107" t="s">
        <v>548</v>
      </c>
      <c r="N199" s="107" t="s">
        <v>548</v>
      </c>
      <c r="P199" s="159"/>
      <c r="Q199" s="159"/>
      <c r="R199" s="159"/>
    </row>
    <row r="200" spans="1:18" s="184" customFormat="1" ht="33.75" customHeight="1" x14ac:dyDescent="0.25">
      <c r="A200" s="64" t="s">
        <v>386</v>
      </c>
      <c r="B200" s="89" t="s">
        <v>387</v>
      </c>
      <c r="C200" s="255">
        <v>1054</v>
      </c>
      <c r="D200" s="64" t="s">
        <v>451</v>
      </c>
      <c r="E200" s="64"/>
      <c r="F200" s="89" t="s">
        <v>684</v>
      </c>
      <c r="G200" s="18" t="s">
        <v>657</v>
      </c>
      <c r="H200" s="26" t="s">
        <v>623</v>
      </c>
      <c r="I200" s="98" t="s">
        <v>392</v>
      </c>
      <c r="J200" s="98" t="s">
        <v>392</v>
      </c>
      <c r="K200" s="109">
        <v>39715</v>
      </c>
      <c r="L200" s="89" t="s">
        <v>87</v>
      </c>
      <c r="M200" s="103">
        <v>14000000</v>
      </c>
      <c r="N200" s="103">
        <v>14000000</v>
      </c>
      <c r="P200" s="159"/>
      <c r="Q200" s="159"/>
      <c r="R200" s="159"/>
    </row>
    <row r="201" spans="1:18" s="184" customFormat="1" ht="34.5" customHeight="1" x14ac:dyDescent="0.25">
      <c r="A201" s="98" t="s">
        <v>386</v>
      </c>
      <c r="B201" s="89" t="s">
        <v>387</v>
      </c>
      <c r="C201" s="155">
        <v>576</v>
      </c>
      <c r="D201" s="98" t="s">
        <v>451</v>
      </c>
      <c r="E201" s="98"/>
      <c r="F201" s="89" t="s">
        <v>684</v>
      </c>
      <c r="G201" s="26" t="s">
        <v>349</v>
      </c>
      <c r="H201" s="18" t="s">
        <v>698</v>
      </c>
      <c r="I201" s="98" t="s">
        <v>392</v>
      </c>
      <c r="J201" s="98" t="s">
        <v>392</v>
      </c>
      <c r="K201" s="109">
        <v>39715</v>
      </c>
      <c r="L201" s="89" t="s">
        <v>87</v>
      </c>
      <c r="M201" s="103">
        <v>313000000</v>
      </c>
      <c r="N201" s="103">
        <v>313000000</v>
      </c>
      <c r="P201" s="159"/>
      <c r="Q201" s="159"/>
      <c r="R201" s="159"/>
    </row>
    <row r="202" spans="1:18" s="184" customFormat="1" ht="34.5" customHeight="1" x14ac:dyDescent="0.25">
      <c r="A202" s="98" t="s">
        <v>386</v>
      </c>
      <c r="B202" s="89" t="s">
        <v>387</v>
      </c>
      <c r="C202" s="113">
        <v>1114</v>
      </c>
      <c r="D202" s="98" t="s">
        <v>451</v>
      </c>
      <c r="E202" s="98"/>
      <c r="F202" s="89" t="s">
        <v>684</v>
      </c>
      <c r="G202" s="18" t="s">
        <v>349</v>
      </c>
      <c r="H202" s="18" t="s">
        <v>700</v>
      </c>
      <c r="I202" s="98" t="s">
        <v>392</v>
      </c>
      <c r="J202" s="98" t="s">
        <v>392</v>
      </c>
      <c r="K202" s="109">
        <v>39715</v>
      </c>
      <c r="L202" s="89" t="s">
        <v>87</v>
      </c>
      <c r="M202" s="107" t="s">
        <v>699</v>
      </c>
      <c r="N202" s="107" t="s">
        <v>699</v>
      </c>
      <c r="P202" s="159"/>
      <c r="Q202" s="159"/>
      <c r="R202" s="159"/>
    </row>
    <row r="203" spans="1:18" s="184" customFormat="1" ht="37.5" customHeight="1" x14ac:dyDescent="0.25">
      <c r="A203" s="148" t="s">
        <v>386</v>
      </c>
      <c r="B203" s="89" t="s">
        <v>387</v>
      </c>
      <c r="C203" s="155">
        <v>814</v>
      </c>
      <c r="D203" s="148" t="s">
        <v>451</v>
      </c>
      <c r="E203" s="148"/>
      <c r="F203" s="89" t="s">
        <v>684</v>
      </c>
      <c r="G203" s="18" t="s">
        <v>622</v>
      </c>
      <c r="H203" s="18" t="s">
        <v>47</v>
      </c>
      <c r="I203" s="98" t="s">
        <v>392</v>
      </c>
      <c r="J203" s="98" t="s">
        <v>392</v>
      </c>
      <c r="K203" s="109">
        <v>39715</v>
      </c>
      <c r="L203" s="89" t="s">
        <v>87</v>
      </c>
      <c r="M203" s="103">
        <v>9000000</v>
      </c>
      <c r="N203" s="103">
        <v>9000000</v>
      </c>
      <c r="P203" s="159"/>
      <c r="Q203" s="159"/>
      <c r="R203" s="159"/>
    </row>
    <row r="204" spans="1:18" s="184" customFormat="1" ht="20.399999999999999" x14ac:dyDescent="0.25">
      <c r="A204" s="98" t="s">
        <v>386</v>
      </c>
      <c r="B204" s="89" t="s">
        <v>387</v>
      </c>
      <c r="C204" s="150">
        <v>802</v>
      </c>
      <c r="D204" s="98" t="s">
        <v>451</v>
      </c>
      <c r="E204" s="98"/>
      <c r="F204" s="89" t="s">
        <v>684</v>
      </c>
      <c r="G204" s="26" t="s">
        <v>91</v>
      </c>
      <c r="H204" s="26" t="s">
        <v>621</v>
      </c>
      <c r="I204" s="98" t="s">
        <v>392</v>
      </c>
      <c r="J204" s="98" t="s">
        <v>392</v>
      </c>
      <c r="K204" s="109">
        <v>39715</v>
      </c>
      <c r="L204" s="89" t="s">
        <v>87</v>
      </c>
      <c r="M204" s="103">
        <v>251000000</v>
      </c>
      <c r="N204" s="103">
        <v>251000000</v>
      </c>
      <c r="P204" s="159"/>
      <c r="Q204" s="159"/>
      <c r="R204" s="159"/>
    </row>
    <row r="205" spans="1:18" s="184" customFormat="1" ht="36" customHeight="1" x14ac:dyDescent="0.25">
      <c r="A205" s="98" t="s">
        <v>386</v>
      </c>
      <c r="B205" s="89" t="s">
        <v>387</v>
      </c>
      <c r="C205" s="155">
        <v>1084</v>
      </c>
      <c r="D205" s="98" t="s">
        <v>451</v>
      </c>
      <c r="E205" s="98"/>
      <c r="F205" s="89" t="s">
        <v>684</v>
      </c>
      <c r="G205" s="26" t="s">
        <v>91</v>
      </c>
      <c r="H205" s="18" t="s">
        <v>682</v>
      </c>
      <c r="I205" s="98" t="s">
        <v>392</v>
      </c>
      <c r="J205" s="98" t="s">
        <v>392</v>
      </c>
      <c r="K205" s="109">
        <v>39715</v>
      </c>
      <c r="L205" s="89" t="s">
        <v>87</v>
      </c>
      <c r="M205" s="107" t="s">
        <v>552</v>
      </c>
      <c r="N205" s="107" t="s">
        <v>552</v>
      </c>
      <c r="P205" s="159"/>
      <c r="Q205" s="159"/>
      <c r="R205" s="159"/>
    </row>
    <row r="206" spans="1:18" s="184" customFormat="1" ht="30.6" x14ac:dyDescent="0.25">
      <c r="A206" s="98" t="s">
        <v>386</v>
      </c>
      <c r="B206" s="89" t="s">
        <v>387</v>
      </c>
      <c r="C206" s="155">
        <v>1085</v>
      </c>
      <c r="D206" s="98" t="s">
        <v>451</v>
      </c>
      <c r="E206" s="98"/>
      <c r="F206" s="89" t="s">
        <v>684</v>
      </c>
      <c r="G206" s="26" t="s">
        <v>91</v>
      </c>
      <c r="H206" s="18" t="s">
        <v>643</v>
      </c>
      <c r="I206" s="98" t="s">
        <v>392</v>
      </c>
      <c r="J206" s="98" t="s">
        <v>392</v>
      </c>
      <c r="K206" s="109">
        <v>39715</v>
      </c>
      <c r="L206" s="89" t="s">
        <v>87</v>
      </c>
      <c r="M206" s="107" t="s">
        <v>552</v>
      </c>
      <c r="N206" s="107" t="s">
        <v>552</v>
      </c>
      <c r="P206" s="159"/>
      <c r="Q206" s="159"/>
      <c r="R206" s="159"/>
    </row>
    <row r="207" spans="1:18" s="184" customFormat="1" ht="30.6" x14ac:dyDescent="0.25">
      <c r="A207" s="98" t="s">
        <v>386</v>
      </c>
      <c r="B207" s="89" t="s">
        <v>387</v>
      </c>
      <c r="C207" s="155">
        <v>1086</v>
      </c>
      <c r="D207" s="98" t="s">
        <v>451</v>
      </c>
      <c r="E207" s="98"/>
      <c r="F207" s="89" t="s">
        <v>684</v>
      </c>
      <c r="G207" s="26" t="s">
        <v>91</v>
      </c>
      <c r="H207" s="18" t="s">
        <v>701</v>
      </c>
      <c r="I207" s="98" t="s">
        <v>392</v>
      </c>
      <c r="J207" s="98" t="s">
        <v>392</v>
      </c>
      <c r="K207" s="109">
        <v>39715</v>
      </c>
      <c r="L207" s="89" t="s">
        <v>87</v>
      </c>
      <c r="M207" s="107" t="s">
        <v>552</v>
      </c>
      <c r="N207" s="107" t="s">
        <v>552</v>
      </c>
      <c r="P207" s="159"/>
      <c r="Q207" s="159"/>
      <c r="R207" s="159"/>
    </row>
    <row r="208" spans="1:18" s="184" customFormat="1" ht="30.6" x14ac:dyDescent="0.25">
      <c r="A208" s="98" t="s">
        <v>386</v>
      </c>
      <c r="B208" s="89" t="s">
        <v>387</v>
      </c>
      <c r="C208" s="155">
        <v>1087</v>
      </c>
      <c r="D208" s="98" t="s">
        <v>451</v>
      </c>
      <c r="E208" s="98"/>
      <c r="F208" s="89" t="s">
        <v>684</v>
      </c>
      <c r="G208" s="26" t="s">
        <v>91</v>
      </c>
      <c r="H208" s="18" t="s">
        <v>702</v>
      </c>
      <c r="I208" s="98" t="s">
        <v>392</v>
      </c>
      <c r="J208" s="98" t="s">
        <v>392</v>
      </c>
      <c r="K208" s="109">
        <v>39715</v>
      </c>
      <c r="L208" s="89" t="s">
        <v>87</v>
      </c>
      <c r="M208" s="107" t="s">
        <v>552</v>
      </c>
      <c r="N208" s="107" t="s">
        <v>552</v>
      </c>
      <c r="P208" s="159"/>
      <c r="Q208" s="159"/>
      <c r="R208" s="159"/>
    </row>
    <row r="209" spans="1:18" s="184" customFormat="1" ht="30.6" x14ac:dyDescent="0.25">
      <c r="A209" s="98" t="s">
        <v>386</v>
      </c>
      <c r="B209" s="89" t="s">
        <v>387</v>
      </c>
      <c r="C209" s="155">
        <v>1088</v>
      </c>
      <c r="D209" s="98" t="s">
        <v>451</v>
      </c>
      <c r="E209" s="98"/>
      <c r="F209" s="89" t="s">
        <v>684</v>
      </c>
      <c r="G209" s="26" t="s">
        <v>91</v>
      </c>
      <c r="H209" s="18" t="s">
        <v>703</v>
      </c>
      <c r="I209" s="98" t="s">
        <v>392</v>
      </c>
      <c r="J209" s="98" t="s">
        <v>392</v>
      </c>
      <c r="K209" s="109">
        <v>39715</v>
      </c>
      <c r="L209" s="89" t="s">
        <v>87</v>
      </c>
      <c r="M209" s="107" t="s">
        <v>552</v>
      </c>
      <c r="N209" s="107" t="s">
        <v>552</v>
      </c>
      <c r="P209" s="159"/>
      <c r="Q209" s="159"/>
      <c r="R209" s="159"/>
    </row>
    <row r="210" spans="1:18" s="184" customFormat="1" ht="30.6" x14ac:dyDescent="0.25">
      <c r="A210" s="98" t="s">
        <v>386</v>
      </c>
      <c r="B210" s="89" t="s">
        <v>387</v>
      </c>
      <c r="C210" s="155">
        <v>1089</v>
      </c>
      <c r="D210" s="98" t="s">
        <v>451</v>
      </c>
      <c r="E210" s="98"/>
      <c r="F210" s="89" t="s">
        <v>684</v>
      </c>
      <c r="G210" s="26" t="s">
        <v>91</v>
      </c>
      <c r="H210" s="18" t="s">
        <v>646</v>
      </c>
      <c r="I210" s="98" t="s">
        <v>392</v>
      </c>
      <c r="J210" s="98" t="s">
        <v>392</v>
      </c>
      <c r="K210" s="109">
        <v>39715</v>
      </c>
      <c r="L210" s="89" t="s">
        <v>87</v>
      </c>
      <c r="M210" s="107" t="s">
        <v>552</v>
      </c>
      <c r="N210" s="107" t="s">
        <v>552</v>
      </c>
      <c r="P210" s="159"/>
      <c r="Q210" s="159"/>
      <c r="R210" s="159"/>
    </row>
    <row r="211" spans="1:18" s="184" customFormat="1" ht="30.6" x14ac:dyDescent="0.25">
      <c r="A211" s="98" t="s">
        <v>386</v>
      </c>
      <c r="B211" s="89" t="s">
        <v>387</v>
      </c>
      <c r="C211" s="155">
        <v>1090</v>
      </c>
      <c r="D211" s="98" t="s">
        <v>451</v>
      </c>
      <c r="E211" s="98"/>
      <c r="F211" s="89" t="s">
        <v>684</v>
      </c>
      <c r="G211" s="26" t="s">
        <v>91</v>
      </c>
      <c r="H211" s="18" t="s">
        <v>645</v>
      </c>
      <c r="I211" s="98" t="s">
        <v>392</v>
      </c>
      <c r="J211" s="98" t="s">
        <v>392</v>
      </c>
      <c r="K211" s="109">
        <v>39715</v>
      </c>
      <c r="L211" s="89" t="s">
        <v>87</v>
      </c>
      <c r="M211" s="107" t="s">
        <v>552</v>
      </c>
      <c r="N211" s="107" t="s">
        <v>552</v>
      </c>
      <c r="P211" s="159"/>
      <c r="Q211" s="159"/>
      <c r="R211" s="159"/>
    </row>
    <row r="212" spans="1:18" s="184" customFormat="1" ht="30.6" x14ac:dyDescent="0.25">
      <c r="A212" s="98" t="s">
        <v>386</v>
      </c>
      <c r="B212" s="89" t="s">
        <v>387</v>
      </c>
      <c r="C212" s="155">
        <v>1091</v>
      </c>
      <c r="D212" s="98" t="s">
        <v>451</v>
      </c>
      <c r="E212" s="98"/>
      <c r="F212" s="89" t="s">
        <v>684</v>
      </c>
      <c r="G212" s="26" t="s">
        <v>91</v>
      </c>
      <c r="H212" s="18" t="s">
        <v>644</v>
      </c>
      <c r="I212" s="98" t="s">
        <v>392</v>
      </c>
      <c r="J212" s="98" t="s">
        <v>392</v>
      </c>
      <c r="K212" s="109">
        <v>39715</v>
      </c>
      <c r="L212" s="89" t="s">
        <v>87</v>
      </c>
      <c r="M212" s="107" t="s">
        <v>552</v>
      </c>
      <c r="N212" s="107" t="s">
        <v>552</v>
      </c>
      <c r="P212" s="159"/>
      <c r="Q212" s="159"/>
      <c r="R212" s="159"/>
    </row>
    <row r="213" spans="1:18" s="184" customFormat="1" ht="30.6" x14ac:dyDescent="0.25">
      <c r="A213" s="64" t="s">
        <v>386</v>
      </c>
      <c r="B213" s="89" t="s">
        <v>387</v>
      </c>
      <c r="C213" s="150">
        <v>810</v>
      </c>
      <c r="D213" s="64" t="s">
        <v>451</v>
      </c>
      <c r="E213" s="64"/>
      <c r="F213" s="89" t="s">
        <v>684</v>
      </c>
      <c r="G213" s="26" t="s">
        <v>91</v>
      </c>
      <c r="H213" s="18" t="s">
        <v>704</v>
      </c>
      <c r="I213" s="98" t="s">
        <v>392</v>
      </c>
      <c r="J213" s="98" t="s">
        <v>392</v>
      </c>
      <c r="K213" s="109">
        <v>39715</v>
      </c>
      <c r="L213" s="89" t="s">
        <v>87</v>
      </c>
      <c r="M213" s="107" t="s">
        <v>552</v>
      </c>
      <c r="N213" s="107" t="s">
        <v>552</v>
      </c>
      <c r="P213" s="159"/>
      <c r="Q213" s="159"/>
      <c r="R213" s="159"/>
    </row>
    <row r="214" spans="1:18" s="159" customFormat="1" ht="30.6" x14ac:dyDescent="0.25">
      <c r="A214" s="64" t="s">
        <v>386</v>
      </c>
      <c r="B214" s="89" t="s">
        <v>387</v>
      </c>
      <c r="C214" s="150">
        <v>191</v>
      </c>
      <c r="D214" s="64" t="s">
        <v>451</v>
      </c>
      <c r="E214" s="64" t="s">
        <v>429</v>
      </c>
      <c r="F214" s="89" t="s">
        <v>684</v>
      </c>
      <c r="G214" s="26" t="s">
        <v>91</v>
      </c>
      <c r="H214" s="18" t="s">
        <v>683</v>
      </c>
      <c r="I214" s="98" t="s">
        <v>392</v>
      </c>
      <c r="J214" s="98" t="s">
        <v>392</v>
      </c>
      <c r="K214" s="109">
        <v>39715</v>
      </c>
      <c r="L214" s="89" t="s">
        <v>87</v>
      </c>
      <c r="M214" s="107" t="s">
        <v>552</v>
      </c>
      <c r="N214" s="107" t="s">
        <v>552</v>
      </c>
      <c r="O214" s="184"/>
    </row>
    <row r="215" spans="1:18" s="159" customFormat="1" ht="39" customHeight="1" x14ac:dyDescent="0.25">
      <c r="A215" s="64" t="s">
        <v>386</v>
      </c>
      <c r="B215" s="89" t="s">
        <v>387</v>
      </c>
      <c r="C215" s="150">
        <v>807</v>
      </c>
      <c r="D215" s="64" t="s">
        <v>451</v>
      </c>
      <c r="E215" s="64"/>
      <c r="F215" s="89" t="s">
        <v>684</v>
      </c>
      <c r="G215" s="18" t="s">
        <v>706</v>
      </c>
      <c r="H215" s="18" t="s">
        <v>705</v>
      </c>
      <c r="I215" s="98" t="s">
        <v>392</v>
      </c>
      <c r="J215" s="98" t="s">
        <v>392</v>
      </c>
      <c r="K215" s="109">
        <v>39715</v>
      </c>
      <c r="L215" s="89" t="s">
        <v>87</v>
      </c>
      <c r="M215" s="103">
        <v>33000000</v>
      </c>
      <c r="N215" s="103">
        <v>33000000</v>
      </c>
      <c r="O215" s="184"/>
    </row>
    <row r="216" spans="1:18" s="302" customFormat="1" ht="39" customHeight="1" x14ac:dyDescent="0.25">
      <c r="A216" s="148" t="s">
        <v>386</v>
      </c>
      <c r="B216" s="60" t="s">
        <v>387</v>
      </c>
      <c r="C216" s="155">
        <v>1092</v>
      </c>
      <c r="D216" s="148" t="s">
        <v>451</v>
      </c>
      <c r="E216" s="98"/>
      <c r="F216" s="89" t="s">
        <v>684</v>
      </c>
      <c r="G216" s="18" t="s">
        <v>711</v>
      </c>
      <c r="H216" s="18" t="s">
        <v>689</v>
      </c>
      <c r="I216" s="98" t="s">
        <v>392</v>
      </c>
      <c r="J216" s="98" t="s">
        <v>392</v>
      </c>
      <c r="K216" s="109">
        <v>39715</v>
      </c>
      <c r="L216" s="89" t="s">
        <v>87</v>
      </c>
      <c r="M216" s="103">
        <v>37000000</v>
      </c>
      <c r="N216" s="103">
        <v>37000000</v>
      </c>
      <c r="O216" s="194"/>
    </row>
    <row r="217" spans="1:18" s="159" customFormat="1" ht="81.599999999999994" x14ac:dyDescent="0.25">
      <c r="A217" s="64" t="s">
        <v>386</v>
      </c>
      <c r="B217" s="67" t="s">
        <v>387</v>
      </c>
      <c r="C217" s="150">
        <v>879</v>
      </c>
      <c r="D217" s="64"/>
      <c r="E217" s="64" t="s">
        <v>506</v>
      </c>
      <c r="F217" s="89" t="s">
        <v>92</v>
      </c>
      <c r="G217" s="65" t="s">
        <v>507</v>
      </c>
      <c r="H217" s="69" t="s">
        <v>290</v>
      </c>
      <c r="I217" s="98" t="s">
        <v>392</v>
      </c>
      <c r="J217" s="98" t="s">
        <v>392</v>
      </c>
      <c r="K217" s="67" t="s">
        <v>508</v>
      </c>
      <c r="L217" s="89" t="s">
        <v>410</v>
      </c>
      <c r="M217" s="103">
        <v>420000</v>
      </c>
      <c r="N217" s="103">
        <v>420000</v>
      </c>
      <c r="O217" s="184"/>
    </row>
    <row r="218" spans="1:18" s="159" customFormat="1" ht="30.6" x14ac:dyDescent="0.25">
      <c r="A218" s="64" t="s">
        <v>58</v>
      </c>
      <c r="B218" s="67" t="s">
        <v>59</v>
      </c>
      <c r="C218" s="150">
        <v>983</v>
      </c>
      <c r="D218" s="64" t="s">
        <v>451</v>
      </c>
      <c r="E218" s="64"/>
      <c r="F218" s="89" t="s">
        <v>84</v>
      </c>
      <c r="G218" s="65" t="s">
        <v>231</v>
      </c>
      <c r="H218" s="26" t="s">
        <v>662</v>
      </c>
      <c r="I218" s="98" t="s">
        <v>396</v>
      </c>
      <c r="J218" s="98" t="s">
        <v>396</v>
      </c>
      <c r="K218" s="109">
        <v>39717</v>
      </c>
      <c r="L218" s="89" t="s">
        <v>410</v>
      </c>
      <c r="M218" s="89" t="s">
        <v>410</v>
      </c>
      <c r="N218" s="89" t="s">
        <v>410</v>
      </c>
      <c r="O218" s="184"/>
    </row>
    <row r="219" spans="1:18" s="159" customFormat="1" ht="30.6" x14ac:dyDescent="0.25">
      <c r="A219" s="64" t="s">
        <v>58</v>
      </c>
      <c r="B219" s="67" t="s">
        <v>59</v>
      </c>
      <c r="C219" s="68">
        <v>1107</v>
      </c>
      <c r="D219" s="64" t="s">
        <v>451</v>
      </c>
      <c r="E219" s="64"/>
      <c r="F219" s="89" t="s">
        <v>84</v>
      </c>
      <c r="G219" s="65" t="s">
        <v>231</v>
      </c>
      <c r="H219" s="18" t="s">
        <v>663</v>
      </c>
      <c r="I219" s="98" t="s">
        <v>396</v>
      </c>
      <c r="J219" s="98" t="s">
        <v>396</v>
      </c>
      <c r="K219" s="109">
        <v>39717</v>
      </c>
      <c r="L219" s="89" t="s">
        <v>410</v>
      </c>
      <c r="M219" s="89" t="s">
        <v>410</v>
      </c>
      <c r="N219" s="89" t="s">
        <v>410</v>
      </c>
      <c r="O219" s="184"/>
    </row>
    <row r="220" spans="1:18" s="159" customFormat="1" ht="30.6" x14ac:dyDescent="0.25">
      <c r="A220" s="64" t="s">
        <v>58</v>
      </c>
      <c r="B220" s="67" t="s">
        <v>59</v>
      </c>
      <c r="C220" s="68">
        <v>1108</v>
      </c>
      <c r="D220" s="64" t="s">
        <v>451</v>
      </c>
      <c r="E220" s="64"/>
      <c r="F220" s="89" t="s">
        <v>84</v>
      </c>
      <c r="G220" s="65" t="s">
        <v>231</v>
      </c>
      <c r="H220" s="18" t="s">
        <v>664</v>
      </c>
      <c r="I220" s="98" t="s">
        <v>396</v>
      </c>
      <c r="J220" s="98" t="s">
        <v>396</v>
      </c>
      <c r="K220" s="109">
        <v>39717</v>
      </c>
      <c r="L220" s="89" t="s">
        <v>410</v>
      </c>
      <c r="M220" s="89" t="s">
        <v>410</v>
      </c>
      <c r="N220" s="89" t="s">
        <v>410</v>
      </c>
      <c r="O220" s="184"/>
    </row>
    <row r="221" spans="1:18" s="159" customFormat="1" ht="30.6" x14ac:dyDescent="0.25">
      <c r="A221" s="64" t="s">
        <v>58</v>
      </c>
      <c r="B221" s="67" t="s">
        <v>59</v>
      </c>
      <c r="C221" s="150">
        <v>331</v>
      </c>
      <c r="D221" s="64" t="s">
        <v>451</v>
      </c>
      <c r="E221" s="64"/>
      <c r="F221" s="89" t="s">
        <v>347</v>
      </c>
      <c r="G221" s="26" t="s">
        <v>69</v>
      </c>
      <c r="H221" s="26" t="s">
        <v>564</v>
      </c>
      <c r="I221" s="98" t="s">
        <v>392</v>
      </c>
      <c r="J221" s="98" t="s">
        <v>392</v>
      </c>
      <c r="K221" s="67" t="s">
        <v>70</v>
      </c>
      <c r="L221" s="89" t="s">
        <v>410</v>
      </c>
      <c r="M221" s="89" t="s">
        <v>410</v>
      </c>
      <c r="N221" s="89" t="s">
        <v>410</v>
      </c>
      <c r="O221" s="184"/>
    </row>
    <row r="222" spans="1:18" s="300" customFormat="1" ht="30.6" x14ac:dyDescent="0.25">
      <c r="A222" s="253" t="s">
        <v>58</v>
      </c>
      <c r="B222" s="206" t="s">
        <v>59</v>
      </c>
      <c r="C222" s="256">
        <v>1121</v>
      </c>
      <c r="D222" s="253" t="s">
        <v>451</v>
      </c>
      <c r="E222" s="18"/>
      <c r="F222" s="206" t="s">
        <v>6</v>
      </c>
      <c r="G222" s="257" t="s">
        <v>870</v>
      </c>
      <c r="H222" s="257" t="s">
        <v>766</v>
      </c>
      <c r="I222" s="18"/>
      <c r="J222" s="253" t="s">
        <v>396</v>
      </c>
      <c r="K222" s="251">
        <v>39790</v>
      </c>
      <c r="L222" s="251" t="s">
        <v>410</v>
      </c>
      <c r="M222" s="18"/>
      <c r="N222" s="251" t="s">
        <v>410</v>
      </c>
      <c r="O222" s="184"/>
    </row>
    <row r="223" spans="1:18" s="300" customFormat="1" ht="30.6" x14ac:dyDescent="0.25">
      <c r="A223" s="253" t="s">
        <v>58</v>
      </c>
      <c r="B223" s="206" t="s">
        <v>59</v>
      </c>
      <c r="C223" s="256">
        <v>1122</v>
      </c>
      <c r="D223" s="253" t="s">
        <v>451</v>
      </c>
      <c r="E223" s="18"/>
      <c r="F223" s="206" t="s">
        <v>347</v>
      </c>
      <c r="G223" s="257" t="s">
        <v>194</v>
      </c>
      <c r="H223" s="257" t="s">
        <v>767</v>
      </c>
      <c r="I223" s="18"/>
      <c r="J223" s="253" t="s">
        <v>396</v>
      </c>
      <c r="K223" s="251">
        <v>39868</v>
      </c>
      <c r="L223" s="251" t="s">
        <v>410</v>
      </c>
      <c r="M223" s="18"/>
      <c r="N223" s="251" t="s">
        <v>410</v>
      </c>
      <c r="O223" s="184"/>
    </row>
    <row r="224" spans="1:18" s="300" customFormat="1" ht="30.6" x14ac:dyDescent="0.25">
      <c r="A224" s="253" t="s">
        <v>58</v>
      </c>
      <c r="B224" s="206" t="s">
        <v>59</v>
      </c>
      <c r="C224" s="256">
        <v>1126</v>
      </c>
      <c r="D224" s="253" t="s">
        <v>451</v>
      </c>
      <c r="E224" s="18"/>
      <c r="F224" s="206" t="s">
        <v>92</v>
      </c>
      <c r="G224" s="257" t="s">
        <v>869</v>
      </c>
      <c r="H224" s="257" t="s">
        <v>770</v>
      </c>
      <c r="I224" s="18"/>
      <c r="J224" s="253" t="s">
        <v>396</v>
      </c>
      <c r="K224" s="251">
        <v>39608</v>
      </c>
      <c r="L224" s="251" t="s">
        <v>410</v>
      </c>
      <c r="M224" s="18"/>
      <c r="N224" s="251" t="s">
        <v>410</v>
      </c>
      <c r="O224" s="184"/>
    </row>
    <row r="225" spans="1:15" s="159" customFormat="1" ht="23.25" customHeight="1" x14ac:dyDescent="0.4">
      <c r="A225" s="1154" t="s">
        <v>528</v>
      </c>
      <c r="B225" s="1154"/>
      <c r="C225" s="1154"/>
      <c r="D225" s="1154"/>
      <c r="E225" s="1154"/>
      <c r="F225" s="1154"/>
      <c r="G225" s="1154"/>
      <c r="H225" s="1154"/>
      <c r="I225" s="1154"/>
      <c r="J225" s="1154"/>
      <c r="K225" s="1154"/>
      <c r="L225" s="1154"/>
      <c r="M225" s="1154"/>
      <c r="N225" s="1154"/>
      <c r="O225" s="184"/>
    </row>
    <row r="226" spans="1:15" s="159" customFormat="1" ht="21" x14ac:dyDescent="0.4">
      <c r="A226" s="1153" t="s">
        <v>297</v>
      </c>
      <c r="B226" s="1153"/>
      <c r="C226" s="1153"/>
      <c r="D226" s="1153"/>
      <c r="E226" s="1153"/>
      <c r="F226" s="1153"/>
      <c r="G226" s="1153"/>
      <c r="H226" s="1153"/>
      <c r="I226" s="1153"/>
      <c r="J226" s="1153"/>
      <c r="K226" s="1153"/>
      <c r="L226" s="1153"/>
      <c r="M226" s="1153"/>
      <c r="N226" s="1153"/>
      <c r="O226" s="184"/>
    </row>
    <row r="227" spans="1:15" s="159" customFormat="1" ht="37.5" customHeight="1" x14ac:dyDescent="0.25">
      <c r="A227" s="253" t="s">
        <v>386</v>
      </c>
      <c r="B227" s="206" t="s">
        <v>509</v>
      </c>
      <c r="C227" s="256">
        <v>1130</v>
      </c>
      <c r="D227" s="253" t="s">
        <v>393</v>
      </c>
      <c r="E227" s="64"/>
      <c r="F227" s="206" t="s">
        <v>411</v>
      </c>
      <c r="G227" s="257" t="s">
        <v>778</v>
      </c>
      <c r="H227" s="257" t="s">
        <v>779</v>
      </c>
      <c r="I227" s="64"/>
      <c r="J227" s="253" t="s">
        <v>396</v>
      </c>
      <c r="K227" s="206" t="s">
        <v>87</v>
      </c>
      <c r="L227" s="206" t="s">
        <v>87</v>
      </c>
      <c r="M227" s="64"/>
      <c r="N227" s="254">
        <v>2000000</v>
      </c>
      <c r="O227" s="184"/>
    </row>
    <row r="228" spans="1:15" s="300" customFormat="1" ht="30.6" x14ac:dyDescent="0.25">
      <c r="A228" s="64" t="s">
        <v>386</v>
      </c>
      <c r="B228" s="67" t="s">
        <v>509</v>
      </c>
      <c r="C228" s="150">
        <v>148</v>
      </c>
      <c r="D228" s="64" t="s">
        <v>393</v>
      </c>
      <c r="E228" s="64"/>
      <c r="F228" s="158" t="s">
        <v>6</v>
      </c>
      <c r="G228" s="26" t="s">
        <v>214</v>
      </c>
      <c r="H228" s="26" t="s">
        <v>523</v>
      </c>
      <c r="I228" s="98" t="s">
        <v>510</v>
      </c>
      <c r="J228" s="253" t="s">
        <v>396</v>
      </c>
      <c r="K228" s="60" t="s">
        <v>87</v>
      </c>
      <c r="L228" s="89" t="s">
        <v>87</v>
      </c>
      <c r="M228" s="103">
        <v>16900000</v>
      </c>
      <c r="N228" s="103">
        <v>16900000</v>
      </c>
      <c r="O228" s="184"/>
    </row>
    <row r="229" spans="1:15" s="159" customFormat="1" ht="37.5" customHeight="1" x14ac:dyDescent="0.25">
      <c r="A229" s="253" t="s">
        <v>386</v>
      </c>
      <c r="B229" s="206" t="s">
        <v>509</v>
      </c>
      <c r="C229" s="256">
        <v>1133</v>
      </c>
      <c r="D229" s="253" t="s">
        <v>393</v>
      </c>
      <c r="E229" s="64"/>
      <c r="F229" s="206" t="s">
        <v>84</v>
      </c>
      <c r="G229" s="257" t="s">
        <v>784</v>
      </c>
      <c r="H229" s="257" t="s">
        <v>785</v>
      </c>
      <c r="I229" s="64"/>
      <c r="J229" s="253" t="s">
        <v>396</v>
      </c>
      <c r="K229" s="206" t="s">
        <v>87</v>
      </c>
      <c r="L229" s="206" t="s">
        <v>87</v>
      </c>
      <c r="M229" s="64"/>
      <c r="N229" s="254">
        <v>300000</v>
      </c>
      <c r="O229" s="184"/>
    </row>
    <row r="230" spans="1:15" s="300" customFormat="1" ht="33.75" customHeight="1" x14ac:dyDescent="0.25">
      <c r="A230" s="64" t="s">
        <v>386</v>
      </c>
      <c r="B230" s="67" t="s">
        <v>509</v>
      </c>
      <c r="C230" s="150">
        <v>1116</v>
      </c>
      <c r="D230" s="263" t="s">
        <v>388</v>
      </c>
      <c r="E230" s="64"/>
      <c r="F230" s="89" t="s">
        <v>1</v>
      </c>
      <c r="G230" s="18" t="s">
        <v>544</v>
      </c>
      <c r="H230" s="257" t="s">
        <v>713</v>
      </c>
      <c r="I230" s="98"/>
      <c r="J230" s="253" t="s">
        <v>510</v>
      </c>
      <c r="K230" s="206" t="s">
        <v>87</v>
      </c>
      <c r="L230" s="206" t="s">
        <v>87</v>
      </c>
      <c r="M230" s="107"/>
      <c r="N230" s="258" t="s">
        <v>92</v>
      </c>
      <c r="O230" s="184"/>
    </row>
    <row r="231" spans="1:15" s="300" customFormat="1" ht="50.25" customHeight="1" x14ac:dyDescent="0.25">
      <c r="A231" s="64" t="s">
        <v>386</v>
      </c>
      <c r="B231" s="67" t="s">
        <v>509</v>
      </c>
      <c r="C231" s="150">
        <v>1031</v>
      </c>
      <c r="D231" s="263" t="s">
        <v>388</v>
      </c>
      <c r="E231" s="64"/>
      <c r="F231" s="89" t="s">
        <v>519</v>
      </c>
      <c r="G231" s="18" t="s">
        <v>544</v>
      </c>
      <c r="H231" s="257" t="s">
        <v>771</v>
      </c>
      <c r="I231" s="98" t="s">
        <v>396</v>
      </c>
      <c r="J231" s="253" t="s">
        <v>510</v>
      </c>
      <c r="K231" s="206" t="s">
        <v>87</v>
      </c>
      <c r="L231" s="89" t="s">
        <v>87</v>
      </c>
      <c r="M231" s="107" t="s">
        <v>541</v>
      </c>
      <c r="N231" s="258" t="s">
        <v>92</v>
      </c>
      <c r="O231" s="184"/>
    </row>
    <row r="232" spans="1:15" s="159" customFormat="1" ht="37.5" customHeight="1" x14ac:dyDescent="0.25">
      <c r="A232" s="253" t="s">
        <v>386</v>
      </c>
      <c r="B232" s="206" t="s">
        <v>509</v>
      </c>
      <c r="C232" s="256">
        <v>1131</v>
      </c>
      <c r="D232" s="253" t="s">
        <v>393</v>
      </c>
      <c r="E232" s="64"/>
      <c r="F232" s="206" t="s">
        <v>1</v>
      </c>
      <c r="G232" s="257" t="s">
        <v>780</v>
      </c>
      <c r="H232" s="257" t="s">
        <v>781</v>
      </c>
      <c r="I232" s="64"/>
      <c r="J232" s="253" t="s">
        <v>396</v>
      </c>
      <c r="K232" s="206" t="s">
        <v>87</v>
      </c>
      <c r="L232" s="206" t="s">
        <v>87</v>
      </c>
      <c r="M232" s="64"/>
      <c r="N232" s="254">
        <v>600000</v>
      </c>
      <c r="O232" s="184"/>
    </row>
    <row r="233" spans="1:15" s="159" customFormat="1" ht="37.5" customHeight="1" x14ac:dyDescent="0.25">
      <c r="A233" s="253" t="s">
        <v>386</v>
      </c>
      <c r="B233" s="206" t="s">
        <v>509</v>
      </c>
      <c r="C233" s="256">
        <v>1132</v>
      </c>
      <c r="D233" s="253" t="s">
        <v>393</v>
      </c>
      <c r="E233" s="64"/>
      <c r="F233" s="206" t="s">
        <v>1</v>
      </c>
      <c r="G233" s="257" t="s">
        <v>782</v>
      </c>
      <c r="H233" s="257" t="s">
        <v>783</v>
      </c>
      <c r="I233" s="64"/>
      <c r="J233" s="253" t="s">
        <v>396</v>
      </c>
      <c r="K233" s="206" t="s">
        <v>87</v>
      </c>
      <c r="L233" s="206" t="s">
        <v>87</v>
      </c>
      <c r="M233" s="64"/>
      <c r="N233" s="254">
        <v>600000</v>
      </c>
      <c r="O233" s="184"/>
    </row>
    <row r="234" spans="1:15" s="159" customFormat="1" ht="30.6" x14ac:dyDescent="0.25">
      <c r="A234" s="64" t="s">
        <v>104</v>
      </c>
      <c r="B234" s="67" t="s">
        <v>105</v>
      </c>
      <c r="C234" s="150">
        <v>1018</v>
      </c>
      <c r="D234" s="64" t="s">
        <v>388</v>
      </c>
      <c r="E234" s="268"/>
      <c r="F234" s="89" t="s">
        <v>92</v>
      </c>
      <c r="G234" s="252" t="s">
        <v>355</v>
      </c>
      <c r="H234" s="69" t="s">
        <v>292</v>
      </c>
      <c r="I234" s="98" t="s">
        <v>510</v>
      </c>
      <c r="J234" s="98" t="s">
        <v>510</v>
      </c>
      <c r="K234" s="67" t="s">
        <v>87</v>
      </c>
      <c r="L234" s="89" t="s">
        <v>87</v>
      </c>
      <c r="M234" s="103" t="s">
        <v>92</v>
      </c>
      <c r="N234" s="103" t="s">
        <v>92</v>
      </c>
      <c r="O234" s="184"/>
    </row>
    <row r="235" spans="1:15" s="159" customFormat="1" ht="20.399999999999999" x14ac:dyDescent="0.25">
      <c r="A235" s="64" t="s">
        <v>104</v>
      </c>
      <c r="B235" s="67" t="s">
        <v>105</v>
      </c>
      <c r="C235" s="150">
        <v>984</v>
      </c>
      <c r="D235" s="64" t="s">
        <v>393</v>
      </c>
      <c r="E235" s="64" t="s">
        <v>106</v>
      </c>
      <c r="F235" s="89" t="s">
        <v>92</v>
      </c>
      <c r="G235" s="65" t="s">
        <v>107</v>
      </c>
      <c r="H235" s="69" t="s">
        <v>281</v>
      </c>
      <c r="I235" s="98" t="s">
        <v>510</v>
      </c>
      <c r="J235" s="98" t="s">
        <v>510</v>
      </c>
      <c r="K235" s="67" t="s">
        <v>87</v>
      </c>
      <c r="L235" s="89" t="s">
        <v>87</v>
      </c>
      <c r="M235" s="103" t="s">
        <v>92</v>
      </c>
      <c r="N235" s="103" t="s">
        <v>92</v>
      </c>
      <c r="O235" s="184"/>
    </row>
    <row r="236" spans="1:15" s="159" customFormat="1" ht="20.25" customHeight="1" x14ac:dyDescent="0.4">
      <c r="A236" s="1153" t="s">
        <v>298</v>
      </c>
      <c r="B236" s="1153"/>
      <c r="C236" s="1153"/>
      <c r="D236" s="1153"/>
      <c r="E236" s="1153"/>
      <c r="F236" s="1153"/>
      <c r="G236" s="1153"/>
      <c r="H236" s="1153"/>
      <c r="I236" s="1153"/>
      <c r="J236" s="1153"/>
      <c r="K236" s="1153"/>
      <c r="L236" s="1153"/>
      <c r="M236" s="1153"/>
      <c r="N236" s="1153"/>
      <c r="O236" s="184"/>
    </row>
    <row r="237" spans="1:15" s="159" customFormat="1" ht="20.399999999999999" x14ac:dyDescent="0.25">
      <c r="A237" s="64" t="s">
        <v>386</v>
      </c>
      <c r="B237" s="67" t="s">
        <v>509</v>
      </c>
      <c r="C237" s="68">
        <v>275</v>
      </c>
      <c r="D237" s="64" t="s">
        <v>451</v>
      </c>
      <c r="E237" s="64"/>
      <c r="F237" s="89" t="s">
        <v>92</v>
      </c>
      <c r="G237" s="69"/>
      <c r="H237" s="69" t="s">
        <v>125</v>
      </c>
      <c r="I237" s="98" t="s">
        <v>510</v>
      </c>
      <c r="J237" s="98" t="s">
        <v>510</v>
      </c>
      <c r="K237" s="67" t="s">
        <v>87</v>
      </c>
      <c r="L237" s="89" t="s">
        <v>87</v>
      </c>
      <c r="M237" s="103" t="s">
        <v>92</v>
      </c>
      <c r="N237" s="103" t="s">
        <v>92</v>
      </c>
      <c r="O237" s="184"/>
    </row>
    <row r="238" spans="1:15" s="159" customFormat="1" ht="20.399999999999999" x14ac:dyDescent="0.25">
      <c r="A238" s="186" t="s">
        <v>386</v>
      </c>
      <c r="B238" s="157" t="s">
        <v>509</v>
      </c>
      <c r="C238" s="68">
        <v>277</v>
      </c>
      <c r="D238" s="186" t="s">
        <v>451</v>
      </c>
      <c r="E238" s="186"/>
      <c r="F238" s="60" t="s">
        <v>92</v>
      </c>
      <c r="G238" s="252"/>
      <c r="H238" s="252" t="s">
        <v>624</v>
      </c>
      <c r="I238" s="148" t="s">
        <v>510</v>
      </c>
      <c r="J238" s="148" t="s">
        <v>510</v>
      </c>
      <c r="K238" s="157" t="s">
        <v>87</v>
      </c>
      <c r="L238" s="60" t="s">
        <v>87</v>
      </c>
      <c r="M238" s="153" t="s">
        <v>92</v>
      </c>
      <c r="N238" s="153" t="s">
        <v>92</v>
      </c>
      <c r="O238" s="184"/>
    </row>
    <row r="239" spans="1:15" s="159" customFormat="1" ht="30.6" x14ac:dyDescent="0.25">
      <c r="A239" s="64" t="s">
        <v>58</v>
      </c>
      <c r="B239" s="67" t="s">
        <v>74</v>
      </c>
      <c r="C239" s="150">
        <v>869</v>
      </c>
      <c r="D239" s="64" t="s">
        <v>451</v>
      </c>
      <c r="E239" s="67"/>
      <c r="F239" s="89" t="s">
        <v>159</v>
      </c>
      <c r="G239" s="26" t="s">
        <v>180</v>
      </c>
      <c r="H239" s="26" t="s">
        <v>156</v>
      </c>
      <c r="I239" s="98" t="s">
        <v>510</v>
      </c>
      <c r="J239" s="98" t="s">
        <v>510</v>
      </c>
      <c r="K239" s="67" t="s">
        <v>87</v>
      </c>
      <c r="L239" s="89" t="s">
        <v>410</v>
      </c>
      <c r="M239" s="89" t="s">
        <v>410</v>
      </c>
      <c r="N239" s="89" t="s">
        <v>410</v>
      </c>
      <c r="O239" s="184"/>
    </row>
    <row r="240" spans="1:15" s="159" customFormat="1" ht="30.6" x14ac:dyDescent="0.25">
      <c r="A240" s="64" t="s">
        <v>58</v>
      </c>
      <c r="B240" s="67" t="s">
        <v>74</v>
      </c>
      <c r="C240" s="150">
        <v>1041</v>
      </c>
      <c r="D240" s="64" t="s">
        <v>451</v>
      </c>
      <c r="E240" s="67"/>
      <c r="F240" s="89" t="s">
        <v>159</v>
      </c>
      <c r="G240" s="26" t="s">
        <v>180</v>
      </c>
      <c r="H240" s="26" t="s">
        <v>157</v>
      </c>
      <c r="I240" s="98" t="s">
        <v>510</v>
      </c>
      <c r="J240" s="98" t="s">
        <v>510</v>
      </c>
      <c r="K240" s="67" t="s">
        <v>87</v>
      </c>
      <c r="L240" s="89" t="s">
        <v>410</v>
      </c>
      <c r="M240" s="89" t="s">
        <v>410</v>
      </c>
      <c r="N240" s="89" t="s">
        <v>410</v>
      </c>
      <c r="O240" s="184"/>
    </row>
    <row r="241" spans="1:15" s="159" customFormat="1" ht="20.25" customHeight="1" x14ac:dyDescent="0.4">
      <c r="A241" s="1153" t="s">
        <v>299</v>
      </c>
      <c r="B241" s="1153"/>
      <c r="C241" s="1153"/>
      <c r="D241" s="1153"/>
      <c r="E241" s="1153"/>
      <c r="F241" s="1153"/>
      <c r="G241" s="1153"/>
      <c r="H241" s="1153"/>
      <c r="I241" s="1153"/>
      <c r="J241" s="1153"/>
      <c r="K241" s="1153"/>
      <c r="L241" s="1153"/>
      <c r="M241" s="1153"/>
      <c r="N241" s="1153"/>
      <c r="O241" s="184"/>
    </row>
    <row r="242" spans="1:15" s="159" customFormat="1" ht="36" customHeight="1" x14ac:dyDescent="0.25">
      <c r="A242" s="64" t="s">
        <v>386</v>
      </c>
      <c r="B242" s="67" t="s">
        <v>509</v>
      </c>
      <c r="C242" s="68">
        <v>318</v>
      </c>
      <c r="D242" s="64" t="s">
        <v>489</v>
      </c>
      <c r="E242" s="64"/>
      <c r="F242" s="89" t="s">
        <v>1</v>
      </c>
      <c r="G242" s="26"/>
      <c r="H242" s="26" t="s">
        <v>130</v>
      </c>
      <c r="I242" s="98" t="s">
        <v>510</v>
      </c>
      <c r="J242" s="98" t="s">
        <v>510</v>
      </c>
      <c r="K242" s="60" t="s">
        <v>87</v>
      </c>
      <c r="L242" s="89" t="s">
        <v>87</v>
      </c>
      <c r="M242" s="103">
        <v>9000000</v>
      </c>
      <c r="N242" s="103">
        <v>9000000</v>
      </c>
      <c r="O242" s="184"/>
    </row>
    <row r="243" spans="1:15" s="159" customFormat="1" ht="48" customHeight="1" x14ac:dyDescent="0.25">
      <c r="A243" s="64" t="s">
        <v>386</v>
      </c>
      <c r="B243" s="67" t="s">
        <v>509</v>
      </c>
      <c r="C243" s="68">
        <v>325</v>
      </c>
      <c r="D243" s="64" t="s">
        <v>489</v>
      </c>
      <c r="E243" s="64"/>
      <c r="F243" s="89" t="s">
        <v>1</v>
      </c>
      <c r="G243" s="26" t="s">
        <v>167</v>
      </c>
      <c r="H243" s="26" t="s">
        <v>133</v>
      </c>
      <c r="I243" s="98" t="s">
        <v>510</v>
      </c>
      <c r="J243" s="98" t="s">
        <v>510</v>
      </c>
      <c r="K243" s="60" t="s">
        <v>87</v>
      </c>
      <c r="L243" s="89" t="s">
        <v>87</v>
      </c>
      <c r="M243" s="103">
        <v>5000000</v>
      </c>
      <c r="N243" s="103">
        <v>5000000</v>
      </c>
      <c r="O243" s="184"/>
    </row>
    <row r="244" spans="1:15" s="159" customFormat="1" ht="30.6" x14ac:dyDescent="0.25">
      <c r="A244" s="64" t="s">
        <v>386</v>
      </c>
      <c r="B244" s="67" t="s">
        <v>509</v>
      </c>
      <c r="C244" s="68">
        <v>324</v>
      </c>
      <c r="D244" s="64" t="s">
        <v>489</v>
      </c>
      <c r="E244" s="64"/>
      <c r="F244" s="89" t="s">
        <v>389</v>
      </c>
      <c r="G244" s="26"/>
      <c r="H244" s="26" t="s">
        <v>132</v>
      </c>
      <c r="I244" s="98" t="s">
        <v>510</v>
      </c>
      <c r="J244" s="98" t="s">
        <v>510</v>
      </c>
      <c r="K244" s="60" t="s">
        <v>87</v>
      </c>
      <c r="L244" s="89" t="s">
        <v>87</v>
      </c>
      <c r="M244" s="103">
        <v>100000000</v>
      </c>
      <c r="N244" s="103">
        <v>100000000</v>
      </c>
      <c r="O244" s="184"/>
    </row>
    <row r="245" spans="1:15" s="159" customFormat="1" ht="20.25" customHeight="1" x14ac:dyDescent="0.4">
      <c r="A245" s="1153" t="s">
        <v>300</v>
      </c>
      <c r="B245" s="1153"/>
      <c r="C245" s="1153"/>
      <c r="D245" s="1153"/>
      <c r="E245" s="1153"/>
      <c r="F245" s="1153"/>
      <c r="G245" s="1153"/>
      <c r="H245" s="1153"/>
      <c r="I245" s="1153"/>
      <c r="J245" s="1153"/>
      <c r="K245" s="1153"/>
      <c r="L245" s="1153"/>
      <c r="M245" s="1153"/>
      <c r="N245" s="1153"/>
      <c r="O245" s="184"/>
    </row>
    <row r="246" spans="1:15" s="159" customFormat="1" ht="20.399999999999999" x14ac:dyDescent="0.25">
      <c r="A246" s="98" t="s">
        <v>386</v>
      </c>
      <c r="B246" s="89" t="s">
        <v>509</v>
      </c>
      <c r="C246" s="113">
        <v>1063</v>
      </c>
      <c r="D246" s="98" t="s">
        <v>402</v>
      </c>
      <c r="E246" s="64"/>
      <c r="F246" s="206" t="s">
        <v>411</v>
      </c>
      <c r="G246" s="267"/>
      <c r="H246" s="18" t="s">
        <v>686</v>
      </c>
      <c r="I246" s="98" t="s">
        <v>510</v>
      </c>
      <c r="J246" s="253" t="s">
        <v>396</v>
      </c>
      <c r="K246" s="89" t="s">
        <v>87</v>
      </c>
      <c r="L246" s="89" t="s">
        <v>87</v>
      </c>
      <c r="M246" s="103" t="s">
        <v>92</v>
      </c>
      <c r="N246" s="254">
        <v>5400000</v>
      </c>
      <c r="O246" s="184"/>
    </row>
    <row r="247" spans="1:15" s="194" customFormat="1" ht="38.25" customHeight="1" x14ac:dyDescent="0.25">
      <c r="A247" s="64" t="s">
        <v>386</v>
      </c>
      <c r="B247" s="67" t="s">
        <v>509</v>
      </c>
      <c r="C247" s="150">
        <v>963</v>
      </c>
      <c r="D247" s="64" t="s">
        <v>402</v>
      </c>
      <c r="E247" s="64"/>
      <c r="F247" s="89" t="s">
        <v>411</v>
      </c>
      <c r="G247" s="26" t="s">
        <v>404</v>
      </c>
      <c r="H247" s="26" t="s">
        <v>608</v>
      </c>
      <c r="I247" s="98" t="s">
        <v>510</v>
      </c>
      <c r="J247" s="253" t="s">
        <v>396</v>
      </c>
      <c r="K247" s="67" t="s">
        <v>87</v>
      </c>
      <c r="L247" s="89" t="s">
        <v>87</v>
      </c>
      <c r="M247" s="103" t="s">
        <v>92</v>
      </c>
      <c r="N247" s="254">
        <v>3400000</v>
      </c>
    </row>
    <row r="248" spans="1:15" s="194" customFormat="1" ht="38.25" customHeight="1" x14ac:dyDescent="0.25">
      <c r="A248" s="64" t="s">
        <v>386</v>
      </c>
      <c r="B248" s="67" t="s">
        <v>509</v>
      </c>
      <c r="C248" s="150">
        <v>842</v>
      </c>
      <c r="D248" s="64" t="s">
        <v>402</v>
      </c>
      <c r="E248" s="64"/>
      <c r="F248" s="89" t="s">
        <v>6</v>
      </c>
      <c r="G248" s="26" t="s">
        <v>404</v>
      </c>
      <c r="H248" s="26" t="s">
        <v>325</v>
      </c>
      <c r="I248" s="98" t="s">
        <v>510</v>
      </c>
      <c r="J248" s="253" t="s">
        <v>396</v>
      </c>
      <c r="K248" s="67" t="s">
        <v>87</v>
      </c>
      <c r="L248" s="89" t="s">
        <v>87</v>
      </c>
      <c r="M248" s="103" t="s">
        <v>92</v>
      </c>
      <c r="N248" s="254">
        <v>3000000</v>
      </c>
    </row>
    <row r="249" spans="1:15" s="194" customFormat="1" ht="30" customHeight="1" x14ac:dyDescent="0.25">
      <c r="A249" s="64" t="s">
        <v>386</v>
      </c>
      <c r="B249" s="67" t="s">
        <v>509</v>
      </c>
      <c r="C249" s="150">
        <v>964</v>
      </c>
      <c r="D249" s="64" t="s">
        <v>402</v>
      </c>
      <c r="E249" s="64"/>
      <c r="F249" s="89" t="s">
        <v>1</v>
      </c>
      <c r="G249" s="26" t="s">
        <v>404</v>
      </c>
      <c r="H249" s="26" t="s">
        <v>272</v>
      </c>
      <c r="I249" s="98" t="s">
        <v>510</v>
      </c>
      <c r="J249" s="253" t="s">
        <v>396</v>
      </c>
      <c r="K249" s="67" t="s">
        <v>87</v>
      </c>
      <c r="L249" s="89" t="s">
        <v>87</v>
      </c>
      <c r="M249" s="103" t="s">
        <v>92</v>
      </c>
      <c r="N249" s="254">
        <v>5600000</v>
      </c>
    </row>
    <row r="250" spans="1:15" s="194" customFormat="1" ht="30" customHeight="1" x14ac:dyDescent="0.25">
      <c r="A250" s="64" t="s">
        <v>386</v>
      </c>
      <c r="B250" s="67" t="s">
        <v>509</v>
      </c>
      <c r="C250" s="150">
        <v>965</v>
      </c>
      <c r="D250" s="64" t="s">
        <v>402</v>
      </c>
      <c r="E250" s="89"/>
      <c r="F250" s="206" t="s">
        <v>389</v>
      </c>
      <c r="G250" s="26" t="s">
        <v>404</v>
      </c>
      <c r="H250" s="26" t="s">
        <v>721</v>
      </c>
      <c r="I250" s="98" t="s">
        <v>510</v>
      </c>
      <c r="J250" s="98" t="s">
        <v>510</v>
      </c>
      <c r="K250" s="67" t="s">
        <v>87</v>
      </c>
      <c r="L250" s="89" t="s">
        <v>87</v>
      </c>
      <c r="M250" s="103" t="s">
        <v>92</v>
      </c>
      <c r="N250" s="103" t="s">
        <v>92</v>
      </c>
    </row>
    <row r="251" spans="1:15" s="194" customFormat="1" ht="28.5" customHeight="1" x14ac:dyDescent="0.25">
      <c r="A251" s="64" t="s">
        <v>386</v>
      </c>
      <c r="B251" s="67" t="s">
        <v>509</v>
      </c>
      <c r="C251" s="150">
        <v>969</v>
      </c>
      <c r="D251" s="64" t="s">
        <v>402</v>
      </c>
      <c r="E251" s="89"/>
      <c r="F251" s="206" t="s">
        <v>389</v>
      </c>
      <c r="G251" s="26" t="s">
        <v>404</v>
      </c>
      <c r="H251" s="26" t="s">
        <v>274</v>
      </c>
      <c r="I251" s="98" t="s">
        <v>510</v>
      </c>
      <c r="J251" s="98" t="s">
        <v>510</v>
      </c>
      <c r="K251" s="67" t="s">
        <v>87</v>
      </c>
      <c r="L251" s="89" t="s">
        <v>87</v>
      </c>
      <c r="M251" s="103">
        <v>1200000</v>
      </c>
      <c r="N251" s="103">
        <v>1200000</v>
      </c>
    </row>
    <row r="252" spans="1:15" s="194" customFormat="1" ht="32.25" customHeight="1" x14ac:dyDescent="0.25">
      <c r="A252" s="64" t="s">
        <v>386</v>
      </c>
      <c r="B252" s="67" t="s">
        <v>509</v>
      </c>
      <c r="C252" s="150">
        <v>301</v>
      </c>
      <c r="D252" s="64" t="s">
        <v>402</v>
      </c>
      <c r="E252" s="89"/>
      <c r="F252" s="89" t="s">
        <v>389</v>
      </c>
      <c r="G252" s="26" t="s">
        <v>404</v>
      </c>
      <c r="H252" s="26" t="s">
        <v>2</v>
      </c>
      <c r="I252" s="98" t="s">
        <v>510</v>
      </c>
      <c r="J252" s="98" t="s">
        <v>510</v>
      </c>
      <c r="K252" s="67" t="s">
        <v>87</v>
      </c>
      <c r="L252" s="89" t="s">
        <v>87</v>
      </c>
      <c r="M252" s="103">
        <v>4600000</v>
      </c>
      <c r="N252" s="103">
        <v>4600000</v>
      </c>
    </row>
    <row r="253" spans="1:15" s="194" customFormat="1" ht="29.25" customHeight="1" x14ac:dyDescent="0.25">
      <c r="A253" s="64" t="s">
        <v>386</v>
      </c>
      <c r="B253" s="67" t="s">
        <v>509</v>
      </c>
      <c r="C253" s="150">
        <v>843</v>
      </c>
      <c r="D253" s="64" t="s">
        <v>402</v>
      </c>
      <c r="E253" s="271"/>
      <c r="F253" s="206" t="s">
        <v>684</v>
      </c>
      <c r="G253" s="26" t="s">
        <v>404</v>
      </c>
      <c r="H253" s="26" t="s">
        <v>152</v>
      </c>
      <c r="I253" s="98" t="s">
        <v>510</v>
      </c>
      <c r="J253" s="98" t="s">
        <v>510</v>
      </c>
      <c r="K253" s="67" t="s">
        <v>87</v>
      </c>
      <c r="L253" s="89" t="s">
        <v>87</v>
      </c>
      <c r="M253" s="103" t="s">
        <v>92</v>
      </c>
      <c r="N253" s="103" t="s">
        <v>92</v>
      </c>
    </row>
    <row r="254" spans="1:15" s="159" customFormat="1" ht="37.5" customHeight="1" x14ac:dyDescent="0.25">
      <c r="A254" s="253" t="s">
        <v>386</v>
      </c>
      <c r="B254" s="206" t="s">
        <v>509</v>
      </c>
      <c r="C254" s="256">
        <v>1119</v>
      </c>
      <c r="D254" s="253" t="s">
        <v>402</v>
      </c>
      <c r="E254" s="64"/>
      <c r="F254" s="206" t="s">
        <v>411</v>
      </c>
      <c r="G254" s="257" t="s">
        <v>354</v>
      </c>
      <c r="H254" s="257" t="s">
        <v>765</v>
      </c>
      <c r="I254" s="64"/>
      <c r="J254" s="253" t="s">
        <v>396</v>
      </c>
      <c r="K254" s="206" t="s">
        <v>87</v>
      </c>
      <c r="L254" s="206" t="s">
        <v>87</v>
      </c>
      <c r="M254" s="64"/>
      <c r="N254" s="258">
        <v>1300000</v>
      </c>
      <c r="O254" s="184"/>
    </row>
    <row r="255" spans="1:15" s="159" customFormat="1" ht="20.399999999999999" x14ac:dyDescent="0.25">
      <c r="A255" s="64" t="s">
        <v>386</v>
      </c>
      <c r="B255" s="67" t="s">
        <v>509</v>
      </c>
      <c r="C255" s="150">
        <v>970</v>
      </c>
      <c r="D255" s="64" t="s">
        <v>402</v>
      </c>
      <c r="E255" s="64"/>
      <c r="F255" s="89" t="s">
        <v>389</v>
      </c>
      <c r="G255" s="26" t="s">
        <v>354</v>
      </c>
      <c r="H255" s="26" t="s">
        <v>275</v>
      </c>
      <c r="I255" s="98" t="s">
        <v>510</v>
      </c>
      <c r="J255" s="98" t="s">
        <v>510</v>
      </c>
      <c r="K255" s="67" t="s">
        <v>87</v>
      </c>
      <c r="L255" s="89" t="s">
        <v>87</v>
      </c>
      <c r="M255" s="103" t="s">
        <v>92</v>
      </c>
      <c r="N255" s="103" t="s">
        <v>92</v>
      </c>
      <c r="O255" s="184"/>
    </row>
    <row r="256" spans="1:15" s="305" customFormat="1" ht="20.399999999999999" x14ac:dyDescent="0.25">
      <c r="A256" s="64" t="s">
        <v>386</v>
      </c>
      <c r="B256" s="67" t="s">
        <v>509</v>
      </c>
      <c r="C256" s="150">
        <v>971</v>
      </c>
      <c r="D256" s="64" t="s">
        <v>402</v>
      </c>
      <c r="E256" s="64"/>
      <c r="F256" s="89" t="s">
        <v>389</v>
      </c>
      <c r="G256" s="26" t="s">
        <v>354</v>
      </c>
      <c r="H256" s="26" t="s">
        <v>276</v>
      </c>
      <c r="I256" s="98" t="s">
        <v>510</v>
      </c>
      <c r="J256" s="98" t="s">
        <v>510</v>
      </c>
      <c r="K256" s="67" t="s">
        <v>87</v>
      </c>
      <c r="L256" s="89" t="s">
        <v>87</v>
      </c>
      <c r="M256" s="103" t="s">
        <v>92</v>
      </c>
      <c r="N256" s="103" t="s">
        <v>92</v>
      </c>
      <c r="O256" s="184"/>
    </row>
    <row r="257" spans="1:15" s="159" customFormat="1" ht="27.75" customHeight="1" x14ac:dyDescent="0.25">
      <c r="A257" s="98" t="s">
        <v>386</v>
      </c>
      <c r="B257" s="89" t="s">
        <v>509</v>
      </c>
      <c r="C257" s="113">
        <v>1113</v>
      </c>
      <c r="D257" s="98" t="s">
        <v>402</v>
      </c>
      <c r="E257" s="263"/>
      <c r="F257" s="89" t="s">
        <v>6</v>
      </c>
      <c r="G257" s="308"/>
      <c r="H257" s="26" t="s">
        <v>722</v>
      </c>
      <c r="I257" s="98" t="s">
        <v>510</v>
      </c>
      <c r="J257" s="253" t="s">
        <v>396</v>
      </c>
      <c r="K257" s="109" t="s">
        <v>87</v>
      </c>
      <c r="L257" s="89" t="s">
        <v>87</v>
      </c>
      <c r="M257" s="103" t="s">
        <v>92</v>
      </c>
      <c r="N257" s="254">
        <v>2100000</v>
      </c>
      <c r="O257" s="184"/>
    </row>
    <row r="258" spans="1:15" s="302" customFormat="1" ht="37.5" customHeight="1" x14ac:dyDescent="0.25">
      <c r="A258" s="253" t="s">
        <v>386</v>
      </c>
      <c r="B258" s="206" t="s">
        <v>509</v>
      </c>
      <c r="C258" s="256">
        <v>1120</v>
      </c>
      <c r="D258" s="253" t="s">
        <v>402</v>
      </c>
      <c r="E258" s="64"/>
      <c r="F258" s="206" t="s">
        <v>6</v>
      </c>
      <c r="G258" s="64"/>
      <c r="H258" s="257" t="s">
        <v>729</v>
      </c>
      <c r="I258" s="64"/>
      <c r="J258" s="253" t="s">
        <v>396</v>
      </c>
      <c r="K258" s="206" t="s">
        <v>87</v>
      </c>
      <c r="L258" s="206" t="s">
        <v>87</v>
      </c>
      <c r="M258" s="64"/>
      <c r="N258" s="258">
        <v>6000000</v>
      </c>
      <c r="O258" s="194"/>
    </row>
    <row r="259" spans="1:15" s="159" customFormat="1" ht="34.5" customHeight="1" x14ac:dyDescent="0.25">
      <c r="A259" s="98" t="s">
        <v>386</v>
      </c>
      <c r="B259" s="89" t="s">
        <v>509</v>
      </c>
      <c r="C259" s="113">
        <v>1067</v>
      </c>
      <c r="D259" s="98" t="s">
        <v>402</v>
      </c>
      <c r="E259" s="64"/>
      <c r="F259" s="89" t="s">
        <v>412</v>
      </c>
      <c r="G259" s="18" t="s">
        <v>609</v>
      </c>
      <c r="H259" s="18" t="s">
        <v>612</v>
      </c>
      <c r="I259" s="98" t="s">
        <v>396</v>
      </c>
      <c r="J259" s="98" t="s">
        <v>396</v>
      </c>
      <c r="K259" s="89" t="s">
        <v>87</v>
      </c>
      <c r="L259" s="89" t="s">
        <v>87</v>
      </c>
      <c r="M259" s="103">
        <v>7100000</v>
      </c>
      <c r="N259" s="254">
        <v>11200000</v>
      </c>
      <c r="O259" s="184"/>
    </row>
    <row r="260" spans="1:15" s="159" customFormat="1" ht="20.399999999999999" x14ac:dyDescent="0.25">
      <c r="A260" s="98" t="s">
        <v>386</v>
      </c>
      <c r="B260" s="89" t="s">
        <v>509</v>
      </c>
      <c r="C260" s="113">
        <v>1066</v>
      </c>
      <c r="D260" s="98" t="s">
        <v>402</v>
      </c>
      <c r="E260" s="64"/>
      <c r="F260" s="89" t="s">
        <v>654</v>
      </c>
      <c r="G260" s="18" t="s">
        <v>609</v>
      </c>
      <c r="H260" s="18" t="s">
        <v>611</v>
      </c>
      <c r="I260" s="98" t="s">
        <v>396</v>
      </c>
      <c r="J260" s="98" t="s">
        <v>396</v>
      </c>
      <c r="K260" s="89" t="s">
        <v>87</v>
      </c>
      <c r="L260" s="89" t="s">
        <v>87</v>
      </c>
      <c r="M260" s="103">
        <v>7500000</v>
      </c>
      <c r="N260" s="254">
        <v>9300000</v>
      </c>
      <c r="O260" s="184"/>
    </row>
    <row r="261" spans="1:15" s="159" customFormat="1" ht="20.399999999999999" x14ac:dyDescent="0.25">
      <c r="A261" s="98" t="s">
        <v>386</v>
      </c>
      <c r="B261" s="89" t="s">
        <v>509</v>
      </c>
      <c r="C261" s="113">
        <v>1065</v>
      </c>
      <c r="D261" s="98" t="s">
        <v>402</v>
      </c>
      <c r="E261" s="64"/>
      <c r="F261" s="89" t="s">
        <v>12</v>
      </c>
      <c r="G261" s="18" t="s">
        <v>609</v>
      </c>
      <c r="H261" s="18" t="s">
        <v>610</v>
      </c>
      <c r="I261" s="98" t="s">
        <v>396</v>
      </c>
      <c r="J261" s="98" t="s">
        <v>396</v>
      </c>
      <c r="K261" s="89" t="s">
        <v>87</v>
      </c>
      <c r="L261" s="89" t="s">
        <v>87</v>
      </c>
      <c r="M261" s="103">
        <v>22000000</v>
      </c>
      <c r="N261" s="254">
        <v>24300000</v>
      </c>
      <c r="O261" s="184"/>
    </row>
    <row r="262" spans="1:15" s="159" customFormat="1" ht="34.5" customHeight="1" x14ac:dyDescent="0.25">
      <c r="A262" s="64" t="s">
        <v>386</v>
      </c>
      <c r="B262" s="67" t="s">
        <v>509</v>
      </c>
      <c r="C262" s="150">
        <v>783</v>
      </c>
      <c r="D262" s="64" t="s">
        <v>429</v>
      </c>
      <c r="E262" s="60"/>
      <c r="F262" s="206" t="s">
        <v>412</v>
      </c>
      <c r="G262" s="26" t="s">
        <v>734</v>
      </c>
      <c r="H262" s="269" t="s">
        <v>606</v>
      </c>
      <c r="I262" s="98" t="s">
        <v>510</v>
      </c>
      <c r="J262" s="98" t="s">
        <v>510</v>
      </c>
      <c r="K262" s="191">
        <v>39539</v>
      </c>
      <c r="L262" s="89" t="s">
        <v>87</v>
      </c>
      <c r="M262" s="103">
        <v>30349000</v>
      </c>
      <c r="N262" s="270">
        <v>30349000</v>
      </c>
      <c r="O262" s="184"/>
    </row>
    <row r="263" spans="1:15" s="159" customFormat="1" ht="32.25" customHeight="1" x14ac:dyDescent="0.25">
      <c r="A263" s="64" t="s">
        <v>386</v>
      </c>
      <c r="B263" s="67" t="s">
        <v>509</v>
      </c>
      <c r="C263" s="150">
        <v>785</v>
      </c>
      <c r="D263" s="64" t="s">
        <v>429</v>
      </c>
      <c r="E263" s="67"/>
      <c r="F263" s="89" t="s">
        <v>35</v>
      </c>
      <c r="G263" s="26" t="s">
        <v>734</v>
      </c>
      <c r="H263" s="26" t="s">
        <v>321</v>
      </c>
      <c r="I263" s="98" t="s">
        <v>510</v>
      </c>
      <c r="J263" s="98" t="s">
        <v>510</v>
      </c>
      <c r="K263" s="60" t="s">
        <v>87</v>
      </c>
      <c r="L263" s="89" t="s">
        <v>87</v>
      </c>
      <c r="M263" s="103">
        <v>1330000</v>
      </c>
      <c r="N263" s="103">
        <v>1330000</v>
      </c>
      <c r="O263" s="184"/>
    </row>
    <row r="264" spans="1:15" s="159" customFormat="1" ht="32.25" customHeight="1" x14ac:dyDescent="0.25">
      <c r="A264" s="148" t="s">
        <v>386</v>
      </c>
      <c r="B264" s="60" t="s">
        <v>509</v>
      </c>
      <c r="C264" s="155">
        <v>1068</v>
      </c>
      <c r="D264" s="148" t="s">
        <v>402</v>
      </c>
      <c r="E264" s="64"/>
      <c r="F264" s="206" t="s">
        <v>389</v>
      </c>
      <c r="G264" s="26" t="s">
        <v>3</v>
      </c>
      <c r="H264" s="26" t="s">
        <v>724</v>
      </c>
      <c r="I264" s="98" t="s">
        <v>510</v>
      </c>
      <c r="J264" s="253" t="s">
        <v>396</v>
      </c>
      <c r="K264" s="89" t="s">
        <v>87</v>
      </c>
      <c r="L264" s="89" t="s">
        <v>87</v>
      </c>
      <c r="M264" s="66" t="s">
        <v>92</v>
      </c>
      <c r="N264" s="254">
        <v>110000000</v>
      </c>
      <c r="O264" s="184"/>
    </row>
    <row r="265" spans="1:15" s="159" customFormat="1" ht="33" customHeight="1" x14ac:dyDescent="0.25">
      <c r="A265" s="64" t="s">
        <v>386</v>
      </c>
      <c r="B265" s="67" t="s">
        <v>509</v>
      </c>
      <c r="C265" s="150">
        <v>593</v>
      </c>
      <c r="D265" s="64" t="s">
        <v>402</v>
      </c>
      <c r="E265" s="64"/>
      <c r="F265" s="206" t="s">
        <v>389</v>
      </c>
      <c r="G265" s="65" t="s">
        <v>3</v>
      </c>
      <c r="H265" s="252" t="s">
        <v>723</v>
      </c>
      <c r="I265" s="98" t="s">
        <v>510</v>
      </c>
      <c r="J265" s="253" t="s">
        <v>396</v>
      </c>
      <c r="K265" s="67" t="s">
        <v>87</v>
      </c>
      <c r="L265" s="89" t="s">
        <v>87</v>
      </c>
      <c r="M265" s="103" t="s">
        <v>92</v>
      </c>
      <c r="N265" s="258" t="s">
        <v>726</v>
      </c>
      <c r="O265" s="184"/>
    </row>
    <row r="266" spans="1:15" s="159" customFormat="1" ht="20.399999999999999" x14ac:dyDescent="0.25">
      <c r="A266" s="64" t="s">
        <v>386</v>
      </c>
      <c r="B266" s="67" t="s">
        <v>509</v>
      </c>
      <c r="C266" s="150">
        <v>592</v>
      </c>
      <c r="D266" s="64" t="s">
        <v>402</v>
      </c>
      <c r="E266" s="64"/>
      <c r="F266" s="206" t="s">
        <v>389</v>
      </c>
      <c r="G266" s="26" t="s">
        <v>3</v>
      </c>
      <c r="H266" s="26" t="s">
        <v>725</v>
      </c>
      <c r="I266" s="98" t="s">
        <v>510</v>
      </c>
      <c r="J266" s="253" t="s">
        <v>396</v>
      </c>
      <c r="K266" s="67" t="s">
        <v>87</v>
      </c>
      <c r="L266" s="89" t="s">
        <v>87</v>
      </c>
      <c r="M266" s="103" t="s">
        <v>92</v>
      </c>
      <c r="N266" s="258" t="s">
        <v>726</v>
      </c>
      <c r="O266" s="184"/>
    </row>
    <row r="267" spans="1:15" s="300" customFormat="1" ht="20.399999999999999" x14ac:dyDescent="0.25">
      <c r="A267" s="186" t="s">
        <v>386</v>
      </c>
      <c r="B267" s="157" t="s">
        <v>509</v>
      </c>
      <c r="C267" s="255">
        <v>1117</v>
      </c>
      <c r="D267" s="186" t="s">
        <v>402</v>
      </c>
      <c r="E267" s="186"/>
      <c r="F267" s="60" t="s">
        <v>389</v>
      </c>
      <c r="G267" s="26" t="s">
        <v>3</v>
      </c>
      <c r="H267" s="257" t="s">
        <v>727</v>
      </c>
      <c r="I267" s="148" t="s">
        <v>510</v>
      </c>
      <c r="J267" s="253" t="s">
        <v>396</v>
      </c>
      <c r="K267" s="157" t="s">
        <v>87</v>
      </c>
      <c r="L267" s="60" t="s">
        <v>87</v>
      </c>
      <c r="M267" s="153" t="s">
        <v>92</v>
      </c>
      <c r="N267" s="258" t="s">
        <v>726</v>
      </c>
      <c r="O267" s="184"/>
    </row>
    <row r="268" spans="1:15" s="300" customFormat="1" ht="20.399999999999999" x14ac:dyDescent="0.25">
      <c r="A268" s="186" t="s">
        <v>386</v>
      </c>
      <c r="B268" s="157" t="s">
        <v>509</v>
      </c>
      <c r="C268" s="255">
        <v>1118</v>
      </c>
      <c r="D268" s="186" t="s">
        <v>402</v>
      </c>
      <c r="E268" s="186" t="s">
        <v>429</v>
      </c>
      <c r="F268" s="60" t="s">
        <v>389</v>
      </c>
      <c r="G268" s="26" t="s">
        <v>3</v>
      </c>
      <c r="H268" s="257" t="s">
        <v>728</v>
      </c>
      <c r="I268" s="148" t="s">
        <v>510</v>
      </c>
      <c r="J268" s="253" t="s">
        <v>396</v>
      </c>
      <c r="K268" s="157" t="s">
        <v>87</v>
      </c>
      <c r="L268" s="60" t="s">
        <v>87</v>
      </c>
      <c r="M268" s="153" t="s">
        <v>92</v>
      </c>
      <c r="N268" s="258" t="s">
        <v>726</v>
      </c>
      <c r="O268" s="184"/>
    </row>
    <row r="269" spans="1:15" s="159" customFormat="1" ht="30.6" x14ac:dyDescent="0.25">
      <c r="A269" s="64" t="s">
        <v>386</v>
      </c>
      <c r="B269" s="67" t="s">
        <v>509</v>
      </c>
      <c r="C269" s="150">
        <v>956</v>
      </c>
      <c r="D269" s="64" t="s">
        <v>429</v>
      </c>
      <c r="E269" s="64"/>
      <c r="F269" s="206" t="s">
        <v>752</v>
      </c>
      <c r="G269" s="26" t="s">
        <v>352</v>
      </c>
      <c r="H269" s="26" t="s">
        <v>271</v>
      </c>
      <c r="I269" s="98" t="s">
        <v>510</v>
      </c>
      <c r="J269" s="98" t="s">
        <v>510</v>
      </c>
      <c r="K269" s="60" t="s">
        <v>87</v>
      </c>
      <c r="L269" s="89" t="s">
        <v>87</v>
      </c>
      <c r="M269" s="103">
        <v>7021534</v>
      </c>
      <c r="N269" s="103">
        <v>7021534</v>
      </c>
      <c r="O269" s="184"/>
    </row>
    <row r="270" spans="1:15" s="300" customFormat="1" ht="27.75" customHeight="1" x14ac:dyDescent="0.25">
      <c r="A270" s="64" t="s">
        <v>386</v>
      </c>
      <c r="B270" s="67" t="s">
        <v>509</v>
      </c>
      <c r="C270" s="150">
        <v>824</v>
      </c>
      <c r="D270" s="64" t="s">
        <v>451</v>
      </c>
      <c r="E270" s="64"/>
      <c r="F270" s="89" t="s">
        <v>92</v>
      </c>
      <c r="G270" s="18" t="s">
        <v>550</v>
      </c>
      <c r="H270" s="26" t="s">
        <v>310</v>
      </c>
      <c r="I270" s="98" t="s">
        <v>510</v>
      </c>
      <c r="J270" s="98" t="s">
        <v>510</v>
      </c>
      <c r="K270" s="67" t="s">
        <v>87</v>
      </c>
      <c r="L270" s="89" t="s">
        <v>87</v>
      </c>
      <c r="M270" s="103" t="s">
        <v>92</v>
      </c>
      <c r="N270" s="103" t="s">
        <v>92</v>
      </c>
      <c r="O270" s="184"/>
    </row>
    <row r="271" spans="1:15" s="300" customFormat="1" ht="20.399999999999999" x14ac:dyDescent="0.25">
      <c r="A271" s="64" t="s">
        <v>386</v>
      </c>
      <c r="B271" s="67" t="s">
        <v>509</v>
      </c>
      <c r="C271" s="150">
        <v>825</v>
      </c>
      <c r="D271" s="64" t="s">
        <v>451</v>
      </c>
      <c r="E271" s="64"/>
      <c r="F271" s="89" t="s">
        <v>92</v>
      </c>
      <c r="G271" s="18" t="s">
        <v>550</v>
      </c>
      <c r="H271" s="26" t="s">
        <v>309</v>
      </c>
      <c r="I271" s="98" t="s">
        <v>510</v>
      </c>
      <c r="J271" s="98" t="s">
        <v>510</v>
      </c>
      <c r="K271" s="67" t="s">
        <v>87</v>
      </c>
      <c r="L271" s="89" t="s">
        <v>87</v>
      </c>
      <c r="M271" s="103" t="s">
        <v>92</v>
      </c>
      <c r="N271" s="103" t="s">
        <v>92</v>
      </c>
      <c r="O271" s="184"/>
    </row>
    <row r="272" spans="1:15" s="159" customFormat="1" ht="30.6" x14ac:dyDescent="0.25">
      <c r="A272" s="64" t="s">
        <v>58</v>
      </c>
      <c r="B272" s="67" t="s">
        <v>74</v>
      </c>
      <c r="C272" s="150">
        <v>861</v>
      </c>
      <c r="D272" s="64" t="s">
        <v>451</v>
      </c>
      <c r="E272" s="64"/>
      <c r="F272" s="89" t="s">
        <v>79</v>
      </c>
      <c r="G272" s="65" t="s">
        <v>190</v>
      </c>
      <c r="H272" s="69" t="s">
        <v>330</v>
      </c>
      <c r="I272" s="98" t="s">
        <v>510</v>
      </c>
      <c r="J272" s="98" t="s">
        <v>510</v>
      </c>
      <c r="K272" s="67" t="s">
        <v>87</v>
      </c>
      <c r="L272" s="89" t="s">
        <v>410</v>
      </c>
      <c r="M272" s="89" t="s">
        <v>410</v>
      </c>
      <c r="N272" s="89" t="s">
        <v>410</v>
      </c>
      <c r="O272" s="184"/>
    </row>
    <row r="273" spans="1:15" s="159" customFormat="1" ht="33" customHeight="1" x14ac:dyDescent="0.25">
      <c r="A273" s="64" t="s">
        <v>58</v>
      </c>
      <c r="B273" s="67" t="s">
        <v>74</v>
      </c>
      <c r="C273" s="150">
        <v>863</v>
      </c>
      <c r="D273" s="64" t="s">
        <v>451</v>
      </c>
      <c r="E273" s="89"/>
      <c r="F273" s="89" t="s">
        <v>6</v>
      </c>
      <c r="G273" s="65" t="s">
        <v>191</v>
      </c>
      <c r="H273" s="69" t="s">
        <v>334</v>
      </c>
      <c r="I273" s="98" t="s">
        <v>396</v>
      </c>
      <c r="J273" s="98" t="s">
        <v>396</v>
      </c>
      <c r="K273" s="67" t="s">
        <v>87</v>
      </c>
      <c r="L273" s="89" t="s">
        <v>410</v>
      </c>
      <c r="M273" s="89" t="s">
        <v>410</v>
      </c>
      <c r="N273" s="89" t="s">
        <v>410</v>
      </c>
      <c r="O273" s="184"/>
    </row>
    <row r="274" spans="1:15" s="301" customFormat="1" ht="36" customHeight="1" x14ac:dyDescent="0.25">
      <c r="A274" s="64" t="s">
        <v>58</v>
      </c>
      <c r="B274" s="67" t="s">
        <v>74</v>
      </c>
      <c r="C274" s="150">
        <v>1014</v>
      </c>
      <c r="D274" s="64" t="s">
        <v>451</v>
      </c>
      <c r="E274" s="89"/>
      <c r="F274" s="89" t="s">
        <v>6</v>
      </c>
      <c r="G274" s="65" t="s">
        <v>192</v>
      </c>
      <c r="H274" s="69" t="s">
        <v>81</v>
      </c>
      <c r="I274" s="98" t="s">
        <v>510</v>
      </c>
      <c r="J274" s="98" t="s">
        <v>510</v>
      </c>
      <c r="K274" s="67" t="s">
        <v>87</v>
      </c>
      <c r="L274" s="89" t="s">
        <v>410</v>
      </c>
      <c r="M274" s="89" t="s">
        <v>410</v>
      </c>
      <c r="N274" s="89" t="s">
        <v>410</v>
      </c>
    </row>
    <row r="275" spans="1:15" s="302" customFormat="1" ht="33" customHeight="1" x14ac:dyDescent="0.25">
      <c r="A275" s="64" t="s">
        <v>58</v>
      </c>
      <c r="B275" s="67" t="s">
        <v>74</v>
      </c>
      <c r="C275" s="150">
        <v>880</v>
      </c>
      <c r="D275" s="64" t="s">
        <v>429</v>
      </c>
      <c r="E275" s="64" t="s">
        <v>451</v>
      </c>
      <c r="F275" s="89" t="s">
        <v>4</v>
      </c>
      <c r="G275" s="65" t="s">
        <v>188</v>
      </c>
      <c r="H275" s="69" t="s">
        <v>162</v>
      </c>
      <c r="I275" s="98" t="s">
        <v>510</v>
      </c>
      <c r="J275" s="98" t="s">
        <v>510</v>
      </c>
      <c r="K275" s="67" t="s">
        <v>87</v>
      </c>
      <c r="L275" s="89" t="s">
        <v>410</v>
      </c>
      <c r="M275" s="103" t="s">
        <v>410</v>
      </c>
      <c r="N275" s="103" t="s">
        <v>410</v>
      </c>
      <c r="O275" s="194"/>
    </row>
    <row r="276" spans="1:15" s="184" customFormat="1" ht="34.5" customHeight="1" x14ac:dyDescent="0.25">
      <c r="A276" s="148" t="s">
        <v>58</v>
      </c>
      <c r="B276" s="60" t="s">
        <v>74</v>
      </c>
      <c r="C276" s="155">
        <v>1042</v>
      </c>
      <c r="D276" s="148" t="s">
        <v>429</v>
      </c>
      <c r="E276" s="60"/>
      <c r="F276" s="89" t="s">
        <v>159</v>
      </c>
      <c r="G276" s="26" t="s">
        <v>180</v>
      </c>
      <c r="H276" s="26" t="s">
        <v>158</v>
      </c>
      <c r="I276" s="98" t="s">
        <v>510</v>
      </c>
      <c r="J276" s="98" t="s">
        <v>510</v>
      </c>
      <c r="K276" s="60" t="s">
        <v>87</v>
      </c>
      <c r="L276" s="89" t="s">
        <v>410</v>
      </c>
      <c r="M276" s="89" t="s">
        <v>410</v>
      </c>
      <c r="N276" s="89" t="s">
        <v>410</v>
      </c>
    </row>
    <row r="277" spans="1:15" s="300" customFormat="1" ht="30.6" x14ac:dyDescent="0.25">
      <c r="A277" s="253" t="s">
        <v>58</v>
      </c>
      <c r="B277" s="206" t="s">
        <v>74</v>
      </c>
      <c r="C277" s="256">
        <v>1123</v>
      </c>
      <c r="D277" s="253" t="s">
        <v>451</v>
      </c>
      <c r="E277" s="18"/>
      <c r="F277" s="206" t="s">
        <v>92</v>
      </c>
      <c r="G277" s="257" t="s">
        <v>866</v>
      </c>
      <c r="H277" s="257" t="s">
        <v>837</v>
      </c>
      <c r="I277" s="18"/>
      <c r="J277" s="253" t="s">
        <v>510</v>
      </c>
      <c r="K277" s="206" t="s">
        <v>87</v>
      </c>
      <c r="L277" s="251" t="s">
        <v>410</v>
      </c>
      <c r="M277" s="18"/>
      <c r="N277" s="251" t="s">
        <v>410</v>
      </c>
      <c r="O277" s="184"/>
    </row>
    <row r="278" spans="1:15" s="302" customFormat="1" ht="27" customHeight="1" x14ac:dyDescent="0.4">
      <c r="A278" s="1153" t="s">
        <v>301</v>
      </c>
      <c r="B278" s="1153"/>
      <c r="C278" s="1153"/>
      <c r="D278" s="1153"/>
      <c r="E278" s="1153"/>
      <c r="F278" s="1153"/>
      <c r="G278" s="1153"/>
      <c r="H278" s="1153"/>
      <c r="I278" s="1153"/>
      <c r="J278" s="1153"/>
      <c r="K278" s="1153"/>
      <c r="L278" s="1153"/>
      <c r="M278" s="1153"/>
      <c r="N278" s="1153"/>
      <c r="O278" s="194"/>
    </row>
    <row r="279" spans="1:15" s="301" customFormat="1" ht="33.75" customHeight="1" x14ac:dyDescent="0.25">
      <c r="A279" s="64" t="s">
        <v>58</v>
      </c>
      <c r="B279" s="67" t="s">
        <v>74</v>
      </c>
      <c r="C279" s="150">
        <v>881</v>
      </c>
      <c r="D279" s="64" t="s">
        <v>429</v>
      </c>
      <c r="E279" s="64" t="s">
        <v>451</v>
      </c>
      <c r="F279" s="89" t="s">
        <v>128</v>
      </c>
      <c r="G279" s="65" t="s">
        <v>193</v>
      </c>
      <c r="H279" s="69" t="s">
        <v>234</v>
      </c>
      <c r="I279" s="98" t="s">
        <v>510</v>
      </c>
      <c r="J279" s="98" t="s">
        <v>510</v>
      </c>
      <c r="K279" s="67" t="s">
        <v>87</v>
      </c>
      <c r="L279" s="89" t="s">
        <v>410</v>
      </c>
      <c r="M279" s="103" t="s">
        <v>410</v>
      </c>
      <c r="N279" s="103" t="s">
        <v>410</v>
      </c>
    </row>
    <row r="280" spans="1:15" s="301" customFormat="1" ht="27" customHeight="1" x14ac:dyDescent="0.4">
      <c r="A280" s="1153" t="s">
        <v>302</v>
      </c>
      <c r="B280" s="1153"/>
      <c r="C280" s="1153"/>
      <c r="D280" s="1153"/>
      <c r="E280" s="1153"/>
      <c r="F280" s="1153"/>
      <c r="G280" s="1153"/>
      <c r="H280" s="1153"/>
      <c r="I280" s="1153"/>
      <c r="J280" s="1153"/>
      <c r="K280" s="1153"/>
      <c r="L280" s="1153"/>
      <c r="M280" s="1153"/>
      <c r="N280" s="1153"/>
    </row>
    <row r="281" spans="1:15" s="159" customFormat="1" ht="20.399999999999999" x14ac:dyDescent="0.25">
      <c r="A281" s="64" t="s">
        <v>386</v>
      </c>
      <c r="B281" s="67" t="s">
        <v>509</v>
      </c>
      <c r="C281" s="150">
        <v>809</v>
      </c>
      <c r="D281" s="64" t="s">
        <v>451</v>
      </c>
      <c r="E281" s="64"/>
      <c r="F281" s="89" t="s">
        <v>411</v>
      </c>
      <c r="G281" s="18"/>
      <c r="H281" s="18" t="s">
        <v>555</v>
      </c>
      <c r="I281" s="98" t="s">
        <v>396</v>
      </c>
      <c r="J281" s="98" t="s">
        <v>396</v>
      </c>
      <c r="K281" s="60" t="s">
        <v>87</v>
      </c>
      <c r="L281" s="89" t="s">
        <v>87</v>
      </c>
      <c r="M281" s="103">
        <v>1000000</v>
      </c>
      <c r="N281" s="103">
        <v>1000000</v>
      </c>
      <c r="O281" s="184"/>
    </row>
    <row r="282" spans="1:15" s="159" customFormat="1" ht="20.399999999999999" x14ac:dyDescent="0.25">
      <c r="A282" s="98" t="s">
        <v>386</v>
      </c>
      <c r="B282" s="89" t="s">
        <v>509</v>
      </c>
      <c r="C282" s="113">
        <v>1055</v>
      </c>
      <c r="D282" s="98" t="s">
        <v>451</v>
      </c>
      <c r="E282" s="89"/>
      <c r="F282" s="206">
        <v>2010</v>
      </c>
      <c r="G282" s="18" t="s">
        <v>558</v>
      </c>
      <c r="H282" s="18" t="s">
        <v>556</v>
      </c>
      <c r="I282" s="98" t="s">
        <v>510</v>
      </c>
      <c r="J282" s="98" t="s">
        <v>510</v>
      </c>
      <c r="K282" s="89" t="s">
        <v>87</v>
      </c>
      <c r="L282" s="89" t="s">
        <v>87</v>
      </c>
      <c r="M282" s="103">
        <v>4107000</v>
      </c>
      <c r="N282" s="103">
        <v>4107000</v>
      </c>
      <c r="O282" s="184"/>
    </row>
    <row r="283" spans="1:15" s="159" customFormat="1" ht="30.6" x14ac:dyDescent="0.25">
      <c r="A283" s="98" t="s">
        <v>386</v>
      </c>
      <c r="B283" s="89" t="s">
        <v>509</v>
      </c>
      <c r="C283" s="113">
        <v>721</v>
      </c>
      <c r="D283" s="98" t="s">
        <v>468</v>
      </c>
      <c r="E283" s="89"/>
      <c r="F283" s="89" t="s">
        <v>4</v>
      </c>
      <c r="G283" s="18"/>
      <c r="H283" s="18" t="s">
        <v>573</v>
      </c>
      <c r="I283" s="98" t="s">
        <v>396</v>
      </c>
      <c r="J283" s="98" t="s">
        <v>396</v>
      </c>
      <c r="K283" s="89" t="s">
        <v>87</v>
      </c>
      <c r="L283" s="89" t="s">
        <v>87</v>
      </c>
      <c r="M283" s="103">
        <v>11300000</v>
      </c>
      <c r="N283" s="103">
        <v>11300000</v>
      </c>
      <c r="O283" s="184"/>
    </row>
    <row r="284" spans="1:15" s="159" customFormat="1" ht="33" customHeight="1" x14ac:dyDescent="0.25">
      <c r="A284" s="98" t="s">
        <v>386</v>
      </c>
      <c r="B284" s="89" t="s">
        <v>509</v>
      </c>
      <c r="C284" s="113">
        <v>316</v>
      </c>
      <c r="D284" s="98" t="s">
        <v>468</v>
      </c>
      <c r="E284" s="89"/>
      <c r="F284" s="89" t="s">
        <v>128</v>
      </c>
      <c r="G284" s="18"/>
      <c r="H284" s="18" t="s">
        <v>574</v>
      </c>
      <c r="I284" s="98" t="s">
        <v>510</v>
      </c>
      <c r="J284" s="98" t="s">
        <v>510</v>
      </c>
      <c r="K284" s="89" t="s">
        <v>87</v>
      </c>
      <c r="L284" s="89" t="s">
        <v>87</v>
      </c>
      <c r="M284" s="103">
        <v>7450000</v>
      </c>
      <c r="N284" s="103">
        <v>7450000</v>
      </c>
      <c r="O284" s="184"/>
    </row>
    <row r="285" spans="1:15" s="159" customFormat="1" ht="30.6" x14ac:dyDescent="0.25">
      <c r="A285" s="148" t="s">
        <v>386</v>
      </c>
      <c r="B285" s="60" t="s">
        <v>509</v>
      </c>
      <c r="C285" s="155">
        <v>699</v>
      </c>
      <c r="D285" s="148" t="s">
        <v>468</v>
      </c>
      <c r="E285" s="89"/>
      <c r="F285" s="89" t="s">
        <v>389</v>
      </c>
      <c r="G285" s="18"/>
      <c r="H285" s="26" t="s">
        <v>143</v>
      </c>
      <c r="I285" s="98" t="s">
        <v>510</v>
      </c>
      <c r="J285" s="98" t="s">
        <v>510</v>
      </c>
      <c r="K285" s="60" t="s">
        <v>87</v>
      </c>
      <c r="L285" s="89" t="s">
        <v>87</v>
      </c>
      <c r="M285" s="103">
        <v>46540000</v>
      </c>
      <c r="N285" s="254">
        <v>10000000</v>
      </c>
      <c r="O285" s="184"/>
    </row>
    <row r="286" spans="1:15" s="159" customFormat="1" ht="30.6" x14ac:dyDescent="0.25">
      <c r="A286" s="98" t="s">
        <v>386</v>
      </c>
      <c r="B286" s="89" t="s">
        <v>509</v>
      </c>
      <c r="C286" s="113">
        <v>977</v>
      </c>
      <c r="D286" s="98" t="s">
        <v>468</v>
      </c>
      <c r="E286" s="89"/>
      <c r="F286" s="89" t="s">
        <v>159</v>
      </c>
      <c r="G286" s="18"/>
      <c r="H286" s="18" t="s">
        <v>692</v>
      </c>
      <c r="I286" s="98" t="s">
        <v>510</v>
      </c>
      <c r="J286" s="98" t="s">
        <v>510</v>
      </c>
      <c r="K286" s="89" t="s">
        <v>87</v>
      </c>
      <c r="L286" s="89" t="s">
        <v>87</v>
      </c>
      <c r="M286" s="103">
        <v>7550000</v>
      </c>
      <c r="N286" s="103">
        <v>7550000</v>
      </c>
      <c r="O286" s="184"/>
    </row>
    <row r="287" spans="1:15" s="159" customFormat="1" ht="30.6" x14ac:dyDescent="0.25">
      <c r="A287" s="148" t="s">
        <v>386</v>
      </c>
      <c r="B287" s="60" t="s">
        <v>509</v>
      </c>
      <c r="C287" s="155">
        <v>975</v>
      </c>
      <c r="D287" s="148" t="s">
        <v>468</v>
      </c>
      <c r="E287" s="89"/>
      <c r="F287" s="206" t="s">
        <v>684</v>
      </c>
      <c r="G287" s="26"/>
      <c r="H287" s="26" t="s">
        <v>277</v>
      </c>
      <c r="I287" s="98" t="s">
        <v>510</v>
      </c>
      <c r="J287" s="98" t="s">
        <v>510</v>
      </c>
      <c r="K287" s="60" t="s">
        <v>87</v>
      </c>
      <c r="L287" s="89" t="s">
        <v>87</v>
      </c>
      <c r="M287" s="103">
        <v>44300000</v>
      </c>
      <c r="N287" s="103">
        <v>44300000</v>
      </c>
      <c r="O287" s="184"/>
    </row>
    <row r="288" spans="1:15" s="159" customFormat="1" ht="30.6" x14ac:dyDescent="0.25">
      <c r="A288" s="148" t="s">
        <v>386</v>
      </c>
      <c r="B288" s="60" t="s">
        <v>509</v>
      </c>
      <c r="C288" s="155">
        <v>980</v>
      </c>
      <c r="D288" s="148" t="s">
        <v>468</v>
      </c>
      <c r="E288" s="60"/>
      <c r="F288" s="89" t="s">
        <v>575</v>
      </c>
      <c r="G288" s="18"/>
      <c r="H288" s="26" t="s">
        <v>279</v>
      </c>
      <c r="I288" s="98" t="s">
        <v>510</v>
      </c>
      <c r="J288" s="98" t="s">
        <v>510</v>
      </c>
      <c r="K288" s="60" t="s">
        <v>87</v>
      </c>
      <c r="L288" s="89" t="s">
        <v>87</v>
      </c>
      <c r="M288" s="103">
        <v>7750000</v>
      </c>
      <c r="N288" s="103">
        <v>7750000</v>
      </c>
      <c r="O288" s="184"/>
    </row>
    <row r="289" spans="1:18" s="159" customFormat="1" ht="30.6" x14ac:dyDescent="0.25">
      <c r="A289" s="148" t="s">
        <v>386</v>
      </c>
      <c r="B289" s="60" t="s">
        <v>509</v>
      </c>
      <c r="C289" s="155">
        <v>317</v>
      </c>
      <c r="D289" s="148" t="s">
        <v>468</v>
      </c>
      <c r="E289" s="148"/>
      <c r="F289" s="89" t="s">
        <v>575</v>
      </c>
      <c r="G289" s="18"/>
      <c r="H289" s="26" t="s">
        <v>129</v>
      </c>
      <c r="I289" s="98" t="s">
        <v>510</v>
      </c>
      <c r="J289" s="98" t="s">
        <v>510</v>
      </c>
      <c r="K289" s="60" t="s">
        <v>87</v>
      </c>
      <c r="L289" s="89" t="s">
        <v>87</v>
      </c>
      <c r="M289" s="103">
        <v>7750000</v>
      </c>
      <c r="N289" s="103">
        <v>7750000</v>
      </c>
      <c r="O289" s="184"/>
    </row>
    <row r="290" spans="1:18" s="159" customFormat="1" ht="20.399999999999999" x14ac:dyDescent="0.25">
      <c r="A290" s="64" t="s">
        <v>386</v>
      </c>
      <c r="B290" s="67" t="s">
        <v>509</v>
      </c>
      <c r="C290" s="150">
        <v>801</v>
      </c>
      <c r="D290" s="64" t="s">
        <v>451</v>
      </c>
      <c r="E290" s="67"/>
      <c r="F290" s="89" t="s">
        <v>92</v>
      </c>
      <c r="G290" s="18"/>
      <c r="H290" s="18" t="s">
        <v>591</v>
      </c>
      <c r="I290" s="98" t="s">
        <v>510</v>
      </c>
      <c r="J290" s="98" t="s">
        <v>510</v>
      </c>
      <c r="K290" s="60" t="s">
        <v>87</v>
      </c>
      <c r="L290" s="89" t="s">
        <v>87</v>
      </c>
      <c r="M290" s="103" t="s">
        <v>92</v>
      </c>
      <c r="N290" s="103" t="s">
        <v>92</v>
      </c>
      <c r="O290" s="184"/>
    </row>
    <row r="291" spans="1:18" s="159" customFormat="1" ht="20.399999999999999" x14ac:dyDescent="0.25">
      <c r="A291" s="64" t="s">
        <v>386</v>
      </c>
      <c r="B291" s="67" t="s">
        <v>509</v>
      </c>
      <c r="C291" s="68">
        <v>85</v>
      </c>
      <c r="D291" s="64" t="s">
        <v>451</v>
      </c>
      <c r="E291" s="60"/>
      <c r="F291" s="89" t="s">
        <v>92</v>
      </c>
      <c r="G291" s="65"/>
      <c r="H291" s="69" t="s">
        <v>211</v>
      </c>
      <c r="I291" s="98" t="s">
        <v>510</v>
      </c>
      <c r="J291" s="98" t="s">
        <v>510</v>
      </c>
      <c r="K291" s="67" t="s">
        <v>114</v>
      </c>
      <c r="L291" s="109" t="s">
        <v>87</v>
      </c>
      <c r="M291" s="103" t="s">
        <v>92</v>
      </c>
      <c r="N291" s="103" t="s">
        <v>92</v>
      </c>
      <c r="O291" s="184"/>
    </row>
    <row r="292" spans="1:18" s="300" customFormat="1" ht="30.6" x14ac:dyDescent="0.25">
      <c r="A292" s="253" t="s">
        <v>58</v>
      </c>
      <c r="B292" s="206" t="s">
        <v>74</v>
      </c>
      <c r="C292" s="256">
        <v>1124</v>
      </c>
      <c r="D292" s="253" t="s">
        <v>451</v>
      </c>
      <c r="E292" s="18"/>
      <c r="F292" s="206" t="s">
        <v>92</v>
      </c>
      <c r="G292" s="257" t="s">
        <v>227</v>
      </c>
      <c r="H292" s="257" t="s">
        <v>768</v>
      </c>
      <c r="I292" s="18"/>
      <c r="J292" s="253" t="s">
        <v>396</v>
      </c>
      <c r="K292" s="206" t="s">
        <v>87</v>
      </c>
      <c r="L292" s="251" t="s">
        <v>410</v>
      </c>
      <c r="M292" s="18"/>
      <c r="N292" s="251" t="s">
        <v>410</v>
      </c>
      <c r="O292" s="184"/>
    </row>
    <row r="293" spans="1:18" s="300" customFormat="1" ht="30.6" x14ac:dyDescent="0.25">
      <c r="A293" s="253" t="s">
        <v>58</v>
      </c>
      <c r="B293" s="206" t="s">
        <v>74</v>
      </c>
      <c r="C293" s="256">
        <v>1125</v>
      </c>
      <c r="D293" s="253" t="s">
        <v>451</v>
      </c>
      <c r="E293" s="18"/>
      <c r="F293" s="206" t="s">
        <v>92</v>
      </c>
      <c r="G293" s="257" t="s">
        <v>867</v>
      </c>
      <c r="H293" s="257" t="s">
        <v>769</v>
      </c>
      <c r="I293" s="18"/>
      <c r="J293" s="253" t="s">
        <v>510</v>
      </c>
      <c r="K293" s="206" t="s">
        <v>87</v>
      </c>
      <c r="L293" s="251" t="s">
        <v>410</v>
      </c>
      <c r="M293" s="18"/>
      <c r="N293" s="251" t="s">
        <v>410</v>
      </c>
      <c r="O293" s="184"/>
    </row>
    <row r="294" spans="1:18" s="159" customFormat="1" ht="27" customHeight="1" x14ac:dyDescent="0.4">
      <c r="A294" s="1154" t="s">
        <v>326</v>
      </c>
      <c r="B294" s="1154"/>
      <c r="C294" s="1154"/>
      <c r="D294" s="1154"/>
      <c r="E294" s="1154"/>
      <c r="F294" s="1154"/>
      <c r="G294" s="1154"/>
      <c r="H294" s="1154"/>
      <c r="I294" s="1154"/>
      <c r="J294" s="1154"/>
      <c r="K294" s="1154"/>
      <c r="L294" s="1154"/>
      <c r="M294" s="1154"/>
      <c r="N294" s="1154"/>
      <c r="O294" s="184"/>
    </row>
    <row r="295" spans="1:18" s="159" customFormat="1" ht="20.399999999999999" hidden="1" x14ac:dyDescent="0.25">
      <c r="A295" s="64" t="s">
        <v>386</v>
      </c>
      <c r="B295" s="67" t="s">
        <v>387</v>
      </c>
      <c r="C295" s="150">
        <v>579</v>
      </c>
      <c r="D295" s="64" t="s">
        <v>393</v>
      </c>
      <c r="E295" s="64"/>
      <c r="F295" s="89" t="s">
        <v>413</v>
      </c>
      <c r="G295" s="65" t="s">
        <v>513</v>
      </c>
      <c r="H295" s="69" t="s">
        <v>514</v>
      </c>
      <c r="I295" s="98" t="s">
        <v>96</v>
      </c>
      <c r="J295" s="98"/>
      <c r="K295" s="67" t="s">
        <v>508</v>
      </c>
      <c r="L295" s="89" t="s">
        <v>87</v>
      </c>
      <c r="M295" s="103">
        <v>11700000</v>
      </c>
      <c r="N295" s="103"/>
      <c r="O295" s="184"/>
    </row>
    <row r="296" spans="1:18" s="159" customFormat="1" ht="20.399999999999999" hidden="1" x14ac:dyDescent="0.25">
      <c r="A296" s="64" t="s">
        <v>386</v>
      </c>
      <c r="B296" s="67" t="s">
        <v>387</v>
      </c>
      <c r="C296" s="150">
        <v>587</v>
      </c>
      <c r="D296" s="64" t="s">
        <v>451</v>
      </c>
      <c r="E296" s="64"/>
      <c r="F296" s="109">
        <v>39581</v>
      </c>
      <c r="G296" s="26"/>
      <c r="H296" s="26" t="s">
        <v>139</v>
      </c>
      <c r="I296" s="98" t="s">
        <v>96</v>
      </c>
      <c r="J296" s="98"/>
      <c r="K296" s="60" t="s">
        <v>75</v>
      </c>
      <c r="L296" s="89" t="s">
        <v>87</v>
      </c>
      <c r="M296" s="103">
        <v>12948000</v>
      </c>
      <c r="N296" s="103"/>
      <c r="O296" s="184"/>
    </row>
    <row r="297" spans="1:18" s="159" customFormat="1" ht="20.399999999999999" hidden="1" x14ac:dyDescent="0.25">
      <c r="A297" s="64" t="s">
        <v>386</v>
      </c>
      <c r="B297" s="67" t="s">
        <v>387</v>
      </c>
      <c r="C297" s="68">
        <v>282</v>
      </c>
      <c r="D297" s="64" t="s">
        <v>451</v>
      </c>
      <c r="E297" s="64"/>
      <c r="F297" s="109">
        <v>39594</v>
      </c>
      <c r="G297" s="26" t="s">
        <v>169</v>
      </c>
      <c r="H297" s="26" t="s">
        <v>217</v>
      </c>
      <c r="I297" s="98" t="s">
        <v>96</v>
      </c>
      <c r="J297" s="98"/>
      <c r="K297" s="60" t="s">
        <v>508</v>
      </c>
      <c r="L297" s="89" t="s">
        <v>126</v>
      </c>
      <c r="M297" s="103">
        <v>11633000</v>
      </c>
      <c r="N297" s="103"/>
      <c r="O297" s="184"/>
    </row>
    <row r="298" spans="1:18" s="159" customFormat="1" ht="20.399999999999999" hidden="1" x14ac:dyDescent="0.25">
      <c r="A298" s="64" t="s">
        <v>386</v>
      </c>
      <c r="B298" s="67" t="s">
        <v>387</v>
      </c>
      <c r="C298" s="150">
        <v>580</v>
      </c>
      <c r="D298" s="64" t="s">
        <v>451</v>
      </c>
      <c r="E298" s="64"/>
      <c r="F298" s="109">
        <v>39598</v>
      </c>
      <c r="G298" s="26" t="s">
        <v>303</v>
      </c>
      <c r="H298" s="26" t="s">
        <v>304</v>
      </c>
      <c r="I298" s="98" t="s">
        <v>96</v>
      </c>
      <c r="J298" s="98"/>
      <c r="K298" s="60" t="s">
        <v>465</v>
      </c>
      <c r="L298" s="89" t="s">
        <v>87</v>
      </c>
      <c r="M298" s="103">
        <v>30947000</v>
      </c>
      <c r="N298" s="103"/>
      <c r="O298" s="184"/>
    </row>
    <row r="299" spans="1:18" s="159" customFormat="1" ht="20.399999999999999" hidden="1" x14ac:dyDescent="0.25">
      <c r="A299" s="64" t="s">
        <v>386</v>
      </c>
      <c r="B299" s="67" t="s">
        <v>387</v>
      </c>
      <c r="C299" s="150">
        <v>685</v>
      </c>
      <c r="D299" s="64" t="s">
        <v>429</v>
      </c>
      <c r="E299" s="64"/>
      <c r="F299" s="89" t="s">
        <v>403</v>
      </c>
      <c r="G299" s="26"/>
      <c r="H299" s="26" t="s">
        <v>285</v>
      </c>
      <c r="I299" s="98" t="s">
        <v>96</v>
      </c>
      <c r="J299" s="98"/>
      <c r="K299" s="60" t="s">
        <v>140</v>
      </c>
      <c r="L299" s="89" t="s">
        <v>140</v>
      </c>
      <c r="M299" s="103">
        <v>860000</v>
      </c>
      <c r="N299" s="103"/>
      <c r="O299" s="184"/>
    </row>
    <row r="300" spans="1:18" s="159" customFormat="1" ht="20.399999999999999" hidden="1" x14ac:dyDescent="0.25">
      <c r="A300" s="64" t="s">
        <v>386</v>
      </c>
      <c r="B300" s="67" t="s">
        <v>387</v>
      </c>
      <c r="C300" s="68">
        <v>293</v>
      </c>
      <c r="D300" s="64" t="s">
        <v>402</v>
      </c>
      <c r="E300" s="64"/>
      <c r="F300" s="89" t="s">
        <v>100</v>
      </c>
      <c r="G300" s="26"/>
      <c r="H300" s="26" t="s">
        <v>127</v>
      </c>
      <c r="I300" s="98" t="s">
        <v>96</v>
      </c>
      <c r="J300" s="98"/>
      <c r="K300" s="60" t="s">
        <v>410</v>
      </c>
      <c r="L300" s="89" t="s">
        <v>410</v>
      </c>
      <c r="M300" s="103">
        <v>450000</v>
      </c>
      <c r="N300" s="103"/>
      <c r="O300" s="184"/>
    </row>
    <row r="301" spans="1:18" s="184" customFormat="1" ht="33" customHeight="1" x14ac:dyDescent="0.25">
      <c r="A301" s="64" t="s">
        <v>386</v>
      </c>
      <c r="B301" s="67" t="s">
        <v>387</v>
      </c>
      <c r="C301" s="150">
        <v>155</v>
      </c>
      <c r="D301" s="64" t="s">
        <v>393</v>
      </c>
      <c r="E301" s="64" t="s">
        <v>451</v>
      </c>
      <c r="F301" s="89" t="s">
        <v>10</v>
      </c>
      <c r="G301" s="65" t="s">
        <v>513</v>
      </c>
      <c r="H301" s="65" t="s">
        <v>691</v>
      </c>
      <c r="I301" s="98" t="s">
        <v>406</v>
      </c>
      <c r="J301" s="253" t="s">
        <v>96</v>
      </c>
      <c r="K301" s="67" t="s">
        <v>508</v>
      </c>
      <c r="L301" s="251">
        <v>39822</v>
      </c>
      <c r="M301" s="103">
        <v>5500000</v>
      </c>
      <c r="N301" s="103">
        <v>5500000</v>
      </c>
      <c r="P301" s="159"/>
      <c r="Q301" s="159"/>
      <c r="R301" s="159"/>
    </row>
    <row r="302" spans="1:18" s="184" customFormat="1" ht="33.75" customHeight="1" x14ac:dyDescent="0.25">
      <c r="A302" s="64" t="s">
        <v>386</v>
      </c>
      <c r="B302" s="67" t="s">
        <v>387</v>
      </c>
      <c r="C302" s="150">
        <v>910</v>
      </c>
      <c r="D302" s="64" t="s">
        <v>393</v>
      </c>
      <c r="E302" s="64"/>
      <c r="F302" s="89" t="s">
        <v>400</v>
      </c>
      <c r="G302" s="65" t="s">
        <v>401</v>
      </c>
      <c r="H302" s="26" t="s">
        <v>521</v>
      </c>
      <c r="I302" s="98" t="s">
        <v>406</v>
      </c>
      <c r="J302" s="253" t="s">
        <v>96</v>
      </c>
      <c r="K302" s="191">
        <v>39416</v>
      </c>
      <c r="L302" s="89" t="s">
        <v>87</v>
      </c>
      <c r="M302" s="103">
        <v>6800000</v>
      </c>
      <c r="N302" s="254">
        <v>8400000</v>
      </c>
      <c r="P302" s="159"/>
      <c r="Q302" s="159"/>
      <c r="R302" s="159"/>
    </row>
    <row r="303" spans="1:18" s="184" customFormat="1" ht="20.399999999999999" x14ac:dyDescent="0.25">
      <c r="A303" s="64" t="s">
        <v>386</v>
      </c>
      <c r="B303" s="67" t="s">
        <v>387</v>
      </c>
      <c r="C303" s="150">
        <v>923</v>
      </c>
      <c r="D303" s="64" t="s">
        <v>429</v>
      </c>
      <c r="E303" s="64"/>
      <c r="F303" s="206" t="s">
        <v>400</v>
      </c>
      <c r="G303" s="26" t="s">
        <v>733</v>
      </c>
      <c r="H303" s="26" t="s">
        <v>242</v>
      </c>
      <c r="I303" s="98" t="s">
        <v>392</v>
      </c>
      <c r="J303" s="253" t="s">
        <v>96</v>
      </c>
      <c r="K303" s="191">
        <v>39475</v>
      </c>
      <c r="L303" s="89" t="s">
        <v>87</v>
      </c>
      <c r="M303" s="103">
        <v>3400000</v>
      </c>
      <c r="N303" s="254">
        <v>2400000</v>
      </c>
      <c r="P303" s="159"/>
      <c r="Q303" s="159"/>
      <c r="R303" s="159"/>
    </row>
    <row r="304" spans="1:18" s="184" customFormat="1" ht="34.5" customHeight="1" x14ac:dyDescent="0.25">
      <c r="A304" s="64" t="s">
        <v>386</v>
      </c>
      <c r="B304" s="67" t="s">
        <v>387</v>
      </c>
      <c r="C304" s="150">
        <v>922</v>
      </c>
      <c r="D304" s="64" t="s">
        <v>429</v>
      </c>
      <c r="E304" s="273"/>
      <c r="F304" s="259" t="s">
        <v>538</v>
      </c>
      <c r="G304" s="26" t="s">
        <v>733</v>
      </c>
      <c r="H304" s="26" t="s">
        <v>241</v>
      </c>
      <c r="I304" s="98" t="s">
        <v>392</v>
      </c>
      <c r="J304" s="253" t="s">
        <v>96</v>
      </c>
      <c r="K304" s="191">
        <v>39475</v>
      </c>
      <c r="L304" s="89" t="s">
        <v>87</v>
      </c>
      <c r="M304" s="103">
        <v>1050000</v>
      </c>
      <c r="N304" s="254">
        <v>800000</v>
      </c>
      <c r="P304" s="159"/>
      <c r="Q304" s="159"/>
      <c r="R304" s="159"/>
    </row>
    <row r="305" spans="1:18" s="184" customFormat="1" ht="24.75" customHeight="1" x14ac:dyDescent="0.25">
      <c r="A305" s="64" t="s">
        <v>386</v>
      </c>
      <c r="B305" s="67" t="s">
        <v>387</v>
      </c>
      <c r="C305" s="150">
        <v>781</v>
      </c>
      <c r="D305" s="64" t="s">
        <v>429</v>
      </c>
      <c r="E305" s="89"/>
      <c r="F305" s="89" t="s">
        <v>419</v>
      </c>
      <c r="G305" s="26" t="s">
        <v>734</v>
      </c>
      <c r="H305" s="26" t="s">
        <v>30</v>
      </c>
      <c r="I305" s="98" t="s">
        <v>392</v>
      </c>
      <c r="J305" s="253" t="s">
        <v>96</v>
      </c>
      <c r="K305" s="191">
        <v>39539</v>
      </c>
      <c r="L305" s="89" t="s">
        <v>87</v>
      </c>
      <c r="M305" s="103">
        <v>1500000</v>
      </c>
      <c r="N305" s="254">
        <v>1727000</v>
      </c>
      <c r="P305" s="159"/>
      <c r="Q305" s="159"/>
      <c r="R305" s="159"/>
    </row>
    <row r="306" spans="1:18" s="306" customFormat="1" ht="35.25" customHeight="1" x14ac:dyDescent="0.25">
      <c r="A306" s="64" t="s">
        <v>386</v>
      </c>
      <c r="B306" s="67" t="s">
        <v>387</v>
      </c>
      <c r="C306" s="150">
        <v>168</v>
      </c>
      <c r="D306" s="64" t="s">
        <v>429</v>
      </c>
      <c r="E306" s="64"/>
      <c r="F306" s="206" t="s">
        <v>460</v>
      </c>
      <c r="G306" s="252" t="s">
        <v>439</v>
      </c>
      <c r="H306" s="69" t="s">
        <v>446</v>
      </c>
      <c r="I306" s="98" t="s">
        <v>406</v>
      </c>
      <c r="J306" s="253" t="s">
        <v>96</v>
      </c>
      <c r="K306" s="264">
        <v>38353</v>
      </c>
      <c r="L306" s="89" t="s">
        <v>442</v>
      </c>
      <c r="M306" s="103">
        <v>2600000</v>
      </c>
      <c r="N306" s="254">
        <v>2234232</v>
      </c>
      <c r="O306" s="184"/>
      <c r="P306" s="159"/>
      <c r="Q306" s="159"/>
      <c r="R306" s="159"/>
    </row>
    <row r="307" spans="1:18" s="306" customFormat="1" ht="33" customHeight="1" x14ac:dyDescent="0.25">
      <c r="A307" s="64" t="s">
        <v>386</v>
      </c>
      <c r="B307" s="67" t="s">
        <v>387</v>
      </c>
      <c r="C307" s="150">
        <v>171</v>
      </c>
      <c r="D307" s="64" t="s">
        <v>429</v>
      </c>
      <c r="E307" s="64"/>
      <c r="F307" s="206" t="s">
        <v>419</v>
      </c>
      <c r="G307" s="252" t="s">
        <v>439</v>
      </c>
      <c r="H307" s="69" t="s">
        <v>450</v>
      </c>
      <c r="I307" s="98" t="s">
        <v>406</v>
      </c>
      <c r="J307" s="253" t="s">
        <v>96</v>
      </c>
      <c r="K307" s="67" t="s">
        <v>441</v>
      </c>
      <c r="L307" s="89" t="s">
        <v>442</v>
      </c>
      <c r="M307" s="103">
        <v>3000000</v>
      </c>
      <c r="N307" s="254">
        <v>2666291</v>
      </c>
      <c r="O307" s="184"/>
      <c r="P307" s="159"/>
      <c r="Q307" s="159"/>
      <c r="R307" s="159"/>
    </row>
    <row r="308" spans="1:18" s="306" customFormat="1" ht="36" customHeight="1" x14ac:dyDescent="0.25">
      <c r="A308" s="64" t="s">
        <v>386</v>
      </c>
      <c r="B308" s="67" t="s">
        <v>387</v>
      </c>
      <c r="C308" s="150">
        <v>900</v>
      </c>
      <c r="D308" s="64" t="s">
        <v>429</v>
      </c>
      <c r="E308" s="64"/>
      <c r="F308" s="206" t="s">
        <v>436</v>
      </c>
      <c r="G308" s="65" t="s">
        <v>439</v>
      </c>
      <c r="H308" s="69" t="s">
        <v>447</v>
      </c>
      <c r="I308" s="98" t="s">
        <v>406</v>
      </c>
      <c r="J308" s="253" t="s">
        <v>96</v>
      </c>
      <c r="K308" s="67" t="s">
        <v>448</v>
      </c>
      <c r="L308" s="89" t="s">
        <v>449</v>
      </c>
      <c r="M308" s="103">
        <v>240000</v>
      </c>
      <c r="N308" s="254">
        <v>130000</v>
      </c>
      <c r="O308" s="184"/>
      <c r="P308" s="159"/>
      <c r="Q308" s="159"/>
      <c r="R308" s="159"/>
    </row>
    <row r="309" spans="1:18" s="306" customFormat="1" ht="32.25" customHeight="1" x14ac:dyDescent="0.25">
      <c r="A309" s="64" t="s">
        <v>386</v>
      </c>
      <c r="B309" s="67" t="s">
        <v>387</v>
      </c>
      <c r="C309" s="150">
        <v>899</v>
      </c>
      <c r="D309" s="64" t="s">
        <v>429</v>
      </c>
      <c r="E309" s="64"/>
      <c r="F309" s="206" t="s">
        <v>400</v>
      </c>
      <c r="G309" s="65" t="s">
        <v>439</v>
      </c>
      <c r="H309" s="69" t="s">
        <v>153</v>
      </c>
      <c r="I309" s="98" t="s">
        <v>406</v>
      </c>
      <c r="J309" s="253" t="s">
        <v>96</v>
      </c>
      <c r="K309" s="67" t="s">
        <v>448</v>
      </c>
      <c r="L309" s="89" t="s">
        <v>449</v>
      </c>
      <c r="M309" s="103">
        <v>278000</v>
      </c>
      <c r="N309" s="103">
        <v>278000</v>
      </c>
      <c r="O309" s="184"/>
      <c r="P309" s="159"/>
      <c r="Q309" s="159"/>
      <c r="R309" s="159"/>
    </row>
    <row r="310" spans="1:18" s="306" customFormat="1" ht="30.6" x14ac:dyDescent="0.25">
      <c r="A310" s="64" t="s">
        <v>386</v>
      </c>
      <c r="B310" s="67" t="s">
        <v>387</v>
      </c>
      <c r="C310" s="150">
        <v>177</v>
      </c>
      <c r="D310" s="64" t="s">
        <v>451</v>
      </c>
      <c r="E310" s="272"/>
      <c r="F310" s="89" t="s">
        <v>400</v>
      </c>
      <c r="G310" s="26" t="s">
        <v>437</v>
      </c>
      <c r="H310" s="26" t="s">
        <v>456</v>
      </c>
      <c r="I310" s="98" t="s">
        <v>406</v>
      </c>
      <c r="J310" s="253" t="s">
        <v>96</v>
      </c>
      <c r="K310" s="60" t="s">
        <v>397</v>
      </c>
      <c r="L310" s="89" t="s">
        <v>87</v>
      </c>
      <c r="M310" s="107" t="s">
        <v>543</v>
      </c>
      <c r="N310" s="107" t="s">
        <v>543</v>
      </c>
      <c r="O310" s="184"/>
      <c r="P310" s="159"/>
      <c r="Q310" s="159"/>
      <c r="R310" s="159"/>
    </row>
    <row r="311" spans="1:18" s="306" customFormat="1" ht="32.25" customHeight="1" x14ac:dyDescent="0.25">
      <c r="A311" s="64" t="s">
        <v>386</v>
      </c>
      <c r="B311" s="67" t="s">
        <v>387</v>
      </c>
      <c r="C311" s="150">
        <v>180</v>
      </c>
      <c r="D311" s="64" t="s">
        <v>451</v>
      </c>
      <c r="E311" s="272"/>
      <c r="F311" s="89" t="s">
        <v>400</v>
      </c>
      <c r="G311" s="26" t="s">
        <v>437</v>
      </c>
      <c r="H311" s="26" t="s">
        <v>454</v>
      </c>
      <c r="I311" s="98" t="s">
        <v>406</v>
      </c>
      <c r="J311" s="253" t="s">
        <v>96</v>
      </c>
      <c r="K311" s="60" t="s">
        <v>397</v>
      </c>
      <c r="L311" s="89" t="s">
        <v>87</v>
      </c>
      <c r="M311" s="107" t="s">
        <v>543</v>
      </c>
      <c r="N311" s="107" t="s">
        <v>543</v>
      </c>
      <c r="O311" s="184"/>
      <c r="P311" s="159"/>
      <c r="Q311" s="159"/>
      <c r="R311" s="159"/>
    </row>
    <row r="312" spans="1:18" s="306" customFormat="1" ht="32.25" customHeight="1" x14ac:dyDescent="0.25">
      <c r="A312" s="64" t="s">
        <v>386</v>
      </c>
      <c r="B312" s="67" t="s">
        <v>387</v>
      </c>
      <c r="C312" s="150">
        <v>178</v>
      </c>
      <c r="D312" s="64" t="s">
        <v>451</v>
      </c>
      <c r="E312" s="272"/>
      <c r="F312" s="206" t="s">
        <v>538</v>
      </c>
      <c r="G312" s="26" t="s">
        <v>437</v>
      </c>
      <c r="H312" s="26" t="s">
        <v>457</v>
      </c>
      <c r="I312" s="98" t="s">
        <v>406</v>
      </c>
      <c r="J312" s="253" t="s">
        <v>96</v>
      </c>
      <c r="K312" s="60" t="s">
        <v>397</v>
      </c>
      <c r="L312" s="89" t="s">
        <v>87</v>
      </c>
      <c r="M312" s="107" t="s">
        <v>543</v>
      </c>
      <c r="N312" s="107" t="s">
        <v>543</v>
      </c>
      <c r="O312" s="184"/>
      <c r="P312" s="159"/>
      <c r="Q312" s="159"/>
      <c r="R312" s="159"/>
    </row>
    <row r="313" spans="1:18" s="306" customFormat="1" ht="20.399999999999999" x14ac:dyDescent="0.25">
      <c r="A313" s="64" t="s">
        <v>386</v>
      </c>
      <c r="B313" s="67" t="s">
        <v>387</v>
      </c>
      <c r="C313" s="150">
        <v>248</v>
      </c>
      <c r="D313" s="64" t="s">
        <v>451</v>
      </c>
      <c r="E313" s="64"/>
      <c r="F313" s="89" t="s">
        <v>400</v>
      </c>
      <c r="G313" s="18" t="s">
        <v>458</v>
      </c>
      <c r="H313" s="26" t="s">
        <v>463</v>
      </c>
      <c r="I313" s="98" t="s">
        <v>406</v>
      </c>
      <c r="J313" s="253" t="s">
        <v>96</v>
      </c>
      <c r="K313" s="60" t="s">
        <v>459</v>
      </c>
      <c r="L313" s="98" t="s">
        <v>764</v>
      </c>
      <c r="M313" s="103">
        <v>222850000</v>
      </c>
      <c r="N313" s="310" t="s">
        <v>878</v>
      </c>
      <c r="O313" s="184"/>
      <c r="P313" s="159"/>
      <c r="Q313" s="159"/>
      <c r="R313" s="159"/>
    </row>
    <row r="314" spans="1:18" s="306" customFormat="1" ht="31.8" x14ac:dyDescent="0.25">
      <c r="A314" s="64" t="s">
        <v>386</v>
      </c>
      <c r="B314" s="98" t="s">
        <v>387</v>
      </c>
      <c r="C314" s="17">
        <v>569</v>
      </c>
      <c r="D314" s="98" t="s">
        <v>794</v>
      </c>
      <c r="E314" s="272"/>
      <c r="F314" s="98">
        <v>2007</v>
      </c>
      <c r="G314" s="18" t="s">
        <v>458</v>
      </c>
      <c r="H314" s="18" t="s">
        <v>795</v>
      </c>
      <c r="I314" s="98" t="s">
        <v>96</v>
      </c>
      <c r="J314" s="98" t="s">
        <v>96</v>
      </c>
      <c r="K314" s="60" t="s">
        <v>459</v>
      </c>
      <c r="L314" s="89" t="s">
        <v>87</v>
      </c>
      <c r="M314" s="103">
        <v>500000</v>
      </c>
      <c r="N314" s="309" t="s">
        <v>877</v>
      </c>
      <c r="O314" s="184"/>
      <c r="P314" s="159"/>
      <c r="Q314" s="159"/>
      <c r="R314" s="159"/>
    </row>
    <row r="315" spans="1:18" s="306" customFormat="1" ht="31.8" x14ac:dyDescent="0.25">
      <c r="A315" s="64" t="s">
        <v>386</v>
      </c>
      <c r="B315" s="67" t="s">
        <v>387</v>
      </c>
      <c r="C315" s="150">
        <v>243</v>
      </c>
      <c r="D315" s="64" t="s">
        <v>451</v>
      </c>
      <c r="E315" s="64"/>
      <c r="F315" s="89" t="s">
        <v>460</v>
      </c>
      <c r="G315" s="18" t="s">
        <v>458</v>
      </c>
      <c r="H315" s="26" t="s">
        <v>461</v>
      </c>
      <c r="I315" s="98" t="s">
        <v>96</v>
      </c>
      <c r="J315" s="98" t="s">
        <v>96</v>
      </c>
      <c r="K315" s="60" t="s">
        <v>459</v>
      </c>
      <c r="L315" s="89" t="s">
        <v>87</v>
      </c>
      <c r="M315" s="103">
        <v>8390000</v>
      </c>
      <c r="N315" s="309" t="s">
        <v>877</v>
      </c>
      <c r="O315" s="184"/>
      <c r="P315" s="159"/>
      <c r="Q315" s="159"/>
      <c r="R315" s="159"/>
    </row>
    <row r="316" spans="1:18" s="306" customFormat="1" ht="34.5" customHeight="1" x14ac:dyDescent="0.25">
      <c r="A316" s="64" t="s">
        <v>386</v>
      </c>
      <c r="B316" s="67" t="s">
        <v>387</v>
      </c>
      <c r="C316" s="150">
        <v>570</v>
      </c>
      <c r="D316" s="64" t="s">
        <v>451</v>
      </c>
      <c r="E316" s="64"/>
      <c r="F316" s="89" t="s">
        <v>419</v>
      </c>
      <c r="G316" s="18" t="s">
        <v>458</v>
      </c>
      <c r="H316" s="26" t="s">
        <v>462</v>
      </c>
      <c r="I316" s="98" t="s">
        <v>96</v>
      </c>
      <c r="J316" s="98" t="s">
        <v>96</v>
      </c>
      <c r="K316" s="60" t="s">
        <v>459</v>
      </c>
      <c r="L316" s="89" t="s">
        <v>87</v>
      </c>
      <c r="M316" s="103">
        <v>788000</v>
      </c>
      <c r="N316" s="309" t="s">
        <v>877</v>
      </c>
      <c r="O316" s="184"/>
      <c r="P316" s="159"/>
      <c r="Q316" s="159"/>
      <c r="R316" s="159"/>
    </row>
    <row r="317" spans="1:18" s="306" customFormat="1" ht="31.8" x14ac:dyDescent="0.25">
      <c r="A317" s="64" t="s">
        <v>386</v>
      </c>
      <c r="B317" s="67" t="s">
        <v>387</v>
      </c>
      <c r="C317" s="150">
        <v>571</v>
      </c>
      <c r="D317" s="64" t="s">
        <v>451</v>
      </c>
      <c r="E317" s="64"/>
      <c r="F317" s="89" t="s">
        <v>400</v>
      </c>
      <c r="G317" s="18" t="s">
        <v>458</v>
      </c>
      <c r="H317" s="26" t="s">
        <v>212</v>
      </c>
      <c r="I317" s="98" t="s">
        <v>406</v>
      </c>
      <c r="J317" s="253" t="s">
        <v>96</v>
      </c>
      <c r="K317" s="60" t="s">
        <v>459</v>
      </c>
      <c r="L317" s="98" t="s">
        <v>764</v>
      </c>
      <c r="M317" s="103">
        <v>2175000</v>
      </c>
      <c r="N317" s="309" t="s">
        <v>877</v>
      </c>
      <c r="O317" s="184"/>
      <c r="P317" s="159"/>
      <c r="Q317" s="159"/>
      <c r="R317" s="159"/>
    </row>
    <row r="318" spans="1:18" s="306" customFormat="1" ht="20.399999999999999" x14ac:dyDescent="0.25">
      <c r="A318" s="64" t="s">
        <v>386</v>
      </c>
      <c r="B318" s="67" t="s">
        <v>387</v>
      </c>
      <c r="C318" s="68">
        <v>208</v>
      </c>
      <c r="D318" s="64" t="s">
        <v>451</v>
      </c>
      <c r="E318" s="89"/>
      <c r="F318" s="89" t="s">
        <v>400</v>
      </c>
      <c r="G318" s="26" t="s">
        <v>164</v>
      </c>
      <c r="H318" s="26" t="s">
        <v>120</v>
      </c>
      <c r="I318" s="98" t="s">
        <v>406</v>
      </c>
      <c r="J318" s="253" t="s">
        <v>96</v>
      </c>
      <c r="K318" s="60" t="s">
        <v>452</v>
      </c>
      <c r="L318" s="89" t="s">
        <v>435</v>
      </c>
      <c r="M318" s="103">
        <v>5710287</v>
      </c>
      <c r="N318" s="254">
        <v>4459000</v>
      </c>
      <c r="O318" s="184"/>
      <c r="P318" s="159"/>
      <c r="Q318" s="159"/>
      <c r="R318" s="159"/>
    </row>
    <row r="319" spans="1:18" s="306" customFormat="1" ht="30.6" x14ac:dyDescent="0.25">
      <c r="A319" s="64" t="s">
        <v>386</v>
      </c>
      <c r="B319" s="67" t="s">
        <v>387</v>
      </c>
      <c r="C319" s="150">
        <v>246</v>
      </c>
      <c r="D319" s="64" t="s">
        <v>451</v>
      </c>
      <c r="E319" s="67"/>
      <c r="F319" s="89" t="s">
        <v>400</v>
      </c>
      <c r="G319" s="111" t="s">
        <v>876</v>
      </c>
      <c r="H319" s="26" t="s">
        <v>467</v>
      </c>
      <c r="I319" s="98" t="s">
        <v>406</v>
      </c>
      <c r="J319" s="253" t="s">
        <v>96</v>
      </c>
      <c r="K319" s="60" t="s">
        <v>452</v>
      </c>
      <c r="L319" s="98" t="s">
        <v>764</v>
      </c>
      <c r="M319" s="153">
        <v>1047000000</v>
      </c>
      <c r="N319" s="258" t="s">
        <v>879</v>
      </c>
      <c r="O319" s="184"/>
      <c r="P319" s="159"/>
      <c r="Q319" s="159"/>
      <c r="R319" s="159"/>
    </row>
    <row r="320" spans="1:18" s="306" customFormat="1" ht="30.6" x14ac:dyDescent="0.25">
      <c r="A320" s="64" t="s">
        <v>386</v>
      </c>
      <c r="B320" s="67" t="s">
        <v>387</v>
      </c>
      <c r="C320" s="150">
        <v>226</v>
      </c>
      <c r="D320" s="64" t="s">
        <v>451</v>
      </c>
      <c r="E320" s="64" t="s">
        <v>468</v>
      </c>
      <c r="F320" s="206" t="s">
        <v>400</v>
      </c>
      <c r="G320" s="111" t="s">
        <v>876</v>
      </c>
      <c r="H320" s="69" t="s">
        <v>481</v>
      </c>
      <c r="I320" s="98" t="s">
        <v>406</v>
      </c>
      <c r="J320" s="253" t="s">
        <v>96</v>
      </c>
      <c r="K320" s="67" t="s">
        <v>452</v>
      </c>
      <c r="L320" s="98" t="s">
        <v>764</v>
      </c>
      <c r="M320" s="138" t="s">
        <v>882</v>
      </c>
      <c r="N320" s="138" t="s">
        <v>881</v>
      </c>
      <c r="O320" s="184"/>
      <c r="P320" s="159"/>
      <c r="Q320" s="159"/>
      <c r="R320" s="159"/>
    </row>
    <row r="321" spans="1:18" s="306" customFormat="1" ht="30.6" x14ac:dyDescent="0.25">
      <c r="A321" s="64" t="s">
        <v>386</v>
      </c>
      <c r="B321" s="67" t="s">
        <v>387</v>
      </c>
      <c r="C321" s="150">
        <v>235</v>
      </c>
      <c r="D321" s="64" t="s">
        <v>451</v>
      </c>
      <c r="E321" s="64"/>
      <c r="F321" s="206" t="s">
        <v>400</v>
      </c>
      <c r="G321" s="111" t="s">
        <v>876</v>
      </c>
      <c r="H321" s="69" t="s">
        <v>482</v>
      </c>
      <c r="I321" s="98" t="s">
        <v>406</v>
      </c>
      <c r="J321" s="253" t="s">
        <v>96</v>
      </c>
      <c r="K321" s="67" t="s">
        <v>452</v>
      </c>
      <c r="L321" s="98" t="s">
        <v>764</v>
      </c>
      <c r="M321" s="138" t="s">
        <v>882</v>
      </c>
      <c r="N321" s="138" t="s">
        <v>881</v>
      </c>
      <c r="O321" s="184"/>
      <c r="P321" s="159"/>
      <c r="Q321" s="159"/>
      <c r="R321" s="159"/>
    </row>
    <row r="322" spans="1:18" s="306" customFormat="1" ht="30.6" x14ac:dyDescent="0.25">
      <c r="A322" s="64" t="s">
        <v>386</v>
      </c>
      <c r="B322" s="67" t="s">
        <v>387</v>
      </c>
      <c r="C322" s="150">
        <v>247</v>
      </c>
      <c r="D322" s="64" t="s">
        <v>451</v>
      </c>
      <c r="E322" s="64"/>
      <c r="F322" s="206" t="s">
        <v>400</v>
      </c>
      <c r="G322" s="111" t="s">
        <v>876</v>
      </c>
      <c r="H322" s="26" t="s">
        <v>480</v>
      </c>
      <c r="I322" s="98" t="s">
        <v>406</v>
      </c>
      <c r="J322" s="253" t="s">
        <v>96</v>
      </c>
      <c r="K322" s="60" t="s">
        <v>452</v>
      </c>
      <c r="L322" s="98" t="s">
        <v>764</v>
      </c>
      <c r="M322" s="103">
        <v>8351000</v>
      </c>
      <c r="N322" s="309" t="s">
        <v>880</v>
      </c>
      <c r="O322" s="184"/>
      <c r="P322" s="159"/>
      <c r="Q322" s="159"/>
      <c r="R322" s="159"/>
    </row>
    <row r="323" spans="1:18" s="306" customFormat="1" ht="58.5" customHeight="1" x14ac:dyDescent="0.25">
      <c r="A323" s="64" t="s">
        <v>386</v>
      </c>
      <c r="B323" s="67" t="s">
        <v>387</v>
      </c>
      <c r="C323" s="150">
        <v>684</v>
      </c>
      <c r="D323" s="64" t="s">
        <v>451</v>
      </c>
      <c r="E323" s="64"/>
      <c r="F323" s="206" t="s">
        <v>400</v>
      </c>
      <c r="G323" s="111" t="s">
        <v>876</v>
      </c>
      <c r="H323" s="26" t="s">
        <v>284</v>
      </c>
      <c r="I323" s="98" t="s">
        <v>406</v>
      </c>
      <c r="J323" s="253" t="s">
        <v>96</v>
      </c>
      <c r="K323" s="60" t="s">
        <v>452</v>
      </c>
      <c r="L323" s="98" t="s">
        <v>764</v>
      </c>
      <c r="M323" s="103">
        <v>11321000</v>
      </c>
      <c r="N323" s="309" t="s">
        <v>880</v>
      </c>
      <c r="O323" s="184"/>
      <c r="P323" s="159"/>
      <c r="Q323" s="159"/>
      <c r="R323" s="159"/>
    </row>
    <row r="324" spans="1:18" s="306" customFormat="1" ht="38.25" customHeight="1" x14ac:dyDescent="0.25">
      <c r="A324" s="1" t="s">
        <v>386</v>
      </c>
      <c r="B324" s="2" t="s">
        <v>387</v>
      </c>
      <c r="C324" s="4">
        <v>551</v>
      </c>
      <c r="D324" s="1" t="s">
        <v>451</v>
      </c>
      <c r="E324" s="1"/>
      <c r="F324" s="85" t="s">
        <v>432</v>
      </c>
      <c r="G324" s="111" t="s">
        <v>876</v>
      </c>
      <c r="H324" s="3" t="s">
        <v>293</v>
      </c>
      <c r="I324" s="98" t="s">
        <v>96</v>
      </c>
      <c r="J324" s="98" t="s">
        <v>96</v>
      </c>
      <c r="K324" s="20" t="s">
        <v>475</v>
      </c>
      <c r="L324" s="85" t="s">
        <v>87</v>
      </c>
      <c r="M324" s="129">
        <v>805000</v>
      </c>
      <c r="N324" s="309" t="s">
        <v>880</v>
      </c>
      <c r="O324" s="184"/>
      <c r="P324" s="159"/>
      <c r="Q324" s="159"/>
      <c r="R324" s="159"/>
    </row>
    <row r="325" spans="1:18" s="306" customFormat="1" ht="36.75" customHeight="1" x14ac:dyDescent="0.25">
      <c r="A325" s="1" t="s">
        <v>386</v>
      </c>
      <c r="B325" s="2" t="s">
        <v>387</v>
      </c>
      <c r="C325" s="4">
        <v>244</v>
      </c>
      <c r="D325" s="1" t="s">
        <v>451</v>
      </c>
      <c r="E325" s="1"/>
      <c r="F325" s="92">
        <v>39619</v>
      </c>
      <c r="G325" s="111" t="s">
        <v>876</v>
      </c>
      <c r="H325" s="22" t="s">
        <v>466</v>
      </c>
      <c r="I325" s="98" t="s">
        <v>96</v>
      </c>
      <c r="J325" s="98" t="s">
        <v>96</v>
      </c>
      <c r="K325" s="20" t="s">
        <v>475</v>
      </c>
      <c r="L325" s="85" t="s">
        <v>87</v>
      </c>
      <c r="M325" s="129">
        <v>5692000</v>
      </c>
      <c r="N325" s="309" t="s">
        <v>880</v>
      </c>
      <c r="O325" s="184"/>
      <c r="P325" s="159"/>
      <c r="Q325" s="159"/>
      <c r="R325" s="159"/>
    </row>
    <row r="326" spans="1:18" s="306" customFormat="1" ht="36.75" customHeight="1" x14ac:dyDescent="0.25">
      <c r="A326" s="1" t="s">
        <v>386</v>
      </c>
      <c r="B326" s="2" t="s">
        <v>387</v>
      </c>
      <c r="C326" s="4">
        <v>239</v>
      </c>
      <c r="D326" s="1" t="s">
        <v>451</v>
      </c>
      <c r="E326" s="1"/>
      <c r="F326" s="85" t="s">
        <v>31</v>
      </c>
      <c r="G326" s="111" t="s">
        <v>876</v>
      </c>
      <c r="H326" s="3" t="s">
        <v>453</v>
      </c>
      <c r="I326" s="98" t="s">
        <v>96</v>
      </c>
      <c r="J326" s="98" t="s">
        <v>96</v>
      </c>
      <c r="K326" s="20" t="s">
        <v>475</v>
      </c>
      <c r="L326" s="85" t="s">
        <v>87</v>
      </c>
      <c r="M326" s="129">
        <v>5009000</v>
      </c>
      <c r="N326" s="309" t="s">
        <v>880</v>
      </c>
      <c r="O326" s="184"/>
      <c r="P326" s="159"/>
      <c r="Q326" s="159"/>
      <c r="R326" s="159"/>
    </row>
    <row r="327" spans="1:18" s="306" customFormat="1" ht="33" customHeight="1" x14ac:dyDescent="0.25">
      <c r="A327" s="64" t="s">
        <v>386</v>
      </c>
      <c r="B327" s="67" t="s">
        <v>387</v>
      </c>
      <c r="C327" s="150">
        <v>250</v>
      </c>
      <c r="D327" s="64" t="s">
        <v>451</v>
      </c>
      <c r="E327" s="64"/>
      <c r="F327" s="89" t="s">
        <v>400</v>
      </c>
      <c r="G327" s="26"/>
      <c r="H327" s="26" t="s">
        <v>487</v>
      </c>
      <c r="I327" s="98" t="s">
        <v>392</v>
      </c>
      <c r="J327" s="253" t="s">
        <v>110</v>
      </c>
      <c r="K327" s="60" t="s">
        <v>435</v>
      </c>
      <c r="L327" s="109">
        <v>39295</v>
      </c>
      <c r="M327" s="103">
        <v>1644885</v>
      </c>
      <c r="N327" s="103">
        <v>1644885</v>
      </c>
      <c r="O327" s="184"/>
      <c r="P327" s="159"/>
      <c r="Q327" s="159"/>
      <c r="R327" s="159"/>
    </row>
    <row r="328" spans="1:18" s="306" customFormat="1" ht="24" customHeight="1" x14ac:dyDescent="0.25">
      <c r="A328" s="64" t="s">
        <v>386</v>
      </c>
      <c r="B328" s="67" t="s">
        <v>387</v>
      </c>
      <c r="C328" s="150">
        <v>841</v>
      </c>
      <c r="D328" s="64" t="s">
        <v>402</v>
      </c>
      <c r="E328" s="67"/>
      <c r="F328" s="89" t="s">
        <v>436</v>
      </c>
      <c r="G328" s="26" t="s">
        <v>350</v>
      </c>
      <c r="H328" s="18" t="s">
        <v>687</v>
      </c>
      <c r="I328" s="98" t="s">
        <v>392</v>
      </c>
      <c r="J328" s="253" t="s">
        <v>96</v>
      </c>
      <c r="K328" s="191">
        <v>39517</v>
      </c>
      <c r="L328" s="89" t="s">
        <v>87</v>
      </c>
      <c r="M328" s="103">
        <v>2300000</v>
      </c>
      <c r="N328" s="103">
        <v>2300000</v>
      </c>
      <c r="O328" s="184"/>
      <c r="P328" s="159"/>
      <c r="Q328" s="159"/>
      <c r="R328" s="159"/>
    </row>
    <row r="329" spans="1:18" s="306" customFormat="1" ht="23.25" customHeight="1" x14ac:dyDescent="0.25">
      <c r="A329" s="64" t="s">
        <v>386</v>
      </c>
      <c r="B329" s="67" t="s">
        <v>387</v>
      </c>
      <c r="C329" s="150">
        <v>1040</v>
      </c>
      <c r="D329" s="64" t="s">
        <v>402</v>
      </c>
      <c r="E329" s="64"/>
      <c r="F329" s="89" t="s">
        <v>400</v>
      </c>
      <c r="G329" s="26" t="s">
        <v>409</v>
      </c>
      <c r="H329" s="26" t="s">
        <v>715</v>
      </c>
      <c r="I329" s="98" t="s">
        <v>392</v>
      </c>
      <c r="J329" s="253" t="s">
        <v>96</v>
      </c>
      <c r="K329" s="60" t="s">
        <v>410</v>
      </c>
      <c r="L329" s="89" t="s">
        <v>410</v>
      </c>
      <c r="M329" s="103">
        <v>990000</v>
      </c>
      <c r="N329" s="103">
        <v>990000</v>
      </c>
      <c r="O329" s="184"/>
      <c r="P329" s="159"/>
      <c r="Q329" s="159"/>
      <c r="R329" s="159"/>
    </row>
    <row r="330" spans="1:18" s="306" customFormat="1" ht="33.75" customHeight="1" x14ac:dyDescent="0.25">
      <c r="A330" s="64" t="s">
        <v>386</v>
      </c>
      <c r="B330" s="67" t="s">
        <v>387</v>
      </c>
      <c r="C330" s="150">
        <v>116</v>
      </c>
      <c r="D330" s="64" t="s">
        <v>402</v>
      </c>
      <c r="E330" s="64"/>
      <c r="F330" s="89" t="s">
        <v>9</v>
      </c>
      <c r="G330" s="26" t="s">
        <v>414</v>
      </c>
      <c r="H330" s="26" t="s">
        <v>418</v>
      </c>
      <c r="I330" s="98" t="s">
        <v>406</v>
      </c>
      <c r="J330" s="253" t="s">
        <v>96</v>
      </c>
      <c r="K330" s="60" t="s">
        <v>416</v>
      </c>
      <c r="L330" s="89" t="s">
        <v>417</v>
      </c>
      <c r="M330" s="103">
        <v>307900000</v>
      </c>
      <c r="N330" s="103">
        <v>307900000</v>
      </c>
      <c r="O330" s="184"/>
      <c r="P330" s="159"/>
      <c r="Q330" s="159"/>
      <c r="R330" s="159"/>
    </row>
    <row r="331" spans="1:18" s="306" customFormat="1" ht="34.5" customHeight="1" x14ac:dyDescent="0.25">
      <c r="A331" s="64" t="s">
        <v>386</v>
      </c>
      <c r="B331" s="67" t="s">
        <v>387</v>
      </c>
      <c r="C331" s="150">
        <v>572</v>
      </c>
      <c r="D331" s="64" t="s">
        <v>402</v>
      </c>
      <c r="E331" s="64"/>
      <c r="F331" s="89" t="s">
        <v>9</v>
      </c>
      <c r="G331" s="26" t="s">
        <v>414</v>
      </c>
      <c r="H331" s="26" t="s">
        <v>415</v>
      </c>
      <c r="I331" s="98" t="s">
        <v>406</v>
      </c>
      <c r="J331" s="253" t="s">
        <v>96</v>
      </c>
      <c r="K331" s="60" t="s">
        <v>416</v>
      </c>
      <c r="L331" s="89" t="s">
        <v>417</v>
      </c>
      <c r="M331" s="107" t="s">
        <v>99</v>
      </c>
      <c r="N331" s="107" t="s">
        <v>99</v>
      </c>
      <c r="O331" s="184"/>
      <c r="P331" s="159"/>
      <c r="Q331" s="159"/>
      <c r="R331" s="159"/>
    </row>
    <row r="332" spans="1:18" s="306" customFormat="1" ht="36" customHeight="1" x14ac:dyDescent="0.25">
      <c r="A332" s="64" t="s">
        <v>386</v>
      </c>
      <c r="B332" s="67" t="s">
        <v>387</v>
      </c>
      <c r="C332" s="150">
        <v>573</v>
      </c>
      <c r="D332" s="64" t="s">
        <v>402</v>
      </c>
      <c r="E332" s="64"/>
      <c r="F332" s="89" t="s">
        <v>9</v>
      </c>
      <c r="G332" s="26" t="s">
        <v>414</v>
      </c>
      <c r="H332" s="26" t="s">
        <v>423</v>
      </c>
      <c r="I332" s="98" t="s">
        <v>406</v>
      </c>
      <c r="J332" s="253" t="s">
        <v>96</v>
      </c>
      <c r="K332" s="60" t="s">
        <v>416</v>
      </c>
      <c r="L332" s="89" t="s">
        <v>417</v>
      </c>
      <c r="M332" s="107" t="s">
        <v>99</v>
      </c>
      <c r="N332" s="107" t="s">
        <v>99</v>
      </c>
      <c r="O332" s="184"/>
      <c r="P332" s="159"/>
      <c r="Q332" s="159"/>
      <c r="R332" s="159"/>
    </row>
    <row r="333" spans="1:18" s="306" customFormat="1" ht="32.25" customHeight="1" x14ac:dyDescent="0.25">
      <c r="A333" s="64" t="s">
        <v>386</v>
      </c>
      <c r="B333" s="67" t="s">
        <v>387</v>
      </c>
      <c r="C333" s="150">
        <v>772</v>
      </c>
      <c r="D333" s="64" t="s">
        <v>402</v>
      </c>
      <c r="E333" s="64"/>
      <c r="F333" s="89" t="s">
        <v>9</v>
      </c>
      <c r="G333" s="26" t="s">
        <v>414</v>
      </c>
      <c r="H333" s="26" t="s">
        <v>420</v>
      </c>
      <c r="I333" s="98" t="s">
        <v>406</v>
      </c>
      <c r="J333" s="253" t="s">
        <v>96</v>
      </c>
      <c r="K333" s="60" t="s">
        <v>421</v>
      </c>
      <c r="L333" s="89" t="s">
        <v>422</v>
      </c>
      <c r="M333" s="107" t="s">
        <v>99</v>
      </c>
      <c r="N333" s="107" t="s">
        <v>99</v>
      </c>
      <c r="O333" s="184"/>
      <c r="P333" s="159"/>
      <c r="Q333" s="159"/>
      <c r="R333" s="159"/>
    </row>
    <row r="334" spans="1:18" s="306" customFormat="1" ht="57" customHeight="1" x14ac:dyDescent="0.25">
      <c r="A334" s="64" t="s">
        <v>386</v>
      </c>
      <c r="B334" s="67" t="s">
        <v>387</v>
      </c>
      <c r="C334" s="150">
        <v>238</v>
      </c>
      <c r="D334" s="64" t="s">
        <v>468</v>
      </c>
      <c r="E334" s="64"/>
      <c r="F334" s="206" t="s">
        <v>400</v>
      </c>
      <c r="G334" s="26" t="s">
        <v>469</v>
      </c>
      <c r="H334" s="26" t="s">
        <v>488</v>
      </c>
      <c r="I334" s="98" t="s">
        <v>406</v>
      </c>
      <c r="J334" s="253" t="s">
        <v>96</v>
      </c>
      <c r="K334" s="60" t="s">
        <v>452</v>
      </c>
      <c r="L334" s="89" t="s">
        <v>87</v>
      </c>
      <c r="M334" s="103">
        <v>162264000</v>
      </c>
      <c r="N334" s="103">
        <v>162264000</v>
      </c>
      <c r="O334" s="184"/>
      <c r="P334" s="159"/>
      <c r="Q334" s="159"/>
      <c r="R334" s="159"/>
    </row>
    <row r="335" spans="1:18" s="306" customFormat="1" ht="33.75" customHeight="1" x14ac:dyDescent="0.25">
      <c r="A335" s="64" t="s">
        <v>386</v>
      </c>
      <c r="B335" s="67" t="s">
        <v>387</v>
      </c>
      <c r="C335" s="150">
        <v>224</v>
      </c>
      <c r="D335" s="64" t="s">
        <v>468</v>
      </c>
      <c r="E335" s="64" t="s">
        <v>451</v>
      </c>
      <c r="F335" s="206" t="s">
        <v>400</v>
      </c>
      <c r="G335" s="18" t="s">
        <v>864</v>
      </c>
      <c r="H335" s="69" t="s">
        <v>470</v>
      </c>
      <c r="I335" s="98" t="s">
        <v>406</v>
      </c>
      <c r="J335" s="253" t="s">
        <v>96</v>
      </c>
      <c r="K335" s="67" t="s">
        <v>452</v>
      </c>
      <c r="L335" s="89" t="s">
        <v>87</v>
      </c>
      <c r="M335" s="103">
        <v>157476000</v>
      </c>
      <c r="N335" s="103">
        <v>157476000</v>
      </c>
      <c r="O335" s="184"/>
      <c r="P335" s="159"/>
      <c r="Q335" s="159"/>
      <c r="R335" s="159"/>
    </row>
    <row r="336" spans="1:18" s="306" customFormat="1" ht="39.75" customHeight="1" x14ac:dyDescent="0.25">
      <c r="A336" s="64" t="s">
        <v>386</v>
      </c>
      <c r="B336" s="67" t="s">
        <v>387</v>
      </c>
      <c r="C336" s="150">
        <v>846</v>
      </c>
      <c r="D336" s="64" t="s">
        <v>468</v>
      </c>
      <c r="E336" s="89"/>
      <c r="F336" s="89" t="s">
        <v>436</v>
      </c>
      <c r="G336" s="26"/>
      <c r="H336" s="26" t="s">
        <v>150</v>
      </c>
      <c r="I336" s="98" t="s">
        <v>406</v>
      </c>
      <c r="J336" s="253" t="s">
        <v>96</v>
      </c>
      <c r="K336" s="60" t="s">
        <v>410</v>
      </c>
      <c r="L336" s="89" t="s">
        <v>410</v>
      </c>
      <c r="M336" s="103">
        <v>450000</v>
      </c>
      <c r="N336" s="103">
        <v>450000</v>
      </c>
      <c r="O336" s="184"/>
      <c r="P336" s="159"/>
      <c r="Q336" s="159"/>
      <c r="R336" s="159"/>
    </row>
    <row r="337" spans="1:24" s="306" customFormat="1" ht="33.75" customHeight="1" x14ac:dyDescent="0.25">
      <c r="A337" s="64" t="s">
        <v>386</v>
      </c>
      <c r="B337" s="67" t="s">
        <v>387</v>
      </c>
      <c r="C337" s="150">
        <v>138</v>
      </c>
      <c r="D337" s="64" t="s">
        <v>489</v>
      </c>
      <c r="E337" s="64"/>
      <c r="F337" s="89" t="s">
        <v>400</v>
      </c>
      <c r="G337" s="26" t="s">
        <v>497</v>
      </c>
      <c r="H337" s="26" t="s">
        <v>501</v>
      </c>
      <c r="I337" s="98" t="s">
        <v>406</v>
      </c>
      <c r="J337" s="253" t="s">
        <v>96</v>
      </c>
      <c r="K337" s="60" t="s">
        <v>499</v>
      </c>
      <c r="L337" s="109">
        <v>39069</v>
      </c>
      <c r="M337" s="103">
        <v>70200000</v>
      </c>
      <c r="N337" s="103">
        <v>70200000</v>
      </c>
      <c r="O337" s="184"/>
      <c r="P337" s="159"/>
      <c r="Q337" s="159"/>
      <c r="R337" s="159"/>
    </row>
    <row r="338" spans="1:24" s="306" customFormat="1" ht="30.6" x14ac:dyDescent="0.25">
      <c r="A338" s="64" t="s">
        <v>386</v>
      </c>
      <c r="B338" s="67" t="s">
        <v>387</v>
      </c>
      <c r="C338" s="150">
        <v>136</v>
      </c>
      <c r="D338" s="64" t="s">
        <v>489</v>
      </c>
      <c r="E338" s="64"/>
      <c r="F338" s="206" t="s">
        <v>9</v>
      </c>
      <c r="G338" s="26" t="s">
        <v>497</v>
      </c>
      <c r="H338" s="26" t="s">
        <v>498</v>
      </c>
      <c r="I338" s="98" t="s">
        <v>406</v>
      </c>
      <c r="J338" s="253" t="s">
        <v>96</v>
      </c>
      <c r="K338" s="60" t="s">
        <v>499</v>
      </c>
      <c r="L338" s="89" t="s">
        <v>500</v>
      </c>
      <c r="M338" s="103">
        <v>62400000</v>
      </c>
      <c r="N338" s="103">
        <v>62400000</v>
      </c>
      <c r="O338" s="184"/>
      <c r="P338" s="159"/>
      <c r="Q338" s="159"/>
      <c r="R338" s="159"/>
    </row>
    <row r="339" spans="1:24" s="159" customFormat="1" ht="30.6" x14ac:dyDescent="0.25">
      <c r="A339" s="64" t="s">
        <v>58</v>
      </c>
      <c r="B339" s="67" t="s">
        <v>59</v>
      </c>
      <c r="C339" s="150">
        <v>847</v>
      </c>
      <c r="D339" s="64" t="s">
        <v>388</v>
      </c>
      <c r="E339" s="64"/>
      <c r="F339" s="89" t="s">
        <v>400</v>
      </c>
      <c r="G339" s="26" t="s">
        <v>186</v>
      </c>
      <c r="H339" s="26" t="s">
        <v>185</v>
      </c>
      <c r="I339" s="98" t="s">
        <v>392</v>
      </c>
      <c r="J339" s="253" t="s">
        <v>96</v>
      </c>
      <c r="K339" s="67" t="s">
        <v>75</v>
      </c>
      <c r="L339" s="89" t="s">
        <v>410</v>
      </c>
      <c r="M339" s="89" t="s">
        <v>410</v>
      </c>
      <c r="N339" s="89" t="s">
        <v>410</v>
      </c>
      <c r="O339" s="184"/>
    </row>
    <row r="340" spans="1:24" s="159" customFormat="1" ht="23.25" customHeight="1" x14ac:dyDescent="0.4">
      <c r="A340" s="1154" t="s">
        <v>327</v>
      </c>
      <c r="B340" s="1154"/>
      <c r="C340" s="1154"/>
      <c r="D340" s="1154"/>
      <c r="E340" s="1154"/>
      <c r="F340" s="1154"/>
      <c r="G340" s="1154"/>
      <c r="H340" s="1154"/>
      <c r="I340" s="1154"/>
      <c r="J340" s="1154"/>
      <c r="K340" s="1154"/>
      <c r="L340" s="1154"/>
      <c r="M340" s="1154"/>
      <c r="N340" s="1154"/>
      <c r="O340" s="184"/>
    </row>
    <row r="341" spans="1:24" s="159" customFormat="1" ht="20.399999999999999" x14ac:dyDescent="0.25">
      <c r="A341" s="64" t="s">
        <v>386</v>
      </c>
      <c r="B341" s="67" t="s">
        <v>509</v>
      </c>
      <c r="C341" s="150">
        <v>912</v>
      </c>
      <c r="D341" s="64" t="s">
        <v>393</v>
      </c>
      <c r="E341" s="60"/>
      <c r="F341" s="89" t="s">
        <v>411</v>
      </c>
      <c r="G341" s="26" t="s">
        <v>166</v>
      </c>
      <c r="H341" s="26" t="s">
        <v>235</v>
      </c>
      <c r="I341" s="98" t="s">
        <v>510</v>
      </c>
      <c r="J341" s="253" t="s">
        <v>547</v>
      </c>
      <c r="K341" s="60" t="s">
        <v>87</v>
      </c>
      <c r="L341" s="89" t="s">
        <v>87</v>
      </c>
      <c r="M341" s="103" t="s">
        <v>92</v>
      </c>
      <c r="N341" s="253" t="s">
        <v>410</v>
      </c>
      <c r="O341" s="184"/>
    </row>
    <row r="342" spans="1:24" s="159" customFormat="1" ht="20.399999999999999" x14ac:dyDescent="0.25">
      <c r="A342" s="64" t="s">
        <v>386</v>
      </c>
      <c r="B342" s="67" t="s">
        <v>509</v>
      </c>
      <c r="C342" s="68">
        <v>106</v>
      </c>
      <c r="D342" s="64" t="s">
        <v>451</v>
      </c>
      <c r="E342" s="64"/>
      <c r="F342" s="89" t="s">
        <v>92</v>
      </c>
      <c r="G342" s="65"/>
      <c r="H342" s="69" t="s">
        <v>113</v>
      </c>
      <c r="I342" s="98" t="s">
        <v>510</v>
      </c>
      <c r="J342" s="253" t="s">
        <v>547</v>
      </c>
      <c r="K342" s="67" t="s">
        <v>114</v>
      </c>
      <c r="L342" s="109" t="s">
        <v>87</v>
      </c>
      <c r="M342" s="103" t="s">
        <v>92</v>
      </c>
      <c r="N342" s="253" t="s">
        <v>410</v>
      </c>
      <c r="O342" s="184"/>
    </row>
    <row r="343" spans="1:24" s="159" customFormat="1" ht="33" customHeight="1" x14ac:dyDescent="0.25">
      <c r="A343" s="98" t="s">
        <v>386</v>
      </c>
      <c r="B343" s="89" t="s">
        <v>509</v>
      </c>
      <c r="C343" s="113">
        <v>1069</v>
      </c>
      <c r="D343" s="98" t="s">
        <v>402</v>
      </c>
      <c r="E343" s="64"/>
      <c r="F343" s="89" t="s">
        <v>655</v>
      </c>
      <c r="G343" s="18" t="s">
        <v>609</v>
      </c>
      <c r="H343" s="18" t="s">
        <v>613</v>
      </c>
      <c r="I343" s="98" t="s">
        <v>396</v>
      </c>
      <c r="J343" s="253" t="s">
        <v>547</v>
      </c>
      <c r="K343" s="89" t="s">
        <v>87</v>
      </c>
      <c r="L343" s="89" t="s">
        <v>87</v>
      </c>
      <c r="M343" s="103">
        <v>8800000</v>
      </c>
      <c r="N343" s="253" t="s">
        <v>410</v>
      </c>
      <c r="O343" s="184"/>
    </row>
    <row r="344" spans="1:24" s="299" customFormat="1" x14ac:dyDescent="0.25">
      <c r="A344" s="1149" t="s">
        <v>667</v>
      </c>
      <c r="B344" s="1158"/>
      <c r="C344" s="1158"/>
      <c r="D344"/>
      <c r="E344"/>
      <c r="F344" s="93"/>
      <c r="G344" s="7"/>
      <c r="H344"/>
      <c r="I344" s="93"/>
      <c r="J344" s="93"/>
      <c r="K344"/>
      <c r="L344" s="93"/>
      <c r="M344" s="93"/>
      <c r="N344" s="93"/>
      <c r="O344" s="7"/>
      <c r="P344"/>
      <c r="Q344"/>
      <c r="R344"/>
    </row>
    <row r="345" spans="1:24" s="142" customFormat="1" ht="17.399999999999999" x14ac:dyDescent="0.25">
      <c r="A345" s="160" t="s">
        <v>838</v>
      </c>
      <c r="B345"/>
      <c r="C345"/>
      <c r="D345"/>
      <c r="E345"/>
      <c r="F345" s="93"/>
      <c r="G345" s="7"/>
      <c r="H345"/>
      <c r="I345" s="93"/>
      <c r="J345" s="93"/>
      <c r="K345"/>
      <c r="L345" s="93"/>
      <c r="M345" s="93"/>
      <c r="N345" s="93"/>
      <c r="O345" s="7"/>
      <c r="P345"/>
      <c r="Q345"/>
      <c r="R345"/>
    </row>
    <row r="346" spans="1:24" s="142" customFormat="1" ht="18.75" customHeight="1" x14ac:dyDescent="0.25">
      <c r="A346" s="160" t="s">
        <v>697</v>
      </c>
      <c r="B346"/>
      <c r="C346"/>
      <c r="D346"/>
      <c r="E346"/>
      <c r="F346" s="93"/>
      <c r="G346" s="7"/>
      <c r="H346"/>
      <c r="I346" s="93"/>
      <c r="J346" s="93"/>
      <c r="K346"/>
      <c r="L346" s="93"/>
      <c r="M346" s="93"/>
      <c r="N346" s="93"/>
      <c r="O346" s="7"/>
      <c r="P346"/>
      <c r="Q346"/>
      <c r="R346"/>
    </row>
    <row r="347" spans="1:24" ht="18.75" customHeight="1" x14ac:dyDescent="0.25">
      <c r="A347" s="160" t="s">
        <v>872</v>
      </c>
      <c r="I347"/>
      <c r="J347"/>
      <c r="K347" s="93"/>
      <c r="N347"/>
      <c r="O347" s="93"/>
      <c r="R347" s="93"/>
      <c r="S347" s="93"/>
      <c r="T347" s="93"/>
      <c r="U347" s="142"/>
      <c r="V347" s="142"/>
      <c r="W347" s="142"/>
      <c r="X347" s="7"/>
    </row>
    <row r="348" spans="1:24" ht="18.75" customHeight="1" x14ac:dyDescent="0.25">
      <c r="A348" s="160" t="s">
        <v>873</v>
      </c>
      <c r="I348"/>
      <c r="J348"/>
      <c r="K348" s="93"/>
      <c r="N348"/>
      <c r="O348" s="93"/>
      <c r="R348" s="93"/>
      <c r="S348" s="93"/>
      <c r="T348" s="93"/>
      <c r="U348" s="142"/>
      <c r="V348" s="142"/>
      <c r="W348" s="142"/>
      <c r="X348" s="7"/>
    </row>
    <row r="349" spans="1:24" s="142" customFormat="1" ht="9" customHeight="1" x14ac:dyDescent="0.25">
      <c r="A349"/>
      <c r="B349"/>
      <c r="C349"/>
      <c r="D349"/>
      <c r="E349"/>
      <c r="F349" s="93"/>
      <c r="G349" s="7"/>
      <c r="H349"/>
      <c r="I349" s="93"/>
      <c r="J349" s="93"/>
      <c r="K349"/>
      <c r="L349" s="93"/>
      <c r="M349" s="93"/>
      <c r="N349" s="93"/>
      <c r="O349" s="7"/>
      <c r="P349"/>
      <c r="Q349"/>
      <c r="R349"/>
    </row>
    <row r="350" spans="1:24" s="142" customFormat="1" x14ac:dyDescent="0.25">
      <c r="A350" s="1149" t="s">
        <v>576</v>
      </c>
      <c r="B350" s="1150"/>
      <c r="C350" s="1150"/>
      <c r="D350"/>
      <c r="E350"/>
      <c r="F350" s="93"/>
      <c r="G350" s="7"/>
      <c r="H350"/>
      <c r="I350" s="93"/>
      <c r="J350" s="93"/>
      <c r="K350"/>
      <c r="L350" s="93"/>
      <c r="M350" s="93"/>
      <c r="N350" s="93"/>
      <c r="O350" s="7"/>
      <c r="P350"/>
      <c r="Q350"/>
      <c r="R350"/>
    </row>
    <row r="351" spans="1:24" s="142" customFormat="1" ht="16.5" customHeight="1" x14ac:dyDescent="0.25">
      <c r="A351"/>
      <c r="B351" s="161" t="s">
        <v>577</v>
      </c>
      <c r="C351" s="83"/>
      <c r="D351" s="84" t="s">
        <v>578</v>
      </c>
      <c r="E351" s="83"/>
      <c r="F351" s="94"/>
      <c r="G351" s="83"/>
      <c r="H351" s="83"/>
      <c r="I351" s="93"/>
      <c r="J351" s="93"/>
      <c r="K351"/>
      <c r="L351" s="93"/>
      <c r="M351" s="93"/>
      <c r="N351" s="93"/>
      <c r="O351" s="7"/>
      <c r="P351"/>
      <c r="Q351"/>
      <c r="R351"/>
    </row>
    <row r="352" spans="1:24" s="142" customFormat="1" ht="15" x14ac:dyDescent="0.25">
      <c r="A352"/>
      <c r="B352" s="160"/>
      <c r="C352"/>
      <c r="D352"/>
      <c r="E352"/>
      <c r="F352" s="93"/>
      <c r="G352" s="7"/>
      <c r="H352"/>
      <c r="I352" s="93"/>
      <c r="J352" s="93"/>
      <c r="K352"/>
      <c r="L352" s="93"/>
      <c r="M352" s="93"/>
      <c r="N352" s="93"/>
      <c r="O352" s="7"/>
      <c r="P352"/>
      <c r="Q352"/>
      <c r="R352"/>
    </row>
    <row r="353" spans="1:18" s="142" customFormat="1" ht="12" customHeight="1" x14ac:dyDescent="0.25">
      <c r="A353"/>
      <c r="B353" s="160" t="s">
        <v>579</v>
      </c>
      <c r="C353"/>
      <c r="D353" s="84" t="s">
        <v>580</v>
      </c>
      <c r="E353"/>
      <c r="F353" s="93"/>
      <c r="G353" s="7"/>
      <c r="H353"/>
      <c r="I353" s="93"/>
      <c r="J353" s="93"/>
      <c r="K353"/>
      <c r="L353" s="93"/>
      <c r="M353" s="93"/>
      <c r="N353" s="93"/>
      <c r="O353" s="7"/>
      <c r="P353"/>
      <c r="Q353"/>
      <c r="R353"/>
    </row>
    <row r="354" spans="1:18" s="142" customFormat="1" ht="15" x14ac:dyDescent="0.25">
      <c r="A354"/>
      <c r="B354" s="160"/>
      <c r="C354"/>
      <c r="D354"/>
      <c r="E354"/>
      <c r="F354" s="93"/>
      <c r="G354" s="7"/>
      <c r="H354"/>
      <c r="I354" s="93"/>
      <c r="J354" s="93"/>
      <c r="K354"/>
      <c r="L354" s="93"/>
      <c r="M354" s="93"/>
      <c r="N354" s="93"/>
      <c r="O354" s="7"/>
      <c r="P354"/>
      <c r="Q354"/>
      <c r="R354"/>
    </row>
    <row r="355" spans="1:18" s="142" customFormat="1" ht="12" customHeight="1" x14ac:dyDescent="0.25">
      <c r="A355"/>
      <c r="B355" s="160" t="s">
        <v>581</v>
      </c>
      <c r="C355"/>
      <c r="D355" s="84" t="s">
        <v>582</v>
      </c>
      <c r="E355"/>
      <c r="F355" s="93"/>
      <c r="G355" s="7"/>
      <c r="H355"/>
      <c r="I355" s="93"/>
      <c r="J355" s="93"/>
      <c r="K355"/>
      <c r="L355" s="93"/>
      <c r="M355" s="93"/>
      <c r="N355" s="93"/>
      <c r="O355" s="7"/>
      <c r="P355"/>
      <c r="Q355"/>
      <c r="R355"/>
    </row>
    <row r="356" spans="1:18" s="142" customFormat="1" ht="15" x14ac:dyDescent="0.25">
      <c r="A356"/>
      <c r="B356" s="160"/>
      <c r="C356"/>
      <c r="D356"/>
      <c r="E356"/>
      <c r="F356" s="93"/>
      <c r="G356" s="7"/>
      <c r="H356"/>
      <c r="I356" s="93"/>
      <c r="J356" s="93"/>
      <c r="K356"/>
      <c r="L356" s="93"/>
      <c r="M356" s="93"/>
      <c r="N356" s="93"/>
      <c r="O356" s="7"/>
      <c r="P356"/>
      <c r="Q356"/>
      <c r="R356"/>
    </row>
    <row r="357" spans="1:18" s="142" customFormat="1" ht="15" x14ac:dyDescent="0.25">
      <c r="A357"/>
      <c r="B357" s="160" t="s">
        <v>583</v>
      </c>
      <c r="C357"/>
      <c r="D357" s="84" t="s">
        <v>584</v>
      </c>
      <c r="E357"/>
      <c r="F357" s="93"/>
      <c r="G357" s="7"/>
      <c r="H357"/>
      <c r="I357" s="93"/>
      <c r="J357" s="93"/>
      <c r="K357"/>
      <c r="L357" s="93"/>
      <c r="M357" s="93"/>
      <c r="N357" s="93"/>
      <c r="O357" s="7"/>
      <c r="P357"/>
      <c r="Q357"/>
      <c r="R357"/>
    </row>
    <row r="358" spans="1:18" s="142" customFormat="1" ht="15" x14ac:dyDescent="0.25">
      <c r="A358"/>
      <c r="B358" s="160"/>
      <c r="C358"/>
      <c r="D358"/>
      <c r="E358"/>
      <c r="F358" s="93"/>
      <c r="G358" s="7"/>
      <c r="H358"/>
      <c r="I358" s="93"/>
      <c r="J358" s="93"/>
      <c r="K358"/>
      <c r="L358" s="93"/>
      <c r="M358" s="93"/>
      <c r="N358" s="93"/>
      <c r="O358" s="7"/>
      <c r="P358"/>
      <c r="Q358"/>
      <c r="R358"/>
    </row>
    <row r="359" spans="1:18" s="142" customFormat="1" ht="15" x14ac:dyDescent="0.25">
      <c r="A359"/>
      <c r="B359" s="160" t="s">
        <v>585</v>
      </c>
      <c r="C359"/>
      <c r="D359" s="84" t="s">
        <v>586</v>
      </c>
      <c r="E359"/>
      <c r="F359" s="93"/>
      <c r="G359" s="7"/>
      <c r="H359"/>
      <c r="I359" s="93"/>
      <c r="J359" s="93"/>
      <c r="K359"/>
      <c r="L359" s="93"/>
      <c r="M359" s="93"/>
      <c r="N359" s="93"/>
      <c r="O359" s="7"/>
      <c r="P359"/>
      <c r="Q359"/>
      <c r="R359"/>
    </row>
    <row r="360" spans="1:18" s="142" customFormat="1" ht="15" x14ac:dyDescent="0.25">
      <c r="A360"/>
      <c r="B360" s="160"/>
      <c r="C360"/>
      <c r="D360"/>
      <c r="E360"/>
      <c r="F360" s="93"/>
      <c r="G360" s="7"/>
      <c r="H360"/>
      <c r="I360" s="93"/>
      <c r="J360" s="93"/>
      <c r="K360"/>
      <c r="L360" s="93"/>
      <c r="M360" s="93"/>
      <c r="N360" s="93"/>
      <c r="O360" s="7"/>
      <c r="P360"/>
      <c r="Q360"/>
      <c r="R360"/>
    </row>
    <row r="361" spans="1:18" s="142" customFormat="1" ht="15" x14ac:dyDescent="0.25">
      <c r="A361"/>
      <c r="B361" s="160" t="s">
        <v>587</v>
      </c>
      <c r="C361"/>
      <c r="D361" s="84" t="s">
        <v>958</v>
      </c>
      <c r="E361"/>
      <c r="F361" s="93"/>
      <c r="G361" s="7"/>
      <c r="H361"/>
      <c r="I361" s="93"/>
      <c r="J361" s="93"/>
      <c r="K361"/>
      <c r="L361" s="93"/>
      <c r="M361" s="93"/>
      <c r="N361" s="93"/>
      <c r="O361" s="7"/>
      <c r="P361"/>
      <c r="Q361"/>
      <c r="R361"/>
    </row>
    <row r="362" spans="1:18" s="142" customFormat="1" ht="15" x14ac:dyDescent="0.25">
      <c r="A362"/>
      <c r="B362" s="160"/>
      <c r="C362"/>
      <c r="D362" s="84"/>
      <c r="E362"/>
      <c r="F362" s="93"/>
      <c r="G362" s="7"/>
      <c r="H362"/>
      <c r="I362" s="93"/>
      <c r="J362" s="93"/>
      <c r="K362"/>
      <c r="L362" s="93"/>
      <c r="M362" s="93"/>
      <c r="N362" s="93"/>
      <c r="O362" s="7"/>
      <c r="P362"/>
      <c r="Q362"/>
      <c r="R362"/>
    </row>
    <row r="363" spans="1:18" s="142" customFormat="1" ht="15" x14ac:dyDescent="0.25">
      <c r="A363"/>
      <c r="B363" s="160" t="s">
        <v>589</v>
      </c>
      <c r="C363"/>
      <c r="D363" s="84" t="s">
        <v>690</v>
      </c>
      <c r="E363"/>
      <c r="F363" s="93"/>
      <c r="G363" s="7"/>
      <c r="H363"/>
      <c r="I363" s="93"/>
      <c r="J363" s="93"/>
      <c r="K363"/>
      <c r="L363" s="93"/>
      <c r="M363" s="93"/>
      <c r="N363" s="93"/>
      <c r="O363" s="7"/>
      <c r="P363"/>
      <c r="Q363"/>
      <c r="R363"/>
    </row>
  </sheetData>
  <mergeCells count="19">
    <mergeCell ref="A226:N226"/>
    <mergeCell ref="A236:N236"/>
    <mergeCell ref="A350:C350"/>
    <mergeCell ref="A245:N245"/>
    <mergeCell ref="A278:N278"/>
    <mergeCell ref="A280:N280"/>
    <mergeCell ref="A294:N294"/>
    <mergeCell ref="A340:N340"/>
    <mergeCell ref="A344:C344"/>
    <mergeCell ref="A241:N241"/>
    <mergeCell ref="A154:N154"/>
    <mergeCell ref="A186:N186"/>
    <mergeCell ref="A225:N225"/>
    <mergeCell ref="A1:N1"/>
    <mergeCell ref="A3:N3"/>
    <mergeCell ref="A4:N4"/>
    <mergeCell ref="A28:N28"/>
    <mergeCell ref="A35:N35"/>
    <mergeCell ref="A47:N47"/>
  </mergeCells>
  <hyperlinks>
    <hyperlink ref="D351" r:id="rId1"/>
    <hyperlink ref="D353" r:id="rId2"/>
    <hyperlink ref="D355" r:id="rId3"/>
    <hyperlink ref="D357" r:id="rId4"/>
    <hyperlink ref="D359" r:id="rId5"/>
    <hyperlink ref="D363" r:id="rId6"/>
    <hyperlink ref="D361" r:id="rId7"/>
  </hyperlinks>
  <printOptions horizontalCentered="1"/>
  <pageMargins left="0" right="0" top="0.3" bottom="0.5" header="0.2" footer="0.16"/>
  <pageSetup paperSize="3" scale="67" orientation="landscape" r:id="rId8"/>
  <headerFooter alignWithMargins="0">
    <oddFooter>&amp;L&amp;8Notes
- Black shading indicates change from OCTOBER '08 Update.
- All costs provided by Transmission Owners. &amp;C&amp;8&amp;P&amp;R&amp;8APRIL '09 UPDATE - FINAL
Information as of April 16, 2009</oddFooter>
  </headerFooter>
  <rowBreaks count="13" manualBreakCount="13">
    <brk id="23" max="13" man="1"/>
    <brk id="46" max="13" man="1"/>
    <brk id="69" max="13" man="1"/>
    <brk id="114" max="13" man="1"/>
    <brk id="152" max="13" man="1"/>
    <brk id="173" max="13" man="1"/>
    <brk id="198" max="13" man="1"/>
    <brk id="224" max="13" man="1"/>
    <brk id="244" max="13" man="1"/>
    <brk id="269" max="13" man="1"/>
    <brk id="293" max="13" man="1"/>
    <brk id="318" max="13" man="1"/>
    <brk id="339" max="1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59999389629810485"/>
  </sheetPr>
  <dimension ref="A1:BE417"/>
  <sheetViews>
    <sheetView topLeftCell="A7" zoomScale="85" workbookViewId="0">
      <selection activeCell="AS30" sqref="AS30"/>
    </sheetView>
  </sheetViews>
  <sheetFormatPr defaultRowHeight="13.2" x14ac:dyDescent="0.25"/>
  <cols>
    <col min="1" max="1" width="9.6640625" style="753" customWidth="1"/>
    <col min="2" max="2" width="12" style="208" customWidth="1"/>
    <col min="3" max="3" width="12.6640625" style="208" customWidth="1"/>
    <col min="4" max="4" width="35.5546875" style="208" customWidth="1"/>
    <col min="5" max="5" width="16" style="209" hidden="1" customWidth="1"/>
    <col min="6" max="6" width="3.33203125" style="209" hidden="1" customWidth="1"/>
    <col min="7" max="7" width="16.33203125" style="210" hidden="1" customWidth="1"/>
    <col min="8" max="8" width="3.33203125" style="210" hidden="1" customWidth="1"/>
    <col min="9" max="9" width="16.33203125" style="210" hidden="1" customWidth="1"/>
    <col min="10" max="10" width="3.33203125" style="210" hidden="1" customWidth="1"/>
    <col min="11" max="11" width="16.33203125" style="210" hidden="1" customWidth="1"/>
    <col min="12" max="12" width="3.33203125" style="210" hidden="1" customWidth="1"/>
    <col min="13" max="13" width="16.5546875" style="210" hidden="1" customWidth="1"/>
    <col min="14" max="14" width="3.33203125" style="210" hidden="1" customWidth="1"/>
    <col min="15" max="15" width="16.33203125" style="210" hidden="1" customWidth="1"/>
    <col min="16" max="16" width="3.33203125" style="210" hidden="1" customWidth="1"/>
    <col min="17" max="17" width="15.6640625" style="210" hidden="1" customWidth="1"/>
    <col min="18" max="18" width="2.6640625" style="210" hidden="1" customWidth="1"/>
    <col min="19" max="19" width="15.6640625" style="210" hidden="1" customWidth="1"/>
    <col min="20" max="20" width="2.6640625" style="210" hidden="1" customWidth="1"/>
    <col min="21" max="21" width="15.6640625" style="210" hidden="1" customWidth="1"/>
    <col min="22" max="22" width="2.6640625" style="210" hidden="1" customWidth="1"/>
    <col min="23" max="23" width="19.88671875" style="210" hidden="1" customWidth="1"/>
    <col min="24" max="24" width="2.6640625" style="210" hidden="1" customWidth="1"/>
    <col min="25" max="25" width="19.5546875" style="210" hidden="1" customWidth="1"/>
    <col min="26" max="26" width="2.6640625" style="210" hidden="1" customWidth="1"/>
    <col min="27" max="27" width="19.5546875" style="210" hidden="1" customWidth="1"/>
    <col min="28" max="28" width="2.6640625" style="210" hidden="1" customWidth="1"/>
    <col min="29" max="29" width="19.5546875" style="210" hidden="1" customWidth="1"/>
    <col min="30" max="30" width="2.6640625" style="210" hidden="1" customWidth="1"/>
    <col min="31" max="31" width="19.5546875" style="210" hidden="1" customWidth="1"/>
    <col min="32" max="32" width="2.6640625" style="210" hidden="1" customWidth="1"/>
    <col min="33" max="33" width="19.5546875" style="210" hidden="1" customWidth="1"/>
    <col min="34" max="34" width="2.6640625" style="210" hidden="1" customWidth="1"/>
    <col min="35" max="35" width="19.5546875" style="210" hidden="1" customWidth="1"/>
    <col min="36" max="36" width="2.6640625" style="210" hidden="1" customWidth="1"/>
    <col min="37" max="37" width="19.5546875" style="210" hidden="1" customWidth="1"/>
    <col min="38" max="38" width="2.6640625" style="210" hidden="1" customWidth="1"/>
    <col min="39" max="39" width="19.5546875" style="210" hidden="1" customWidth="1"/>
    <col min="40" max="40" width="2.6640625" style="210" hidden="1" customWidth="1"/>
    <col min="41" max="41" width="19.5546875" style="210" hidden="1" customWidth="1"/>
    <col min="42" max="42" width="2.6640625" style="210" customWidth="1"/>
    <col min="43" max="43" width="19.5546875" style="210" customWidth="1"/>
    <col min="44" max="44" width="2.6640625" style="210" customWidth="1"/>
    <col min="45" max="45" width="19.5546875" style="210" customWidth="1"/>
    <col min="46" max="46" width="2.6640625" style="210" customWidth="1"/>
    <col min="47" max="47" width="15.6640625" style="210" customWidth="1"/>
    <col min="48" max="48" width="2.6640625" hidden="1" customWidth="1"/>
    <col min="49" max="49" width="9" hidden="1" customWidth="1"/>
    <col min="50" max="50" width="10.109375" hidden="1" customWidth="1"/>
    <col min="51" max="51" width="10.88671875" hidden="1" customWidth="1"/>
    <col min="52" max="52" width="7.5546875" customWidth="1"/>
    <col min="53" max="53" width="11.6640625" customWidth="1"/>
    <col min="54" max="54" width="11.44140625" style="274" bestFit="1" customWidth="1"/>
    <col min="55" max="55" width="23.5546875" customWidth="1"/>
    <col min="56" max="56" width="13.88671875" customWidth="1"/>
    <col min="57" max="57" width="18.88671875" bestFit="1" customWidth="1"/>
  </cols>
  <sheetData>
    <row r="1" spans="1:54" ht="55.5" customHeight="1" x14ac:dyDescent="0.25">
      <c r="A1" s="1170" t="s">
        <v>1285</v>
      </c>
      <c r="B1" s="1170"/>
      <c r="C1" s="1170"/>
      <c r="D1" s="1170"/>
      <c r="E1" s="1170"/>
      <c r="F1" s="1170"/>
      <c r="G1" s="1170"/>
      <c r="H1" s="1170"/>
      <c r="I1" s="1170"/>
      <c r="J1" s="1170"/>
      <c r="K1" s="1170"/>
      <c r="L1" s="1170"/>
      <c r="M1" s="1170"/>
      <c r="N1" s="1170"/>
      <c r="O1" s="1170"/>
      <c r="P1" s="1170"/>
      <c r="Q1" s="1170"/>
      <c r="R1" s="1170"/>
      <c r="S1" s="1170"/>
      <c r="T1" s="1170"/>
      <c r="U1" s="1170"/>
      <c r="V1" s="1170"/>
      <c r="W1" s="1170"/>
      <c r="X1" s="1170"/>
      <c r="Y1" s="1170"/>
      <c r="Z1" s="1170"/>
      <c r="AA1" s="1170"/>
      <c r="AB1" s="1170"/>
      <c r="AC1" s="1170"/>
      <c r="AD1" s="1170"/>
      <c r="AE1" s="1170"/>
      <c r="AF1" s="1170"/>
      <c r="AG1" s="1170"/>
      <c r="AH1" s="1170"/>
      <c r="AI1" s="1170"/>
      <c r="AJ1" s="1170"/>
      <c r="AK1" s="1170"/>
      <c r="AL1" s="1170"/>
      <c r="AM1" s="1170"/>
      <c r="AN1" s="1170"/>
      <c r="AO1" s="1170"/>
      <c r="AP1" s="1170"/>
      <c r="AQ1" s="1170"/>
      <c r="AR1" s="1170"/>
      <c r="AS1" s="1170"/>
      <c r="AT1" s="1170"/>
      <c r="AU1" s="1170"/>
    </row>
    <row r="2" spans="1:54" ht="7.95" customHeight="1" x14ac:dyDescent="0.25">
      <c r="A2" s="1171"/>
      <c r="B2" s="1172"/>
      <c r="C2" s="1172"/>
      <c r="D2" s="1172"/>
    </row>
    <row r="3" spans="1:54" s="211" customFormat="1" ht="21" customHeight="1" x14ac:dyDescent="0.25">
      <c r="A3" s="1173"/>
      <c r="B3" s="1174"/>
      <c r="C3" s="1174"/>
      <c r="D3" s="1174"/>
      <c r="E3" s="1168" t="s">
        <v>1290</v>
      </c>
      <c r="F3" s="886"/>
      <c r="G3" s="1168" t="s">
        <v>1291</v>
      </c>
      <c r="H3" s="886"/>
      <c r="I3" s="1168" t="s">
        <v>1292</v>
      </c>
      <c r="J3" s="886"/>
      <c r="K3" s="1168" t="s">
        <v>1293</v>
      </c>
      <c r="L3" s="1168"/>
      <c r="M3" s="1168" t="s">
        <v>1294</v>
      </c>
      <c r="N3" s="1168"/>
      <c r="O3" s="1168" t="s">
        <v>1295</v>
      </c>
      <c r="P3" s="1168"/>
      <c r="Q3" s="1168" t="s">
        <v>1296</v>
      </c>
      <c r="R3" s="1168"/>
      <c r="S3" s="1168" t="s">
        <v>1297</v>
      </c>
      <c r="T3" s="1168"/>
      <c r="U3" s="1168" t="s">
        <v>1298</v>
      </c>
      <c r="V3" s="1168"/>
      <c r="W3" s="1186" t="s">
        <v>1299</v>
      </c>
      <c r="X3" s="1168"/>
      <c r="Y3" s="1186" t="s">
        <v>1300</v>
      </c>
      <c r="Z3" s="1168"/>
      <c r="AA3" s="1186" t="s">
        <v>1301</v>
      </c>
      <c r="AB3" s="1168"/>
      <c r="AC3" s="1186" t="s">
        <v>1302</v>
      </c>
      <c r="AD3" s="1168"/>
      <c r="AE3" s="1186" t="s">
        <v>1303</v>
      </c>
      <c r="AF3" s="1168"/>
      <c r="AG3" s="1186" t="s">
        <v>1304</v>
      </c>
      <c r="AH3" s="1168"/>
      <c r="AI3" s="1186" t="s">
        <v>1305</v>
      </c>
      <c r="AJ3" s="1168"/>
      <c r="AK3" s="1186" t="s">
        <v>1306</v>
      </c>
      <c r="AL3" s="1168"/>
      <c r="AM3" s="1186" t="s">
        <v>1307</v>
      </c>
      <c r="AN3" s="1168"/>
      <c r="AO3" s="1200" t="s">
        <v>1308</v>
      </c>
      <c r="AP3" s="1165"/>
      <c r="AQ3" s="1168" t="s">
        <v>1309</v>
      </c>
      <c r="AR3" s="1165"/>
      <c r="AS3" s="1168" t="s">
        <v>1310</v>
      </c>
      <c r="AT3" s="1165"/>
      <c r="AU3" s="1163" t="s">
        <v>1311</v>
      </c>
      <c r="AV3" s="1190"/>
      <c r="AW3" s="1193" t="s">
        <v>815</v>
      </c>
      <c r="AX3" s="1193"/>
      <c r="AY3" s="1194"/>
      <c r="BB3" s="275"/>
    </row>
    <row r="4" spans="1:54" ht="24.6" customHeight="1" x14ac:dyDescent="0.25">
      <c r="A4" s="1175"/>
      <c r="B4" s="1176"/>
      <c r="C4" s="1176"/>
      <c r="D4" s="1176"/>
      <c r="E4" s="1169"/>
      <c r="F4" s="887"/>
      <c r="G4" s="1169"/>
      <c r="H4" s="887"/>
      <c r="I4" s="1169"/>
      <c r="J4" s="887"/>
      <c r="K4" s="1169"/>
      <c r="L4" s="1169"/>
      <c r="M4" s="1169"/>
      <c r="N4" s="1169"/>
      <c r="O4" s="1169"/>
      <c r="P4" s="1169"/>
      <c r="Q4" s="1169"/>
      <c r="R4" s="1169"/>
      <c r="S4" s="1169"/>
      <c r="T4" s="1169"/>
      <c r="U4" s="1169"/>
      <c r="V4" s="1169"/>
      <c r="W4" s="1187"/>
      <c r="X4" s="1169"/>
      <c r="Y4" s="1187"/>
      <c r="Z4" s="1169"/>
      <c r="AA4" s="1187"/>
      <c r="AB4" s="1169"/>
      <c r="AC4" s="1187"/>
      <c r="AD4" s="1169"/>
      <c r="AE4" s="1187"/>
      <c r="AF4" s="1169"/>
      <c r="AG4" s="1187"/>
      <c r="AH4" s="1169"/>
      <c r="AI4" s="1187"/>
      <c r="AJ4" s="1169"/>
      <c r="AK4" s="1187"/>
      <c r="AL4" s="1169"/>
      <c r="AM4" s="1187"/>
      <c r="AN4" s="1169"/>
      <c r="AO4" s="1201"/>
      <c r="AP4" s="1166"/>
      <c r="AQ4" s="1169"/>
      <c r="AR4" s="1166"/>
      <c r="AS4" s="1169"/>
      <c r="AT4" s="1166"/>
      <c r="AU4" s="1164"/>
      <c r="AV4" s="1191"/>
      <c r="AW4" s="1195"/>
      <c r="AX4" s="1195"/>
      <c r="AY4" s="1196"/>
    </row>
    <row r="5" spans="1:54" ht="13.95" customHeight="1" x14ac:dyDescent="0.25">
      <c r="A5" s="1208" t="s">
        <v>845</v>
      </c>
      <c r="B5" s="1209"/>
      <c r="C5" s="1209"/>
      <c r="D5" s="1176"/>
      <c r="E5" s="888"/>
      <c r="F5" s="888"/>
      <c r="G5" s="889"/>
      <c r="H5" s="889"/>
      <c r="I5" s="889"/>
      <c r="J5" s="889"/>
      <c r="K5" s="889"/>
      <c r="L5" s="1169"/>
      <c r="M5" s="889"/>
      <c r="N5" s="1169"/>
      <c r="O5" s="889"/>
      <c r="P5" s="1169"/>
      <c r="Q5" s="889"/>
      <c r="R5" s="1169"/>
      <c r="S5" s="889"/>
      <c r="T5" s="1169"/>
      <c r="U5" s="889"/>
      <c r="V5" s="1169"/>
      <c r="W5" s="890"/>
      <c r="X5" s="1169"/>
      <c r="Y5" s="890"/>
      <c r="Z5" s="1169"/>
      <c r="AA5" s="890"/>
      <c r="AB5" s="1169"/>
      <c r="AC5" s="890"/>
      <c r="AD5" s="1169"/>
      <c r="AE5" s="890"/>
      <c r="AF5" s="1169"/>
      <c r="AG5" s="890"/>
      <c r="AH5" s="1169"/>
      <c r="AI5" s="890"/>
      <c r="AJ5" s="1169"/>
      <c r="AK5" s="890"/>
      <c r="AL5" s="1169"/>
      <c r="AM5" s="890"/>
      <c r="AN5" s="1169"/>
      <c r="AO5" s="921"/>
      <c r="AP5" s="1166"/>
      <c r="AQ5" s="889"/>
      <c r="AR5" s="1166"/>
      <c r="AS5" s="889"/>
      <c r="AT5" s="1166"/>
      <c r="AU5" s="934"/>
      <c r="AV5" s="1191"/>
      <c r="AW5" s="1159"/>
      <c r="AX5" s="1159"/>
      <c r="AY5" s="1160"/>
    </row>
    <row r="6" spans="1:54" ht="20.25" customHeight="1" x14ac:dyDescent="0.25">
      <c r="A6" s="1184" t="s">
        <v>825</v>
      </c>
      <c r="B6" s="1185"/>
      <c r="C6" s="1185"/>
      <c r="D6" s="1185"/>
      <c r="E6" s="891"/>
      <c r="F6" s="891"/>
      <c r="G6" s="892"/>
      <c r="H6" s="891"/>
      <c r="I6" s="892"/>
      <c r="J6" s="891"/>
      <c r="K6" s="892"/>
      <c r="L6" s="1169"/>
      <c r="M6" s="892"/>
      <c r="N6" s="1169"/>
      <c r="O6" s="892"/>
      <c r="P6" s="1169"/>
      <c r="Q6" s="892"/>
      <c r="R6" s="1169"/>
      <c r="S6" s="892"/>
      <c r="T6" s="1169"/>
      <c r="U6" s="892"/>
      <c r="V6" s="1169"/>
      <c r="W6" s="893"/>
      <c r="X6" s="1169"/>
      <c r="Y6" s="893"/>
      <c r="Z6" s="1169"/>
      <c r="AA6" s="894"/>
      <c r="AB6" s="1169"/>
      <c r="AC6" s="894"/>
      <c r="AD6" s="1169"/>
      <c r="AE6" s="894"/>
      <c r="AF6" s="1169"/>
      <c r="AG6" s="895" t="s">
        <v>92</v>
      </c>
      <c r="AH6" s="1169"/>
      <c r="AI6" s="895">
        <v>1424</v>
      </c>
      <c r="AJ6" s="1169"/>
      <c r="AK6" s="894">
        <v>1424</v>
      </c>
      <c r="AL6" s="1169"/>
      <c r="AM6" s="894">
        <v>1545.1</v>
      </c>
      <c r="AN6" s="1169"/>
      <c r="AO6" s="922">
        <v>1546</v>
      </c>
      <c r="AP6" s="1166"/>
      <c r="AQ6" s="933">
        <v>1440</v>
      </c>
      <c r="AR6" s="1166"/>
      <c r="AS6" s="933">
        <v>1440</v>
      </c>
      <c r="AT6" s="1166"/>
      <c r="AU6" s="936">
        <f>AS6-AQ6</f>
        <v>0</v>
      </c>
      <c r="AV6" s="1191"/>
      <c r="AW6" s="756"/>
      <c r="AX6" s="756"/>
      <c r="AY6" s="757"/>
    </row>
    <row r="7" spans="1:54" ht="13.95" customHeight="1" x14ac:dyDescent="0.25">
      <c r="A7" s="1178"/>
      <c r="B7" s="1179"/>
      <c r="C7" s="1179"/>
      <c r="D7" s="1179"/>
      <c r="E7" s="888"/>
      <c r="F7" s="888"/>
      <c r="G7" s="888"/>
      <c r="H7" s="888"/>
      <c r="I7" s="888"/>
      <c r="J7" s="888"/>
      <c r="K7" s="888"/>
      <c r="L7" s="1169"/>
      <c r="M7" s="888"/>
      <c r="N7" s="1169"/>
      <c r="O7" s="888"/>
      <c r="P7" s="1169"/>
      <c r="Q7" s="888"/>
      <c r="R7" s="1169"/>
      <c r="S7" s="888"/>
      <c r="T7" s="1169"/>
      <c r="U7" s="888"/>
      <c r="V7" s="1169"/>
      <c r="W7" s="896"/>
      <c r="X7" s="1169"/>
      <c r="Y7" s="896"/>
      <c r="Z7" s="1169"/>
      <c r="AA7" s="896"/>
      <c r="AB7" s="1169"/>
      <c r="AC7" s="896"/>
      <c r="AD7" s="1169"/>
      <c r="AE7" s="896"/>
      <c r="AF7" s="1169"/>
      <c r="AG7" s="896" t="s">
        <v>817</v>
      </c>
      <c r="AH7" s="1169"/>
      <c r="AI7" s="896" t="s">
        <v>817</v>
      </c>
      <c r="AJ7" s="1169"/>
      <c r="AK7" s="896" t="s">
        <v>817</v>
      </c>
      <c r="AL7" s="1169"/>
      <c r="AM7" s="896" t="s">
        <v>817</v>
      </c>
      <c r="AN7" s="1169"/>
      <c r="AO7" s="923" t="s">
        <v>817</v>
      </c>
      <c r="AP7" s="1166"/>
      <c r="AQ7" s="898" t="s">
        <v>817</v>
      </c>
      <c r="AR7" s="1166"/>
      <c r="AS7" s="898" t="s">
        <v>817</v>
      </c>
      <c r="AT7" s="1166"/>
      <c r="AU7" s="936"/>
      <c r="AV7" s="1191"/>
      <c r="AW7" s="1159"/>
      <c r="AX7" s="1159"/>
      <c r="AY7" s="1160"/>
    </row>
    <row r="8" spans="1:54" ht="18.75" customHeight="1" x14ac:dyDescent="0.25">
      <c r="A8" s="1184" t="s">
        <v>824</v>
      </c>
      <c r="B8" s="1185"/>
      <c r="C8" s="1185"/>
      <c r="D8" s="1185"/>
      <c r="E8" s="891" t="s">
        <v>92</v>
      </c>
      <c r="F8" s="891"/>
      <c r="G8" s="892">
        <v>125</v>
      </c>
      <c r="H8" s="891"/>
      <c r="I8" s="892">
        <v>125</v>
      </c>
      <c r="J8" s="891"/>
      <c r="K8" s="892">
        <v>125</v>
      </c>
      <c r="L8" s="1169"/>
      <c r="M8" s="892">
        <v>125</v>
      </c>
      <c r="N8" s="1169"/>
      <c r="O8" s="892">
        <v>125</v>
      </c>
      <c r="P8" s="1169"/>
      <c r="Q8" s="892" t="s">
        <v>1312</v>
      </c>
      <c r="R8" s="1169"/>
      <c r="S8" s="892" t="s">
        <v>1312</v>
      </c>
      <c r="T8" s="1169"/>
      <c r="U8" s="892" t="s">
        <v>1313</v>
      </c>
      <c r="V8" s="1169"/>
      <c r="W8" s="897" t="s">
        <v>92</v>
      </c>
      <c r="X8" s="1169"/>
      <c r="Y8" s="893">
        <v>14</v>
      </c>
      <c r="Z8" s="1169"/>
      <c r="AA8" s="894">
        <v>133.82</v>
      </c>
      <c r="AB8" s="1169"/>
      <c r="AC8" s="894">
        <v>151.56</v>
      </c>
      <c r="AD8" s="1169"/>
      <c r="AE8" s="894">
        <v>151.56</v>
      </c>
      <c r="AF8" s="1169"/>
      <c r="AG8" s="894">
        <v>151.56</v>
      </c>
      <c r="AH8" s="1169"/>
      <c r="AI8" s="894">
        <v>151.56</v>
      </c>
      <c r="AJ8" s="1169"/>
      <c r="AK8" s="894">
        <v>207.16487599999999</v>
      </c>
      <c r="AL8" s="1169"/>
      <c r="AM8" s="894">
        <v>212.710916</v>
      </c>
      <c r="AN8" s="1169"/>
      <c r="AO8" s="922">
        <v>216.847095</v>
      </c>
      <c r="AP8" s="1166"/>
      <c r="AQ8" s="933">
        <v>197</v>
      </c>
      <c r="AR8" s="1166"/>
      <c r="AS8" s="933">
        <v>198</v>
      </c>
      <c r="AT8" s="1166"/>
      <c r="AU8" s="936">
        <f>AS8-AQ8</f>
        <v>1</v>
      </c>
      <c r="AV8" s="1191"/>
      <c r="AW8" s="1161"/>
      <c r="AX8" s="1161"/>
      <c r="AY8" s="1162"/>
      <c r="AZ8" s="222"/>
    </row>
    <row r="9" spans="1:54" ht="13.95" customHeight="1" x14ac:dyDescent="0.25">
      <c r="A9" s="1180"/>
      <c r="B9" s="1181"/>
      <c r="C9" s="1181"/>
      <c r="D9" s="1181"/>
      <c r="E9" s="891"/>
      <c r="F9" s="891"/>
      <c r="G9" s="888"/>
      <c r="H9" s="891"/>
      <c r="I9" s="888"/>
      <c r="J9" s="891"/>
      <c r="K9" s="888"/>
      <c r="L9" s="1169"/>
      <c r="M9" s="888"/>
      <c r="N9" s="1169"/>
      <c r="O9" s="888"/>
      <c r="P9" s="1169"/>
      <c r="Q9" s="888"/>
      <c r="R9" s="1169"/>
      <c r="S9" s="888"/>
      <c r="T9" s="1169"/>
      <c r="U9" s="888"/>
      <c r="V9" s="1169"/>
      <c r="W9" s="896"/>
      <c r="X9" s="1169"/>
      <c r="Y9" s="896"/>
      <c r="Z9" s="1169"/>
      <c r="AA9" s="896"/>
      <c r="AB9" s="1169"/>
      <c r="AC9" s="896"/>
      <c r="AD9" s="1169"/>
      <c r="AE9" s="896"/>
      <c r="AF9" s="1169"/>
      <c r="AG9" s="896"/>
      <c r="AH9" s="1169"/>
      <c r="AI9" s="896"/>
      <c r="AJ9" s="1169"/>
      <c r="AK9" s="896"/>
      <c r="AL9" s="1169"/>
      <c r="AM9" s="896"/>
      <c r="AN9" s="1169"/>
      <c r="AO9" s="923"/>
      <c r="AP9" s="1166"/>
      <c r="AQ9" s="898"/>
      <c r="AR9" s="1166"/>
      <c r="AS9" s="898"/>
      <c r="AT9" s="1166"/>
      <c r="AU9" s="936"/>
      <c r="AV9" s="1191"/>
      <c r="AW9" s="759"/>
      <c r="AX9" s="759"/>
      <c r="AY9" s="760"/>
    </row>
    <row r="10" spans="1:54" ht="18.75" customHeight="1" x14ac:dyDescent="0.25">
      <c r="A10" s="1184" t="s">
        <v>840</v>
      </c>
      <c r="B10" s="1185"/>
      <c r="C10" s="1185"/>
      <c r="D10" s="1185"/>
      <c r="E10" s="891" t="s">
        <v>92</v>
      </c>
      <c r="F10" s="891"/>
      <c r="G10" s="892">
        <v>125</v>
      </c>
      <c r="H10" s="891"/>
      <c r="I10" s="892">
        <v>125</v>
      </c>
      <c r="J10" s="891"/>
      <c r="K10" s="892">
        <v>125</v>
      </c>
      <c r="L10" s="1169"/>
      <c r="M10" s="892">
        <v>125</v>
      </c>
      <c r="N10" s="1169"/>
      <c r="O10" s="892">
        <v>125</v>
      </c>
      <c r="P10" s="1169"/>
      <c r="Q10" s="892" t="s">
        <v>1312</v>
      </c>
      <c r="R10" s="1169"/>
      <c r="S10" s="892" t="s">
        <v>1312</v>
      </c>
      <c r="T10" s="1169"/>
      <c r="U10" s="892" t="s">
        <v>1313</v>
      </c>
      <c r="V10" s="1169"/>
      <c r="W10" s="897" t="s">
        <v>92</v>
      </c>
      <c r="X10" s="1169"/>
      <c r="Y10" s="893">
        <v>14</v>
      </c>
      <c r="Z10" s="1169"/>
      <c r="AA10" s="894">
        <v>133.82</v>
      </c>
      <c r="AB10" s="1169"/>
      <c r="AC10" s="894">
        <v>151.56</v>
      </c>
      <c r="AD10" s="1169"/>
      <c r="AE10" s="894">
        <v>151.56</v>
      </c>
      <c r="AF10" s="1169"/>
      <c r="AG10" s="894">
        <v>151.56</v>
      </c>
      <c r="AH10" s="1169"/>
      <c r="AI10" s="894">
        <v>151.56</v>
      </c>
      <c r="AJ10" s="1169"/>
      <c r="AK10" s="894" t="s">
        <v>92</v>
      </c>
      <c r="AL10" s="1169"/>
      <c r="AM10" s="894">
        <v>110</v>
      </c>
      <c r="AN10" s="1169"/>
      <c r="AO10" s="922">
        <v>113</v>
      </c>
      <c r="AP10" s="1166"/>
      <c r="AQ10" s="933">
        <v>112.5</v>
      </c>
      <c r="AR10" s="1166"/>
      <c r="AS10" s="933">
        <v>112.5</v>
      </c>
      <c r="AT10" s="1166"/>
      <c r="AU10" s="936">
        <f>AS10-AQ10</f>
        <v>0</v>
      </c>
      <c r="AV10" s="1191"/>
      <c r="AW10" s="1161"/>
      <c r="AX10" s="1161"/>
      <c r="AY10" s="1162"/>
      <c r="AZ10" s="222"/>
    </row>
    <row r="11" spans="1:54" ht="13.95" customHeight="1" x14ac:dyDescent="0.25">
      <c r="A11" s="1180"/>
      <c r="B11" s="1181"/>
      <c r="C11" s="1181"/>
      <c r="D11" s="1181"/>
      <c r="E11" s="891"/>
      <c r="F11" s="891"/>
      <c r="G11" s="888"/>
      <c r="H11" s="891"/>
      <c r="I11" s="888"/>
      <c r="J11" s="891"/>
      <c r="K11" s="888"/>
      <c r="L11" s="1169"/>
      <c r="M11" s="888"/>
      <c r="N11" s="1169"/>
      <c r="O11" s="888"/>
      <c r="P11" s="1169"/>
      <c r="Q11" s="888"/>
      <c r="R11" s="1169"/>
      <c r="S11" s="888"/>
      <c r="T11" s="1169"/>
      <c r="U11" s="888"/>
      <c r="V11" s="1169"/>
      <c r="W11" s="896"/>
      <c r="X11" s="1169"/>
      <c r="Y11" s="896"/>
      <c r="Z11" s="1169"/>
      <c r="AA11" s="896"/>
      <c r="AB11" s="1169"/>
      <c r="AC11" s="896"/>
      <c r="AD11" s="1169"/>
      <c r="AE11" s="896"/>
      <c r="AF11" s="1169"/>
      <c r="AG11" s="896"/>
      <c r="AH11" s="1169"/>
      <c r="AI11" s="896"/>
      <c r="AJ11" s="1169"/>
      <c r="AK11" s="896"/>
      <c r="AL11" s="1169"/>
      <c r="AM11" s="896"/>
      <c r="AN11" s="1169"/>
      <c r="AO11" s="923"/>
      <c r="AP11" s="1166"/>
      <c r="AQ11" s="898"/>
      <c r="AR11" s="1166"/>
      <c r="AS11" s="898"/>
      <c r="AT11" s="1166"/>
      <c r="AU11" s="936"/>
      <c r="AV11" s="1191"/>
      <c r="AW11" s="759"/>
      <c r="AX11" s="759"/>
      <c r="AY11" s="760"/>
    </row>
    <row r="12" spans="1:54" ht="17.25" customHeight="1" x14ac:dyDescent="0.25">
      <c r="A12" s="1182" t="s">
        <v>1281</v>
      </c>
      <c r="B12" s="1185"/>
      <c r="C12" s="1185"/>
      <c r="D12" s="1185"/>
      <c r="E12" s="891" t="s">
        <v>92</v>
      </c>
      <c r="F12" s="891"/>
      <c r="G12" s="892">
        <v>125</v>
      </c>
      <c r="H12" s="891"/>
      <c r="I12" s="892">
        <v>125</v>
      </c>
      <c r="J12" s="891"/>
      <c r="K12" s="892">
        <v>125</v>
      </c>
      <c r="L12" s="1169"/>
      <c r="M12" s="892">
        <v>125</v>
      </c>
      <c r="N12" s="1169"/>
      <c r="O12" s="892">
        <v>125</v>
      </c>
      <c r="P12" s="1169"/>
      <c r="Q12" s="892" t="s">
        <v>1312</v>
      </c>
      <c r="R12" s="1169"/>
      <c r="S12" s="892" t="s">
        <v>1312</v>
      </c>
      <c r="T12" s="1169"/>
      <c r="U12" s="892" t="s">
        <v>1313</v>
      </c>
      <c r="V12" s="1169"/>
      <c r="W12" s="893" t="s">
        <v>92</v>
      </c>
      <c r="X12" s="1169"/>
      <c r="Y12" s="893" t="s">
        <v>92</v>
      </c>
      <c r="Z12" s="1169"/>
      <c r="AA12" s="893" t="s">
        <v>92</v>
      </c>
      <c r="AB12" s="1169"/>
      <c r="AC12" s="893" t="s">
        <v>1314</v>
      </c>
      <c r="AD12" s="1169"/>
      <c r="AE12" s="893" t="s">
        <v>1315</v>
      </c>
      <c r="AF12" s="1169"/>
      <c r="AG12" s="893" t="s">
        <v>1315</v>
      </c>
      <c r="AH12" s="1169"/>
      <c r="AI12" s="893">
        <v>1600.7</v>
      </c>
      <c r="AJ12" s="1169"/>
      <c r="AK12" s="893">
        <f>1872.1+0.36-0.1</f>
        <v>1872.36</v>
      </c>
      <c r="AL12" s="1169"/>
      <c r="AM12" s="893">
        <f>1872.36</f>
        <v>1872.36</v>
      </c>
      <c r="AN12" s="1169"/>
      <c r="AO12" s="922">
        <v>1928</v>
      </c>
      <c r="AP12" s="1166"/>
      <c r="AQ12" s="933">
        <v>1845</v>
      </c>
      <c r="AR12" s="1166"/>
      <c r="AS12" s="933">
        <v>1878.14</v>
      </c>
      <c r="AT12" s="1166"/>
      <c r="AU12" s="936">
        <f>AS12-AQ12</f>
        <v>33.1400000000001</v>
      </c>
      <c r="AV12" s="1191"/>
      <c r="AW12" s="1161"/>
      <c r="AX12" s="1161"/>
      <c r="AY12" s="1162"/>
    </row>
    <row r="13" spans="1:54" ht="13.5" customHeight="1" x14ac:dyDescent="0.25">
      <c r="A13" s="1182" t="s">
        <v>1286</v>
      </c>
      <c r="B13" s="1185"/>
      <c r="C13" s="1185"/>
      <c r="D13" s="1185"/>
      <c r="E13" s="891"/>
      <c r="F13" s="891"/>
      <c r="G13" s="892"/>
      <c r="H13" s="891"/>
      <c r="I13" s="892"/>
      <c r="J13" s="891"/>
      <c r="K13" s="892"/>
      <c r="L13" s="1169"/>
      <c r="M13" s="892"/>
      <c r="N13" s="1169"/>
      <c r="O13" s="892"/>
      <c r="P13" s="1169"/>
      <c r="Q13" s="892"/>
      <c r="R13" s="1169"/>
      <c r="S13" s="892"/>
      <c r="T13" s="1169"/>
      <c r="U13" s="892"/>
      <c r="V13" s="1169"/>
      <c r="W13" s="893"/>
      <c r="X13" s="1169"/>
      <c r="Y13" s="893"/>
      <c r="Z13" s="1169"/>
      <c r="AA13" s="893"/>
      <c r="AB13" s="1169"/>
      <c r="AC13" s="893"/>
      <c r="AD13" s="1169"/>
      <c r="AE13" s="893"/>
      <c r="AF13" s="1169"/>
      <c r="AG13" s="893"/>
      <c r="AH13" s="1169"/>
      <c r="AI13" s="893"/>
      <c r="AJ13" s="1169"/>
      <c r="AK13" s="893"/>
      <c r="AL13" s="1169"/>
      <c r="AM13" s="893"/>
      <c r="AN13" s="1169"/>
      <c r="AO13" s="922"/>
      <c r="AP13" s="1166"/>
      <c r="AQ13" s="933"/>
      <c r="AR13" s="1166"/>
      <c r="AS13" s="933"/>
      <c r="AT13" s="1166"/>
      <c r="AU13" s="936"/>
      <c r="AV13" s="1191"/>
      <c r="AW13" s="756"/>
      <c r="AX13" s="756"/>
      <c r="AY13" s="757"/>
    </row>
    <row r="14" spans="1:54" ht="13.5" customHeight="1" x14ac:dyDescent="0.25">
      <c r="A14" s="1182" t="s">
        <v>1287</v>
      </c>
      <c r="B14" s="1183"/>
      <c r="C14" s="1183"/>
      <c r="D14" s="1183"/>
      <c r="E14" s="891"/>
      <c r="F14" s="891"/>
      <c r="G14" s="892"/>
      <c r="H14" s="891"/>
      <c r="I14" s="892"/>
      <c r="J14" s="891"/>
      <c r="K14" s="892"/>
      <c r="L14" s="1169"/>
      <c r="M14" s="892"/>
      <c r="N14" s="1169"/>
      <c r="O14" s="892"/>
      <c r="P14" s="1169"/>
      <c r="Q14" s="892"/>
      <c r="R14" s="1169"/>
      <c r="S14" s="892"/>
      <c r="T14" s="1169"/>
      <c r="U14" s="892"/>
      <c r="V14" s="1169"/>
      <c r="W14" s="893"/>
      <c r="X14" s="1169"/>
      <c r="Y14" s="893"/>
      <c r="Z14" s="1169"/>
      <c r="AA14" s="893"/>
      <c r="AB14" s="1169"/>
      <c r="AC14" s="893"/>
      <c r="AD14" s="1169"/>
      <c r="AE14" s="893"/>
      <c r="AF14" s="1169"/>
      <c r="AG14" s="893"/>
      <c r="AH14" s="1169"/>
      <c r="AI14" s="893"/>
      <c r="AJ14" s="1169"/>
      <c r="AK14" s="893"/>
      <c r="AL14" s="1169"/>
      <c r="AM14" s="893"/>
      <c r="AN14" s="1169"/>
      <c r="AO14" s="922"/>
      <c r="AP14" s="1166"/>
      <c r="AQ14" s="933"/>
      <c r="AR14" s="1166"/>
      <c r="AS14" s="933"/>
      <c r="AT14" s="1166"/>
      <c r="AU14" s="936"/>
      <c r="AV14" s="1191"/>
      <c r="AW14" s="756"/>
      <c r="AX14" s="756"/>
      <c r="AY14" s="757"/>
    </row>
    <row r="15" spans="1:54" ht="13.5" customHeight="1" x14ac:dyDescent="0.25">
      <c r="A15" s="1182" t="s">
        <v>1289</v>
      </c>
      <c r="B15" s="1183"/>
      <c r="C15" s="1183"/>
      <c r="D15" s="1183"/>
      <c r="E15" s="891"/>
      <c r="F15" s="891"/>
      <c r="G15" s="892"/>
      <c r="H15" s="891"/>
      <c r="I15" s="892"/>
      <c r="J15" s="891"/>
      <c r="K15" s="892"/>
      <c r="L15" s="1169"/>
      <c r="M15" s="892"/>
      <c r="N15" s="1169"/>
      <c r="O15" s="892"/>
      <c r="P15" s="1169"/>
      <c r="Q15" s="892"/>
      <c r="R15" s="1169"/>
      <c r="S15" s="892"/>
      <c r="T15" s="1169"/>
      <c r="U15" s="892"/>
      <c r="V15" s="1169"/>
      <c r="W15" s="893"/>
      <c r="X15" s="1169"/>
      <c r="Y15" s="893"/>
      <c r="Z15" s="1169"/>
      <c r="AA15" s="893"/>
      <c r="AB15" s="1169"/>
      <c r="AC15" s="893"/>
      <c r="AD15" s="1169"/>
      <c r="AE15" s="893"/>
      <c r="AF15" s="1169"/>
      <c r="AG15" s="893"/>
      <c r="AH15" s="1169"/>
      <c r="AI15" s="893"/>
      <c r="AJ15" s="1169"/>
      <c r="AK15" s="893"/>
      <c r="AL15" s="1169"/>
      <c r="AM15" s="893"/>
      <c r="AN15" s="1169"/>
      <c r="AO15" s="922"/>
      <c r="AP15" s="1166"/>
      <c r="AQ15" s="933"/>
      <c r="AR15" s="1166"/>
      <c r="AS15" s="933"/>
      <c r="AT15" s="1166"/>
      <c r="AU15" s="936"/>
      <c r="AV15" s="1191"/>
      <c r="AW15" s="756"/>
      <c r="AX15" s="756"/>
      <c r="AY15" s="757"/>
    </row>
    <row r="16" spans="1:54" ht="13.5" customHeight="1" x14ac:dyDescent="0.25">
      <c r="A16" s="1182" t="s">
        <v>1288</v>
      </c>
      <c r="B16" s="1183"/>
      <c r="C16" s="1183"/>
      <c r="D16" s="1183"/>
      <c r="E16" s="891"/>
      <c r="F16" s="891"/>
      <c r="G16" s="892"/>
      <c r="H16" s="891"/>
      <c r="I16" s="892"/>
      <c r="J16" s="891"/>
      <c r="K16" s="892"/>
      <c r="L16" s="1169"/>
      <c r="M16" s="892"/>
      <c r="N16" s="1169"/>
      <c r="O16" s="892"/>
      <c r="P16" s="1169"/>
      <c r="Q16" s="892"/>
      <c r="R16" s="1169"/>
      <c r="S16" s="892"/>
      <c r="T16" s="1169"/>
      <c r="U16" s="892"/>
      <c r="V16" s="1169"/>
      <c r="W16" s="893"/>
      <c r="X16" s="1169"/>
      <c r="Y16" s="893"/>
      <c r="Z16" s="1169"/>
      <c r="AA16" s="893"/>
      <c r="AB16" s="1169"/>
      <c r="AC16" s="893"/>
      <c r="AD16" s="1169"/>
      <c r="AE16" s="893"/>
      <c r="AF16" s="1169"/>
      <c r="AG16" s="893"/>
      <c r="AH16" s="1169"/>
      <c r="AI16" s="893"/>
      <c r="AJ16" s="1169"/>
      <c r="AK16" s="893"/>
      <c r="AL16" s="1169"/>
      <c r="AM16" s="893"/>
      <c r="AN16" s="1169"/>
      <c r="AO16" s="922"/>
      <c r="AP16" s="1166"/>
      <c r="AQ16" s="933"/>
      <c r="AR16" s="1166"/>
      <c r="AS16" s="933"/>
      <c r="AT16" s="1166"/>
      <c r="AU16" s="936"/>
      <c r="AV16" s="1191"/>
      <c r="AW16" s="756"/>
      <c r="AX16" s="756"/>
      <c r="AY16" s="757"/>
    </row>
    <row r="17" spans="1:55" ht="13.95" customHeight="1" x14ac:dyDescent="0.25">
      <c r="A17" s="1178"/>
      <c r="B17" s="1179"/>
      <c r="C17" s="1179"/>
      <c r="D17" s="1179"/>
      <c r="E17" s="891"/>
      <c r="F17" s="891"/>
      <c r="G17" s="888"/>
      <c r="H17" s="891"/>
      <c r="I17" s="888"/>
      <c r="J17" s="891"/>
      <c r="K17" s="888"/>
      <c r="L17" s="1169"/>
      <c r="M17" s="888"/>
      <c r="N17" s="1169"/>
      <c r="O17" s="888"/>
      <c r="P17" s="1169"/>
      <c r="Q17" s="888"/>
      <c r="R17" s="1169"/>
      <c r="S17" s="888"/>
      <c r="T17" s="1169"/>
      <c r="U17" s="888"/>
      <c r="V17" s="1169"/>
      <c r="W17" s="896"/>
      <c r="X17" s="1169"/>
      <c r="Y17" s="896"/>
      <c r="Z17" s="1169"/>
      <c r="AA17" s="896"/>
      <c r="AB17" s="1169"/>
      <c r="AC17" s="896"/>
      <c r="AD17" s="1169"/>
      <c r="AE17" s="896"/>
      <c r="AF17" s="1169"/>
      <c r="AG17" s="896"/>
      <c r="AH17" s="1169"/>
      <c r="AI17" s="896"/>
      <c r="AJ17" s="1169"/>
      <c r="AK17" s="896"/>
      <c r="AL17" s="1169"/>
      <c r="AM17" s="896"/>
      <c r="AN17" s="1169"/>
      <c r="AO17" s="923"/>
      <c r="AP17" s="1166"/>
      <c r="AQ17" s="898"/>
      <c r="AR17" s="1166"/>
      <c r="AS17" s="898"/>
      <c r="AT17" s="1166"/>
      <c r="AU17" s="936"/>
      <c r="AV17" s="1191"/>
      <c r="AW17" s="1159"/>
      <c r="AX17" s="1159"/>
      <c r="AY17" s="1160"/>
    </row>
    <row r="18" spans="1:55" ht="13.95" customHeight="1" x14ac:dyDescent="0.25">
      <c r="A18" s="1182" t="s">
        <v>823</v>
      </c>
      <c r="B18" s="1185"/>
      <c r="C18" s="1185"/>
      <c r="D18" s="1185"/>
      <c r="E18" s="891"/>
      <c r="F18" s="891"/>
      <c r="G18" s="888"/>
      <c r="H18" s="891"/>
      <c r="I18" s="888"/>
      <c r="J18" s="891"/>
      <c r="K18" s="888"/>
      <c r="L18" s="1169"/>
      <c r="M18" s="888"/>
      <c r="N18" s="1169"/>
      <c r="O18" s="888"/>
      <c r="P18" s="1169"/>
      <c r="Q18" s="888"/>
      <c r="R18" s="1169"/>
      <c r="S18" s="888"/>
      <c r="T18" s="1169"/>
      <c r="U18" s="888"/>
      <c r="V18" s="1169"/>
      <c r="W18" s="896"/>
      <c r="X18" s="1169"/>
      <c r="Y18" s="896"/>
      <c r="Z18" s="1169"/>
      <c r="AA18" s="896"/>
      <c r="AB18" s="1169"/>
      <c r="AC18" s="896"/>
      <c r="AD18" s="1169"/>
      <c r="AE18" s="896"/>
      <c r="AF18" s="1169"/>
      <c r="AG18" s="896"/>
      <c r="AH18" s="1169"/>
      <c r="AI18" s="896"/>
      <c r="AJ18" s="1169"/>
      <c r="AK18" s="896"/>
      <c r="AL18" s="1169"/>
      <c r="AM18" s="896"/>
      <c r="AN18" s="1169"/>
      <c r="AO18" s="923">
        <v>279</v>
      </c>
      <c r="AP18" s="1166"/>
      <c r="AQ18" s="898">
        <v>242</v>
      </c>
      <c r="AR18" s="1166"/>
      <c r="AS18" s="898">
        <v>242</v>
      </c>
      <c r="AT18" s="1166"/>
      <c r="AU18" s="936">
        <f>AS18-AQ18</f>
        <v>0</v>
      </c>
      <c r="AV18" s="1191"/>
      <c r="AW18" s="759"/>
      <c r="AX18" s="759"/>
      <c r="AY18" s="760"/>
    </row>
    <row r="19" spans="1:55" ht="13.95" customHeight="1" x14ac:dyDescent="0.25">
      <c r="A19" s="1178"/>
      <c r="B19" s="1185"/>
      <c r="C19" s="1185"/>
      <c r="D19" s="1185"/>
      <c r="E19" s="891"/>
      <c r="F19" s="891"/>
      <c r="G19" s="888"/>
      <c r="H19" s="891"/>
      <c r="I19" s="888"/>
      <c r="J19" s="891"/>
      <c r="K19" s="888"/>
      <c r="L19" s="1169"/>
      <c r="M19" s="888"/>
      <c r="N19" s="1169"/>
      <c r="O19" s="888"/>
      <c r="P19" s="1169"/>
      <c r="Q19" s="888"/>
      <c r="R19" s="1169"/>
      <c r="S19" s="888"/>
      <c r="T19" s="1169"/>
      <c r="U19" s="888"/>
      <c r="V19" s="1169"/>
      <c r="W19" s="896"/>
      <c r="X19" s="1169"/>
      <c r="Y19" s="896"/>
      <c r="Z19" s="1169"/>
      <c r="AA19" s="896"/>
      <c r="AB19" s="1169"/>
      <c r="AC19" s="896"/>
      <c r="AD19" s="1169"/>
      <c r="AE19" s="896"/>
      <c r="AF19" s="1169"/>
      <c r="AG19" s="896"/>
      <c r="AH19" s="1169"/>
      <c r="AI19" s="896"/>
      <c r="AJ19" s="1169"/>
      <c r="AK19" s="896"/>
      <c r="AL19" s="1169"/>
      <c r="AM19" s="896"/>
      <c r="AN19" s="1169"/>
      <c r="AO19" s="923"/>
      <c r="AP19" s="1166"/>
      <c r="AQ19" s="898"/>
      <c r="AR19" s="1166"/>
      <c r="AS19" s="898"/>
      <c r="AT19" s="1166"/>
      <c r="AU19" s="936"/>
      <c r="AV19" s="1191"/>
      <c r="AW19" s="759"/>
      <c r="AX19" s="759"/>
      <c r="AY19" s="760"/>
    </row>
    <row r="20" spans="1:55" ht="13.95" customHeight="1" x14ac:dyDescent="0.25">
      <c r="A20" s="1184" t="s">
        <v>1149</v>
      </c>
      <c r="B20" s="1185"/>
      <c r="C20" s="1185"/>
      <c r="D20" s="1185"/>
      <c r="E20" s="891"/>
      <c r="F20" s="891"/>
      <c r="G20" s="888"/>
      <c r="H20" s="891"/>
      <c r="I20" s="888"/>
      <c r="J20" s="891"/>
      <c r="K20" s="888"/>
      <c r="L20" s="1169"/>
      <c r="M20" s="888"/>
      <c r="N20" s="1169"/>
      <c r="O20" s="888"/>
      <c r="P20" s="1169"/>
      <c r="Q20" s="888"/>
      <c r="R20" s="1169"/>
      <c r="S20" s="888"/>
      <c r="T20" s="1169"/>
      <c r="U20" s="888"/>
      <c r="V20" s="1169"/>
      <c r="W20" s="896"/>
      <c r="X20" s="1169"/>
      <c r="Y20" s="896"/>
      <c r="Z20" s="1169"/>
      <c r="AA20" s="896"/>
      <c r="AB20" s="1169"/>
      <c r="AC20" s="896"/>
      <c r="AD20" s="1169"/>
      <c r="AE20" s="896"/>
      <c r="AF20" s="1169"/>
      <c r="AG20" s="896"/>
      <c r="AH20" s="1169"/>
      <c r="AI20" s="896"/>
      <c r="AJ20" s="1169"/>
      <c r="AK20" s="896"/>
      <c r="AL20" s="1169"/>
      <c r="AM20" s="896"/>
      <c r="AN20" s="1169"/>
      <c r="AO20" s="923">
        <v>129</v>
      </c>
      <c r="AP20" s="1166"/>
      <c r="AQ20" s="898">
        <v>129</v>
      </c>
      <c r="AR20" s="1166"/>
      <c r="AS20" s="898">
        <v>133</v>
      </c>
      <c r="AT20" s="1166"/>
      <c r="AU20" s="936">
        <f>AS20-AQ20</f>
        <v>4</v>
      </c>
      <c r="AV20" s="1191"/>
      <c r="AW20" s="759"/>
      <c r="AX20" s="759"/>
      <c r="AY20" s="760"/>
    </row>
    <row r="21" spans="1:55" ht="13.95" customHeight="1" x14ac:dyDescent="0.25">
      <c r="A21" s="1178"/>
      <c r="B21" s="1185"/>
      <c r="C21" s="1185"/>
      <c r="D21" s="1185"/>
      <c r="E21" s="891"/>
      <c r="F21" s="891"/>
      <c r="G21" s="888"/>
      <c r="H21" s="891"/>
      <c r="I21" s="888"/>
      <c r="J21" s="891"/>
      <c r="K21" s="888"/>
      <c r="L21" s="1169"/>
      <c r="M21" s="888"/>
      <c r="N21" s="1169"/>
      <c r="O21" s="888"/>
      <c r="P21" s="1169"/>
      <c r="Q21" s="888"/>
      <c r="R21" s="1169"/>
      <c r="S21" s="888"/>
      <c r="T21" s="1169"/>
      <c r="U21" s="888"/>
      <c r="V21" s="1169"/>
      <c r="W21" s="896"/>
      <c r="X21" s="1169"/>
      <c r="Y21" s="896"/>
      <c r="Z21" s="1169"/>
      <c r="AA21" s="896"/>
      <c r="AB21" s="1169"/>
      <c r="AC21" s="896"/>
      <c r="AD21" s="1169"/>
      <c r="AE21" s="896"/>
      <c r="AF21" s="1169"/>
      <c r="AG21" s="896"/>
      <c r="AH21" s="1169"/>
      <c r="AI21" s="896"/>
      <c r="AJ21" s="1169"/>
      <c r="AK21" s="896"/>
      <c r="AL21" s="1169"/>
      <c r="AM21" s="896"/>
      <c r="AN21" s="1169"/>
      <c r="AO21" s="923"/>
      <c r="AP21" s="1166"/>
      <c r="AQ21" s="898"/>
      <c r="AR21" s="1166"/>
      <c r="AS21" s="898"/>
      <c r="AT21" s="1166"/>
      <c r="AU21" s="936"/>
      <c r="AV21" s="1191"/>
      <c r="AW21" s="759"/>
      <c r="AX21" s="759"/>
      <c r="AY21" s="760"/>
      <c r="BA21" s="227"/>
    </row>
    <row r="22" spans="1:55" ht="13.95" customHeight="1" x14ac:dyDescent="0.25">
      <c r="A22" s="1184" t="s">
        <v>1284</v>
      </c>
      <c r="B22" s="1185"/>
      <c r="C22" s="1185"/>
      <c r="D22" s="1185"/>
      <c r="E22" s="891"/>
      <c r="F22" s="891"/>
      <c r="G22" s="888"/>
      <c r="H22" s="891"/>
      <c r="I22" s="888"/>
      <c r="J22" s="891"/>
      <c r="K22" s="888"/>
      <c r="L22" s="1169"/>
      <c r="M22" s="888"/>
      <c r="N22" s="1169"/>
      <c r="O22" s="888"/>
      <c r="P22" s="1169"/>
      <c r="Q22" s="888"/>
      <c r="R22" s="1169"/>
      <c r="S22" s="888"/>
      <c r="T22" s="1169"/>
      <c r="U22" s="888"/>
      <c r="V22" s="1169"/>
      <c r="W22" s="896"/>
      <c r="X22" s="1169"/>
      <c r="Y22" s="896"/>
      <c r="Z22" s="1169"/>
      <c r="AA22" s="896"/>
      <c r="AB22" s="1169"/>
      <c r="AC22" s="896"/>
      <c r="AD22" s="1169"/>
      <c r="AE22" s="896"/>
      <c r="AF22" s="1169"/>
      <c r="AG22" s="896"/>
      <c r="AH22" s="1169"/>
      <c r="AI22" s="896"/>
      <c r="AJ22" s="1169"/>
      <c r="AK22" s="896"/>
      <c r="AL22" s="1169"/>
      <c r="AM22" s="896"/>
      <c r="AN22" s="1169"/>
      <c r="AO22" s="923">
        <v>292</v>
      </c>
      <c r="AP22" s="1166"/>
      <c r="AQ22" s="898">
        <v>265</v>
      </c>
      <c r="AR22" s="1166"/>
      <c r="AS22" s="898">
        <v>417</v>
      </c>
      <c r="AT22" s="1166"/>
      <c r="AU22" s="936">
        <f>AS22-AQ22</f>
        <v>152</v>
      </c>
      <c r="AV22" s="1191"/>
      <c r="AW22" s="759"/>
      <c r="AX22" s="759"/>
      <c r="AY22" s="760"/>
    </row>
    <row r="23" spans="1:55" ht="13.95" customHeight="1" x14ac:dyDescent="0.25">
      <c r="A23" s="1178"/>
      <c r="B23" s="1185"/>
      <c r="C23" s="1185"/>
      <c r="D23" s="1185"/>
      <c r="E23" s="891"/>
      <c r="F23" s="891"/>
      <c r="G23" s="888"/>
      <c r="H23" s="891"/>
      <c r="I23" s="888"/>
      <c r="J23" s="891"/>
      <c r="K23" s="888"/>
      <c r="L23" s="1169"/>
      <c r="M23" s="888"/>
      <c r="N23" s="1169"/>
      <c r="O23" s="888"/>
      <c r="P23" s="1169"/>
      <c r="Q23" s="888"/>
      <c r="R23" s="1169"/>
      <c r="S23" s="888"/>
      <c r="T23" s="1169"/>
      <c r="U23" s="888"/>
      <c r="V23" s="1169"/>
      <c r="W23" s="896"/>
      <c r="X23" s="1169"/>
      <c r="Y23" s="896"/>
      <c r="Z23" s="1169"/>
      <c r="AA23" s="896"/>
      <c r="AB23" s="1169"/>
      <c r="AC23" s="896"/>
      <c r="AD23" s="1169"/>
      <c r="AE23" s="896"/>
      <c r="AF23" s="1169"/>
      <c r="AG23" s="896"/>
      <c r="AH23" s="1169"/>
      <c r="AI23" s="896"/>
      <c r="AJ23" s="1169"/>
      <c r="AK23" s="896"/>
      <c r="AL23" s="1169"/>
      <c r="AM23" s="896"/>
      <c r="AN23" s="1169"/>
      <c r="AO23" s="923"/>
      <c r="AP23" s="1166"/>
      <c r="AQ23" s="898"/>
      <c r="AR23" s="1166"/>
      <c r="AS23" s="898"/>
      <c r="AT23" s="1166"/>
      <c r="AU23" s="936"/>
      <c r="AV23" s="1191"/>
      <c r="AW23" s="759"/>
      <c r="AX23" s="759"/>
      <c r="AY23" s="760"/>
    </row>
    <row r="24" spans="1:55" ht="13.95" customHeight="1" x14ac:dyDescent="0.25">
      <c r="A24" s="1182" t="s">
        <v>1283</v>
      </c>
      <c r="B24" s="1185"/>
      <c r="C24" s="1185"/>
      <c r="D24" s="1185"/>
      <c r="E24" s="891"/>
      <c r="F24" s="891"/>
      <c r="G24" s="888"/>
      <c r="H24" s="891"/>
      <c r="I24" s="888"/>
      <c r="J24" s="891"/>
      <c r="K24" s="888"/>
      <c r="L24" s="1169"/>
      <c r="M24" s="888"/>
      <c r="N24" s="1169"/>
      <c r="O24" s="888"/>
      <c r="P24" s="1169"/>
      <c r="Q24" s="888"/>
      <c r="R24" s="1169"/>
      <c r="S24" s="888"/>
      <c r="T24" s="1169"/>
      <c r="U24" s="888"/>
      <c r="V24" s="1169"/>
      <c r="W24" s="896"/>
      <c r="X24" s="1169"/>
      <c r="Y24" s="896"/>
      <c r="Z24" s="1169"/>
      <c r="AA24" s="896"/>
      <c r="AB24" s="1169"/>
      <c r="AC24" s="896"/>
      <c r="AD24" s="1169"/>
      <c r="AE24" s="896"/>
      <c r="AF24" s="1169"/>
      <c r="AG24" s="896"/>
      <c r="AH24" s="1169"/>
      <c r="AI24" s="896"/>
      <c r="AJ24" s="1169"/>
      <c r="AK24" s="896"/>
      <c r="AL24" s="1169"/>
      <c r="AM24" s="896"/>
      <c r="AN24" s="1169"/>
      <c r="AO24" s="922">
        <v>278.80500000000001</v>
      </c>
      <c r="AP24" s="1166"/>
      <c r="AQ24" s="933"/>
      <c r="AR24" s="1166"/>
      <c r="AS24" s="933">
        <v>453</v>
      </c>
      <c r="AT24" s="1166"/>
      <c r="AU24" s="936">
        <f>AS24-AQ24</f>
        <v>453</v>
      </c>
      <c r="AV24" s="1191"/>
      <c r="AW24" s="759"/>
      <c r="AX24" s="759"/>
      <c r="AY24" s="760"/>
    </row>
    <row r="25" spans="1:55" ht="13.95" customHeight="1" x14ac:dyDescent="0.25">
      <c r="A25" s="1214"/>
      <c r="B25" s="1185"/>
      <c r="C25" s="1185"/>
      <c r="D25" s="1185"/>
      <c r="E25" s="891"/>
      <c r="F25" s="891"/>
      <c r="G25" s="888"/>
      <c r="H25" s="891"/>
      <c r="I25" s="888"/>
      <c r="J25" s="891"/>
      <c r="K25" s="888"/>
      <c r="L25" s="1169"/>
      <c r="M25" s="888"/>
      <c r="N25" s="1169"/>
      <c r="O25" s="888"/>
      <c r="P25" s="1169"/>
      <c r="Q25" s="888"/>
      <c r="R25" s="1169"/>
      <c r="S25" s="888"/>
      <c r="T25" s="1169"/>
      <c r="U25" s="888"/>
      <c r="V25" s="1169"/>
      <c r="W25" s="896"/>
      <c r="X25" s="1169"/>
      <c r="Y25" s="896"/>
      <c r="Z25" s="1169"/>
      <c r="AA25" s="896"/>
      <c r="AB25" s="1169"/>
      <c r="AC25" s="896"/>
      <c r="AD25" s="1169"/>
      <c r="AE25" s="896"/>
      <c r="AF25" s="1169"/>
      <c r="AG25" s="896"/>
      <c r="AH25" s="1169"/>
      <c r="AI25" s="896"/>
      <c r="AJ25" s="1169"/>
      <c r="AK25" s="896"/>
      <c r="AL25" s="1169"/>
      <c r="AM25" s="896"/>
      <c r="AN25" s="1169"/>
      <c r="AO25" s="924"/>
      <c r="AP25" s="1166"/>
      <c r="AQ25" s="933"/>
      <c r="AR25" s="1166"/>
      <c r="AS25" s="933"/>
      <c r="AT25" s="1166"/>
      <c r="AU25" s="936"/>
      <c r="AV25" s="1191"/>
      <c r="AW25" s="759"/>
      <c r="AX25" s="759"/>
      <c r="AY25" s="760"/>
    </row>
    <row r="26" spans="1:55" ht="14.25" customHeight="1" x14ac:dyDescent="0.25">
      <c r="A26" s="1182" t="s">
        <v>1282</v>
      </c>
      <c r="B26" s="1185"/>
      <c r="C26" s="1185"/>
      <c r="D26" s="1185"/>
      <c r="E26" s="891" t="s">
        <v>92</v>
      </c>
      <c r="F26" s="891"/>
      <c r="G26" s="892">
        <v>125</v>
      </c>
      <c r="H26" s="891"/>
      <c r="I26" s="892">
        <v>125</v>
      </c>
      <c r="J26" s="891"/>
      <c r="K26" s="892">
        <v>125</v>
      </c>
      <c r="L26" s="1169"/>
      <c r="M26" s="892">
        <v>125</v>
      </c>
      <c r="N26" s="1169"/>
      <c r="O26" s="892">
        <v>125</v>
      </c>
      <c r="P26" s="1169"/>
      <c r="Q26" s="892" t="s">
        <v>1312</v>
      </c>
      <c r="R26" s="1169"/>
      <c r="S26" s="892" t="s">
        <v>1312</v>
      </c>
      <c r="T26" s="1169"/>
      <c r="U26" s="892" t="s">
        <v>1313</v>
      </c>
      <c r="V26" s="1169"/>
      <c r="W26" s="893" t="s">
        <v>92</v>
      </c>
      <c r="X26" s="1169"/>
      <c r="Y26" s="893" t="s">
        <v>92</v>
      </c>
      <c r="Z26" s="1169"/>
      <c r="AA26" s="894">
        <v>194.8</v>
      </c>
      <c r="AB26" s="1169"/>
      <c r="AC26" s="894">
        <v>181.99</v>
      </c>
      <c r="AD26" s="1169"/>
      <c r="AE26" s="894">
        <v>181.99</v>
      </c>
      <c r="AF26" s="1169"/>
      <c r="AG26" s="894">
        <v>181.99</v>
      </c>
      <c r="AH26" s="1169"/>
      <c r="AI26" s="894">
        <v>181.99</v>
      </c>
      <c r="AJ26" s="1169"/>
      <c r="AK26" s="894">
        <v>258.94499999999999</v>
      </c>
      <c r="AL26" s="1169"/>
      <c r="AM26" s="894">
        <v>292.60899999999998</v>
      </c>
      <c r="AN26" s="1169"/>
      <c r="AO26" s="925">
        <v>278.80500000000001</v>
      </c>
      <c r="AP26" s="1166"/>
      <c r="AQ26" s="941"/>
      <c r="AR26" s="1166"/>
      <c r="AS26" s="941">
        <v>485</v>
      </c>
      <c r="AT26" s="1166"/>
      <c r="AU26" s="942">
        <f>AS26-AQ26</f>
        <v>485</v>
      </c>
      <c r="AV26" s="1191"/>
      <c r="AW26" s="1161"/>
      <c r="AX26" s="1161"/>
      <c r="AY26" s="1162"/>
      <c r="BA26" s="223"/>
      <c r="BC26" s="223"/>
    </row>
    <row r="27" spans="1:55" ht="6.6" customHeight="1" x14ac:dyDescent="0.25">
      <c r="A27" s="1178"/>
      <c r="B27" s="1179"/>
      <c r="C27" s="1179"/>
      <c r="D27" s="1179"/>
      <c r="E27" s="888"/>
      <c r="F27" s="888"/>
      <c r="G27" s="889"/>
      <c r="H27" s="889"/>
      <c r="I27" s="889"/>
      <c r="J27" s="889"/>
      <c r="K27" s="889"/>
      <c r="L27" s="1169"/>
      <c r="M27" s="889"/>
      <c r="N27" s="1169"/>
      <c r="O27" s="889"/>
      <c r="P27" s="1169"/>
      <c r="Q27" s="889"/>
      <c r="R27" s="1169"/>
      <c r="S27" s="889"/>
      <c r="T27" s="1169"/>
      <c r="U27" s="889"/>
      <c r="V27" s="1169"/>
      <c r="W27" s="890"/>
      <c r="X27" s="1169"/>
      <c r="Y27" s="890"/>
      <c r="Z27" s="1169"/>
      <c r="AA27" s="890"/>
      <c r="AB27" s="1169"/>
      <c r="AC27" s="890"/>
      <c r="AD27" s="1169"/>
      <c r="AE27" s="890"/>
      <c r="AF27" s="1169"/>
      <c r="AG27" s="890"/>
      <c r="AH27" s="1169"/>
      <c r="AI27" s="890"/>
      <c r="AJ27" s="1169"/>
      <c r="AK27" s="890"/>
      <c r="AL27" s="1169"/>
      <c r="AM27" s="890"/>
      <c r="AN27" s="1169"/>
      <c r="AO27" s="921"/>
      <c r="AP27" s="1166"/>
      <c r="AQ27" s="889"/>
      <c r="AR27" s="1166"/>
      <c r="AS27" s="889"/>
      <c r="AT27" s="1166"/>
      <c r="AU27" s="934"/>
      <c r="AV27" s="1191"/>
      <c r="AW27" s="1159"/>
      <c r="AX27" s="1159"/>
      <c r="AY27" s="1160"/>
    </row>
    <row r="28" spans="1:55" ht="13.95" customHeight="1" x14ac:dyDescent="0.25">
      <c r="A28" s="1212" t="s">
        <v>1320</v>
      </c>
      <c r="B28" s="1213"/>
      <c r="C28" s="1213"/>
      <c r="D28" s="1213"/>
      <c r="E28" s="889">
        <f>SUM(E7:E8)</f>
        <v>0</v>
      </c>
      <c r="F28" s="898"/>
      <c r="G28" s="899">
        <f>SUM(G7:G8)</f>
        <v>125</v>
      </c>
      <c r="H28" s="899"/>
      <c r="I28" s="899">
        <f>SUM(I7:I8)+77</f>
        <v>202</v>
      </c>
      <c r="J28" s="899"/>
      <c r="K28" s="899">
        <f>SUM(K7:K8)</f>
        <v>125</v>
      </c>
      <c r="L28" s="1169"/>
      <c r="M28" s="899">
        <f>SUM(M7:M8)</f>
        <v>125</v>
      </c>
      <c r="N28" s="1169"/>
      <c r="O28" s="900">
        <f>SUM(O7:O8)</f>
        <v>125</v>
      </c>
      <c r="P28" s="1169"/>
      <c r="Q28" s="900">
        <f>SUM(Q7:Q8)+125</f>
        <v>125</v>
      </c>
      <c r="R28" s="1169"/>
      <c r="S28" s="900">
        <f>SUM(S7:S8)+125</f>
        <v>125</v>
      </c>
      <c r="T28" s="1169"/>
      <c r="U28" s="900">
        <f>SUM(U7:U8)+125</f>
        <v>125</v>
      </c>
      <c r="V28" s="1169"/>
      <c r="W28" s="901">
        <f>SUM(W7:W8)+357</f>
        <v>357</v>
      </c>
      <c r="X28" s="1169"/>
      <c r="Y28" s="901">
        <f>SUM(Y7:Y26)+357</f>
        <v>385</v>
      </c>
      <c r="Z28" s="1169"/>
      <c r="AA28" s="901">
        <f>SUM(AA7:AA26)+343.2</f>
        <v>805.64</v>
      </c>
      <c r="AB28" s="1169"/>
      <c r="AC28" s="901">
        <f>SUM(AC7:AC26)+343.2+272.7</f>
        <v>1101.01</v>
      </c>
      <c r="AD28" s="1169"/>
      <c r="AE28" s="901">
        <f>SUM(AE7:AE26)+272.7+0.3</f>
        <v>758.1099999999999</v>
      </c>
      <c r="AF28" s="1169"/>
      <c r="AG28" s="901">
        <f>SUM(AG7:AG26)+272.7</f>
        <v>757.81</v>
      </c>
      <c r="AH28" s="1169"/>
      <c r="AI28" s="901">
        <f>SUM(AI7:AI26)</f>
        <v>2085.8100000000004</v>
      </c>
      <c r="AJ28" s="1169"/>
      <c r="AK28" s="901">
        <f>SUM(AK6:AK26)</f>
        <v>3762.4698760000001</v>
      </c>
      <c r="AL28" s="1169"/>
      <c r="AM28" s="901">
        <f>SUM(AM6:AM26)</f>
        <v>4032.779916</v>
      </c>
      <c r="AN28" s="1169"/>
      <c r="AO28" s="926">
        <f>SUM(AO6:AO26)</f>
        <v>5061.4570950000007</v>
      </c>
      <c r="AP28" s="1166"/>
      <c r="AQ28" s="943">
        <f>SUM(AQ6:AQ26)</f>
        <v>4230.5</v>
      </c>
      <c r="AR28" s="1166"/>
      <c r="AS28" s="943">
        <f>SUM(AS6:AS26)</f>
        <v>5358.64</v>
      </c>
      <c r="AT28" s="1166"/>
      <c r="AU28" s="944">
        <f>AS28-AQ28</f>
        <v>1128.1400000000003</v>
      </c>
      <c r="AV28" s="1191"/>
      <c r="AW28" s="1159"/>
      <c r="AX28" s="1159"/>
      <c r="AY28" s="1160"/>
    </row>
    <row r="29" spans="1:55" ht="8.4" customHeight="1" x14ac:dyDescent="0.25">
      <c r="A29" s="1178"/>
      <c r="B29" s="1179"/>
      <c r="C29" s="1179"/>
      <c r="D29" s="1179"/>
      <c r="E29" s="888"/>
      <c r="F29" s="888"/>
      <c r="G29" s="889"/>
      <c r="H29" s="889"/>
      <c r="I29" s="889"/>
      <c r="J29" s="889"/>
      <c r="K29" s="889"/>
      <c r="L29" s="1169"/>
      <c r="M29" s="889"/>
      <c r="N29" s="1169"/>
      <c r="O29" s="889"/>
      <c r="P29" s="1169"/>
      <c r="Q29" s="889"/>
      <c r="R29" s="1169"/>
      <c r="S29" s="889"/>
      <c r="T29" s="1169"/>
      <c r="U29" s="889"/>
      <c r="V29" s="1169"/>
      <c r="W29" s="890"/>
      <c r="X29" s="1169"/>
      <c r="Y29" s="890"/>
      <c r="Z29" s="1169"/>
      <c r="AA29" s="890"/>
      <c r="AB29" s="1169"/>
      <c r="AC29" s="890"/>
      <c r="AD29" s="1169"/>
      <c r="AE29" s="890"/>
      <c r="AF29" s="1169"/>
      <c r="AG29" s="890"/>
      <c r="AH29" s="1169"/>
      <c r="AI29" s="890"/>
      <c r="AJ29" s="1169"/>
      <c r="AK29" s="890"/>
      <c r="AL29" s="1169"/>
      <c r="AM29" s="890"/>
      <c r="AN29" s="1169"/>
      <c r="AO29" s="921"/>
      <c r="AP29" s="1166"/>
      <c r="AQ29" s="889"/>
      <c r="AR29" s="1166"/>
      <c r="AS29" s="889"/>
      <c r="AT29" s="1166"/>
      <c r="AU29" s="936"/>
      <c r="AV29" s="1191"/>
      <c r="AW29" s="1159"/>
      <c r="AX29" s="1159"/>
      <c r="AY29" s="1160"/>
    </row>
    <row r="30" spans="1:55" ht="16.2" customHeight="1" x14ac:dyDescent="0.25">
      <c r="A30" s="1188" t="s">
        <v>826</v>
      </c>
      <c r="B30" s="1189"/>
      <c r="C30" s="1189"/>
      <c r="D30" s="1189"/>
      <c r="E30" s="888">
        <v>149.9</v>
      </c>
      <c r="F30" s="888"/>
      <c r="G30" s="888">
        <v>181.3</v>
      </c>
      <c r="H30" s="888"/>
      <c r="I30" s="888">
        <f>194.5-6.9</f>
        <v>187.6</v>
      </c>
      <c r="J30" s="888"/>
      <c r="K30" s="888">
        <f>194.5-6.9+1+574.9+12.5+6.2+10</f>
        <v>792.2</v>
      </c>
      <c r="L30" s="1169"/>
      <c r="M30" s="892">
        <f>194.5-6.9+1+(4.4)+567.8+34.5+27.4+6.2</f>
        <v>828.9</v>
      </c>
      <c r="N30" s="1169"/>
      <c r="O30" s="902">
        <f>194.5-6.9+1+(4.4)+567.8+34.5+27.4+6.2+1.6-0.2+2.1+1.2+17.8-1.6+8.3-10.9+17.7+(55+10+8+10+34+14+14+1+1+6+5.2-1.1+0.2+18)-14.7</f>
        <v>1025.5</v>
      </c>
      <c r="P30" s="1169"/>
      <c r="Q30" s="902">
        <v>1287</v>
      </c>
      <c r="R30" s="1169"/>
      <c r="S30" s="902">
        <f>Q30+53.296+2.9+27-0.3</f>
        <v>1369.8960000000002</v>
      </c>
      <c r="T30" s="1169"/>
      <c r="U30" s="902">
        <f>S30+27.858+11.602-1.4+21.49+0.486+0.18</f>
        <v>1430.1120000000003</v>
      </c>
      <c r="V30" s="1169"/>
      <c r="W30" s="894">
        <f>U30+22.382788-35.073+37.58+17.61-0.2</f>
        <v>1472.4117879999999</v>
      </c>
      <c r="X30" s="1169"/>
      <c r="Y30" s="894">
        <f>W30+120.082997-2.8-0.2+13.9-14</f>
        <v>1589.394785</v>
      </c>
      <c r="Z30" s="1169"/>
      <c r="AA30" s="894">
        <f>1738.346672-72</f>
        <v>1666.3466719999999</v>
      </c>
      <c r="AB30" s="1169"/>
      <c r="AC30" s="894">
        <f>1729.265675+4.7+0.043727+0.000287-0.002+387.559499+56.858+1.8+0.3</f>
        <v>2180.525188000001</v>
      </c>
      <c r="AD30" s="1169"/>
      <c r="AE30" s="894">
        <f>AC30+0.016-7-2.31+3.3+1.8-2.915+7.208-1.355-0.9-2.517-1-2.847-0.208-0.085+19.3+144+343.2+0.3</f>
        <v>2678.5121880000015</v>
      </c>
      <c r="AF30" s="1169"/>
      <c r="AG30" s="894">
        <f>2541.829073-0.6+1.2+2.62+19.257+0.715+9.162029+2.441</f>
        <v>2576.6241019999998</v>
      </c>
      <c r="AH30" s="1169"/>
      <c r="AI30" s="894">
        <f>2525.509102+69.175</f>
        <v>2594.6841020000002</v>
      </c>
      <c r="AJ30" s="1169"/>
      <c r="AK30" s="894">
        <f>2526.726997+53.4+10.7+4.107</f>
        <v>2594.9339970000001</v>
      </c>
      <c r="AL30" s="1169"/>
      <c r="AM30" s="894">
        <f>2646.121685+15.1+29.251</f>
        <v>2690.4726850000002</v>
      </c>
      <c r="AN30" s="1169"/>
      <c r="AO30" s="927">
        <v>5282</v>
      </c>
      <c r="AP30" s="1166"/>
      <c r="AQ30" s="933">
        <v>5351.55</v>
      </c>
      <c r="AR30" s="1166"/>
      <c r="AS30" s="933">
        <v>5482.0719390000004</v>
      </c>
      <c r="AT30" s="1166"/>
      <c r="AU30" s="936">
        <f>AS30-AQ30</f>
        <v>130.5219390000002</v>
      </c>
      <c r="AV30" s="1191"/>
      <c r="AW30" s="1161" t="s">
        <v>827</v>
      </c>
      <c r="AX30" s="1161"/>
      <c r="AY30" s="1162"/>
      <c r="BB30" s="274" t="s">
        <v>845</v>
      </c>
      <c r="BC30" s="226">
        <f>AS28</f>
        <v>5358.64</v>
      </c>
    </row>
    <row r="31" spans="1:55" ht="12" customHeight="1" x14ac:dyDescent="0.25">
      <c r="A31" s="1178"/>
      <c r="B31" s="1179"/>
      <c r="C31" s="1179"/>
      <c r="D31" s="1179"/>
      <c r="E31" s="888"/>
      <c r="F31" s="888"/>
      <c r="G31" s="888"/>
      <c r="H31" s="888"/>
      <c r="I31" s="888"/>
      <c r="J31" s="888"/>
      <c r="K31" s="888"/>
      <c r="L31" s="1169"/>
      <c r="M31" s="888"/>
      <c r="N31" s="1169"/>
      <c r="O31" s="902"/>
      <c r="P31" s="1169"/>
      <c r="Q31" s="902"/>
      <c r="R31" s="1169"/>
      <c r="S31" s="902"/>
      <c r="T31" s="1169"/>
      <c r="U31" s="902"/>
      <c r="V31" s="1169"/>
      <c r="W31" s="894"/>
      <c r="X31" s="1169"/>
      <c r="Y31" s="894"/>
      <c r="Z31" s="1169"/>
      <c r="AA31" s="903"/>
      <c r="AB31" s="1169"/>
      <c r="AC31" s="894"/>
      <c r="AD31" s="1169"/>
      <c r="AE31" s="894"/>
      <c r="AF31" s="1169"/>
      <c r="AG31" s="894"/>
      <c r="AH31" s="1169"/>
      <c r="AI31" s="894"/>
      <c r="AJ31" s="1169"/>
      <c r="AK31" s="894"/>
      <c r="AL31" s="1169"/>
      <c r="AM31" s="894"/>
      <c r="AN31" s="1169"/>
      <c r="AO31" s="922"/>
      <c r="AP31" s="1166"/>
      <c r="AQ31" s="902"/>
      <c r="AR31" s="1166"/>
      <c r="AS31" s="902"/>
      <c r="AT31" s="1166"/>
      <c r="AU31" s="935"/>
      <c r="AV31" s="1191"/>
      <c r="AW31" s="1161"/>
      <c r="AX31" s="1161"/>
      <c r="AY31" s="1162"/>
      <c r="BB31" s="274" t="s">
        <v>828</v>
      </c>
      <c r="BC31" s="223">
        <f>AS32</f>
        <v>3.9</v>
      </c>
    </row>
    <row r="32" spans="1:55" ht="19.5" customHeight="1" x14ac:dyDescent="0.25">
      <c r="A32" s="1188" t="s">
        <v>828</v>
      </c>
      <c r="B32" s="1189"/>
      <c r="C32" s="1189"/>
      <c r="D32" s="1189"/>
      <c r="E32" s="888">
        <v>0</v>
      </c>
      <c r="F32" s="888"/>
      <c r="G32" s="888">
        <v>521.70000000000005</v>
      </c>
      <c r="H32" s="888"/>
      <c r="I32" s="888">
        <v>567.1</v>
      </c>
      <c r="J32" s="888"/>
      <c r="K32" s="888">
        <v>0</v>
      </c>
      <c r="L32" s="1169"/>
      <c r="M32" s="888">
        <v>0</v>
      </c>
      <c r="N32" s="1169"/>
      <c r="O32" s="902">
        <f>10.9+3.5</f>
        <v>14.4</v>
      </c>
      <c r="P32" s="1169"/>
      <c r="Q32" s="902"/>
      <c r="R32" s="1169"/>
      <c r="S32" s="902"/>
      <c r="T32" s="1169"/>
      <c r="U32" s="902"/>
      <c r="V32" s="1169"/>
      <c r="W32" s="894"/>
      <c r="X32" s="1169"/>
      <c r="Y32" s="894"/>
      <c r="Z32" s="1169"/>
      <c r="AA32" s="903"/>
      <c r="AB32" s="1169"/>
      <c r="AC32" s="894"/>
      <c r="AD32" s="1169"/>
      <c r="AE32" s="894"/>
      <c r="AF32" s="1169"/>
      <c r="AG32" s="894"/>
      <c r="AH32" s="1169"/>
      <c r="AI32" s="894"/>
      <c r="AJ32" s="1169"/>
      <c r="AK32" s="894"/>
      <c r="AL32" s="1169"/>
      <c r="AM32" s="894"/>
      <c r="AN32" s="1169"/>
      <c r="AO32" s="927"/>
      <c r="AP32" s="1166"/>
      <c r="AQ32" s="932"/>
      <c r="AR32" s="1166"/>
      <c r="AS32" s="933">
        <v>3.9</v>
      </c>
      <c r="AT32" s="1166"/>
      <c r="AU32" s="936">
        <f>AS32</f>
        <v>3.9</v>
      </c>
      <c r="AV32" s="1191"/>
      <c r="AW32" s="1161" t="s">
        <v>829</v>
      </c>
      <c r="AX32" s="1161"/>
      <c r="AY32" s="1162"/>
      <c r="BB32" s="274" t="s">
        <v>844</v>
      </c>
      <c r="BC32" s="223">
        <f>AS34</f>
        <v>132.30000000000001</v>
      </c>
    </row>
    <row r="33" spans="1:57" ht="13.5" customHeight="1" x14ac:dyDescent="0.25">
      <c r="A33" s="1204"/>
      <c r="B33" s="1205"/>
      <c r="C33" s="1205"/>
      <c r="D33" s="1205"/>
      <c r="E33" s="888"/>
      <c r="F33" s="904"/>
      <c r="G33" s="888"/>
      <c r="H33" s="888"/>
      <c r="I33" s="888"/>
      <c r="J33" s="888"/>
      <c r="K33" s="888"/>
      <c r="L33" s="1169"/>
      <c r="M33" s="888"/>
      <c r="N33" s="1169"/>
      <c r="O33" s="902"/>
      <c r="P33" s="1169"/>
      <c r="Q33" s="902"/>
      <c r="R33" s="1169"/>
      <c r="S33" s="902"/>
      <c r="T33" s="1169"/>
      <c r="U33" s="902"/>
      <c r="V33" s="1169"/>
      <c r="W33" s="894"/>
      <c r="X33" s="1169"/>
      <c r="Y33" s="894"/>
      <c r="Z33" s="1169"/>
      <c r="AA33" s="903"/>
      <c r="AB33" s="1169"/>
      <c r="AC33" s="894"/>
      <c r="AD33" s="1169"/>
      <c r="AE33" s="894"/>
      <c r="AF33" s="1169"/>
      <c r="AG33" s="894"/>
      <c r="AH33" s="1169"/>
      <c r="AI33" s="894"/>
      <c r="AJ33" s="1169"/>
      <c r="AK33" s="894"/>
      <c r="AL33" s="1169"/>
      <c r="AM33" s="894"/>
      <c r="AN33" s="1169"/>
      <c r="AO33" s="922"/>
      <c r="AP33" s="1166"/>
      <c r="AQ33" s="902"/>
      <c r="AR33" s="1166"/>
      <c r="AS33" s="902"/>
      <c r="AT33" s="1166"/>
      <c r="AU33" s="935"/>
      <c r="AV33" s="1191"/>
      <c r="AW33" s="1159"/>
      <c r="AX33" s="1159"/>
      <c r="AY33" s="1160"/>
      <c r="BB33" s="274" t="s">
        <v>843</v>
      </c>
      <c r="BC33" s="885">
        <f>BC34-BC30-BC31-BC32</f>
        <v>5482.0719389999995</v>
      </c>
      <c r="BD33" s="226">
        <f>(AS40-AS38-AS39)-AS28-AS32-AS34</f>
        <v>5482.0719389999995</v>
      </c>
      <c r="BE33" t="s">
        <v>846</v>
      </c>
    </row>
    <row r="34" spans="1:57" ht="27.75" customHeight="1" x14ac:dyDescent="0.25">
      <c r="A34" s="1188" t="s">
        <v>1036</v>
      </c>
      <c r="B34" s="1189"/>
      <c r="C34" s="1189"/>
      <c r="D34" s="1189"/>
      <c r="E34" s="1189"/>
      <c r="F34" s="1189"/>
      <c r="G34" s="1189"/>
      <c r="H34" s="888"/>
      <c r="I34" s="888"/>
      <c r="J34" s="888"/>
      <c r="K34" s="888"/>
      <c r="L34" s="1169"/>
      <c r="M34" s="888"/>
      <c r="N34" s="1169"/>
      <c r="O34" s="905">
        <v>0</v>
      </c>
      <c r="P34" s="1169"/>
      <c r="Q34" s="905"/>
      <c r="R34" s="1169"/>
      <c r="S34" s="905"/>
      <c r="T34" s="1169"/>
      <c r="U34" s="905"/>
      <c r="V34" s="1169"/>
      <c r="W34" s="895"/>
      <c r="X34" s="1169"/>
      <c r="Y34" s="895"/>
      <c r="Z34" s="1169"/>
      <c r="AA34" s="906"/>
      <c r="AB34" s="1169"/>
      <c r="AC34" s="895"/>
      <c r="AD34" s="1169"/>
      <c r="AE34" s="895"/>
      <c r="AF34" s="1169"/>
      <c r="AG34" s="895"/>
      <c r="AH34" s="1169"/>
      <c r="AI34" s="895"/>
      <c r="AJ34" s="1169"/>
      <c r="AK34" s="895"/>
      <c r="AL34" s="1169"/>
      <c r="AM34" s="895"/>
      <c r="AN34" s="1169"/>
      <c r="AO34" s="925"/>
      <c r="AP34" s="1166"/>
      <c r="AQ34" s="939"/>
      <c r="AR34" s="1166"/>
      <c r="AS34" s="940">
        <v>132.30000000000001</v>
      </c>
      <c r="AT34" s="1166"/>
      <c r="AU34" s="942">
        <f>AS34</f>
        <v>132.30000000000001</v>
      </c>
      <c r="AV34" s="1191"/>
      <c r="AW34" s="1161" t="s">
        <v>830</v>
      </c>
      <c r="AX34" s="1161"/>
      <c r="AY34" s="1162"/>
      <c r="BB34" s="274" t="s">
        <v>860</v>
      </c>
      <c r="BC34" s="227">
        <f>BC40+-(AS39)</f>
        <v>10976.911939</v>
      </c>
      <c r="BE34" s="297"/>
    </row>
    <row r="35" spans="1:57" ht="13.5" customHeight="1" x14ac:dyDescent="0.25">
      <c r="A35" s="1178"/>
      <c r="B35" s="1179"/>
      <c r="C35" s="1179"/>
      <c r="D35" s="1179"/>
      <c r="E35" s="888"/>
      <c r="F35" s="888"/>
      <c r="G35" s="889"/>
      <c r="H35" s="889"/>
      <c r="I35" s="889"/>
      <c r="J35" s="889"/>
      <c r="K35" s="889"/>
      <c r="L35" s="1169"/>
      <c r="M35" s="889"/>
      <c r="N35" s="1169"/>
      <c r="O35" s="889"/>
      <c r="P35" s="1169"/>
      <c r="Q35" s="889"/>
      <c r="R35" s="1169"/>
      <c r="S35" s="889"/>
      <c r="T35" s="1169"/>
      <c r="U35" s="889"/>
      <c r="V35" s="1169"/>
      <c r="W35" s="890"/>
      <c r="X35" s="1169"/>
      <c r="Y35" s="890"/>
      <c r="Z35" s="1169"/>
      <c r="AA35" s="907"/>
      <c r="AB35" s="1169"/>
      <c r="AC35" s="907"/>
      <c r="AD35" s="1169"/>
      <c r="AE35" s="907"/>
      <c r="AF35" s="1169"/>
      <c r="AG35" s="907"/>
      <c r="AH35" s="1169"/>
      <c r="AI35" s="907"/>
      <c r="AJ35" s="1169"/>
      <c r="AK35" s="907"/>
      <c r="AL35" s="1169"/>
      <c r="AM35" s="907"/>
      <c r="AN35" s="1169"/>
      <c r="AO35" s="928"/>
      <c r="AP35" s="1166"/>
      <c r="AQ35" s="912"/>
      <c r="AR35" s="1166"/>
      <c r="AS35" s="912"/>
      <c r="AT35" s="1166"/>
      <c r="AU35" s="936"/>
      <c r="AV35" s="1191"/>
      <c r="AW35" s="1159"/>
      <c r="AX35" s="1159"/>
      <c r="AY35" s="1160"/>
      <c r="BC35" s="228"/>
    </row>
    <row r="36" spans="1:57" ht="17.399999999999999" customHeight="1" x14ac:dyDescent="0.3">
      <c r="A36" s="1212" t="s">
        <v>1318</v>
      </c>
      <c r="B36" s="1213"/>
      <c r="C36" s="1213"/>
      <c r="D36" s="1213"/>
      <c r="E36" s="889">
        <f>SUM(E28:E34)</f>
        <v>149.9</v>
      </c>
      <c r="F36" s="889"/>
      <c r="G36" s="908">
        <f>SUM(G28:G34)</f>
        <v>828</v>
      </c>
      <c r="H36" s="908"/>
      <c r="I36" s="909" t="s">
        <v>1316</v>
      </c>
      <c r="J36" s="908"/>
      <c r="K36" s="909" t="s">
        <v>1317</v>
      </c>
      <c r="L36" s="1169"/>
      <c r="M36" s="909">
        <f>SUM(M28,M30,M32,M35:M35)</f>
        <v>953.9</v>
      </c>
      <c r="N36" s="1169"/>
      <c r="O36" s="910">
        <f>SUM(O28:O34)</f>
        <v>1164.9000000000001</v>
      </c>
      <c r="P36" s="1169"/>
      <c r="Q36" s="910">
        <f>SUM(Q28:Q34)</f>
        <v>1412</v>
      </c>
      <c r="R36" s="1169"/>
      <c r="S36" s="910">
        <f>ROUNDUP(SUM(S28:S34),0)</f>
        <v>1495</v>
      </c>
      <c r="T36" s="1169"/>
      <c r="U36" s="910">
        <f>ROUNDUP(SUM(U28:U34),3)</f>
        <v>1555.1120000000001</v>
      </c>
      <c r="V36" s="1169"/>
      <c r="W36" s="911">
        <f>ROUNDUP(SUM(W28:W34),3)</f>
        <v>1829.412</v>
      </c>
      <c r="X36" s="1169"/>
      <c r="Y36" s="911">
        <f>ROUNDUP(SUM(Y28:Y34),3)</f>
        <v>1974.395</v>
      </c>
      <c r="Z36" s="1169"/>
      <c r="AA36" s="911">
        <f>ROUNDUP(SUM(AA28:AA34),3)</f>
        <v>2471.9870000000001</v>
      </c>
      <c r="AB36" s="1169"/>
      <c r="AC36" s="911">
        <f>ROUNDUP(SUM(AC28:AC34),3)+0.3</f>
        <v>3281.8360000000002</v>
      </c>
      <c r="AD36" s="1169"/>
      <c r="AE36" s="911">
        <f>ROUNDUP(SUM(AE28:AE34),3)</f>
        <v>3436.623</v>
      </c>
      <c r="AF36" s="1169"/>
      <c r="AG36" s="911">
        <f>ROUNDUP(SUM(AG28:AG34),7)</f>
        <v>3334.4341020000002</v>
      </c>
      <c r="AH36" s="1169"/>
      <c r="AI36" s="911">
        <f>ROUNDUP(SUM(AI28:AI34),7)</f>
        <v>4680.4941019999997</v>
      </c>
      <c r="AJ36" s="1169"/>
      <c r="AK36" s="911">
        <f>ROUNDUP(SUM(AK28:AK34),7)</f>
        <v>6357.4038730000002</v>
      </c>
      <c r="AL36" s="1169"/>
      <c r="AM36" s="911">
        <f>SUM(AM28:AM34)</f>
        <v>6723.2526010000001</v>
      </c>
      <c r="AN36" s="1169"/>
      <c r="AO36" s="929">
        <f>SUM(AO28:AO34)</f>
        <v>10343.457095000002</v>
      </c>
      <c r="AP36" s="1166"/>
      <c r="AQ36" s="910">
        <f>SUM(AQ28:AQ34)</f>
        <v>9582.0499999999993</v>
      </c>
      <c r="AR36" s="1166"/>
      <c r="AS36" s="910">
        <f>SUM(AS28:AS34)</f>
        <v>10976.911939</v>
      </c>
      <c r="AT36" s="1166"/>
      <c r="AU36" s="937">
        <f>AS36-AO36</f>
        <v>633.45484399999805</v>
      </c>
      <c r="AV36" s="1191"/>
      <c r="AW36" s="1197"/>
      <c r="AX36" s="1159"/>
      <c r="AY36" s="1160"/>
      <c r="BC36" s="228"/>
      <c r="BE36" s="297"/>
    </row>
    <row r="37" spans="1:57" ht="10.95" customHeight="1" x14ac:dyDescent="0.25">
      <c r="A37" s="1206"/>
      <c r="B37" s="1207"/>
      <c r="C37" s="1207"/>
      <c r="D37" s="1207"/>
      <c r="E37" s="888"/>
      <c r="F37" s="888"/>
      <c r="G37" s="889"/>
      <c r="H37" s="889"/>
      <c r="I37" s="889"/>
      <c r="J37" s="889"/>
      <c r="K37" s="889"/>
      <c r="L37" s="1169"/>
      <c r="M37" s="889"/>
      <c r="N37" s="1169"/>
      <c r="O37" s="889"/>
      <c r="P37" s="1169"/>
      <c r="Q37" s="889"/>
      <c r="R37" s="1169"/>
      <c r="S37" s="912"/>
      <c r="T37" s="1169"/>
      <c r="U37" s="912"/>
      <c r="V37" s="1169"/>
      <c r="W37" s="907"/>
      <c r="X37" s="1169"/>
      <c r="Y37" s="907"/>
      <c r="Z37" s="1169"/>
      <c r="AA37" s="907"/>
      <c r="AB37" s="1169"/>
      <c r="AC37" s="907"/>
      <c r="AD37" s="1169"/>
      <c r="AE37" s="907"/>
      <c r="AF37" s="1169"/>
      <c r="AG37" s="907"/>
      <c r="AH37" s="1169"/>
      <c r="AI37" s="907"/>
      <c r="AJ37" s="1169"/>
      <c r="AK37" s="907"/>
      <c r="AL37" s="1169"/>
      <c r="AM37" s="907"/>
      <c r="AN37" s="1169"/>
      <c r="AO37" s="928"/>
      <c r="AP37" s="1166"/>
      <c r="AQ37" s="912"/>
      <c r="AR37" s="1166"/>
      <c r="AS37" s="912"/>
      <c r="AT37" s="1166"/>
      <c r="AU37" s="934"/>
      <c r="AV37" s="1191"/>
      <c r="AW37" s="1159"/>
      <c r="AX37" s="1159"/>
      <c r="AY37" s="1160"/>
      <c r="BC37" s="228"/>
    </row>
    <row r="38" spans="1:57" ht="13.5" customHeight="1" x14ac:dyDescent="0.25">
      <c r="A38" s="1210" t="s">
        <v>1047</v>
      </c>
      <c r="B38" s="1211"/>
      <c r="C38" s="1211"/>
      <c r="D38" s="1211"/>
      <c r="E38" s="888"/>
      <c r="F38" s="888"/>
      <c r="G38" s="889"/>
      <c r="H38" s="889"/>
      <c r="I38" s="889"/>
      <c r="J38" s="889"/>
      <c r="K38" s="889"/>
      <c r="L38" s="1169"/>
      <c r="M38" s="889"/>
      <c r="N38" s="1169"/>
      <c r="O38" s="889"/>
      <c r="P38" s="1169"/>
      <c r="Q38" s="889"/>
      <c r="R38" s="1169"/>
      <c r="S38" s="912"/>
      <c r="T38" s="1169"/>
      <c r="U38" s="912"/>
      <c r="V38" s="1169"/>
      <c r="W38" s="907"/>
      <c r="X38" s="1169"/>
      <c r="Y38" s="907"/>
      <c r="Z38" s="1169"/>
      <c r="AA38" s="907"/>
      <c r="AB38" s="1169"/>
      <c r="AC38" s="907"/>
      <c r="AD38" s="1169"/>
      <c r="AE38" s="907"/>
      <c r="AF38" s="1169"/>
      <c r="AG38" s="907"/>
      <c r="AH38" s="1169"/>
      <c r="AI38" s="907"/>
      <c r="AJ38" s="1169"/>
      <c r="AK38" s="907"/>
      <c r="AL38" s="1169"/>
      <c r="AM38" s="907"/>
      <c r="AN38" s="1169"/>
      <c r="AO38" s="928">
        <v>-142</v>
      </c>
      <c r="AP38" s="1166"/>
      <c r="AQ38" s="933">
        <v>-128.30000000000001</v>
      </c>
      <c r="AR38" s="1166"/>
      <c r="AS38" s="933">
        <v>-132</v>
      </c>
      <c r="AT38" s="1166"/>
      <c r="AU38" s="934"/>
      <c r="AV38" s="1191"/>
      <c r="AW38" s="1159"/>
      <c r="AX38" s="1159"/>
      <c r="AY38" s="1160"/>
      <c r="BC38" s="228"/>
    </row>
    <row r="39" spans="1:57" ht="16.95" customHeight="1" x14ac:dyDescent="0.25">
      <c r="A39" s="1210" t="s">
        <v>887</v>
      </c>
      <c r="B39" s="1211"/>
      <c r="C39" s="1211"/>
      <c r="D39" s="1211"/>
      <c r="E39" s="888"/>
      <c r="F39" s="888"/>
      <c r="G39" s="913" t="s">
        <v>833</v>
      </c>
      <c r="H39" s="889"/>
      <c r="I39" s="914">
        <v>76.2</v>
      </c>
      <c r="J39" s="889"/>
      <c r="K39" s="914">
        <f>-(76.2+52.4+2.2)</f>
        <v>-130.79999999999998</v>
      </c>
      <c r="L39" s="1169"/>
      <c r="M39" s="914">
        <f>-(76.2+52.4+2.2+(1.6+3+7+1.1-0.1))</f>
        <v>-143.39999999999998</v>
      </c>
      <c r="N39" s="1169"/>
      <c r="O39" s="915">
        <f>-(76.2+52.4+2.2+(1.6+3+7+1.1-0.1))-1.6-1.9-5.4-4.9-0.1-0.3-1.1-1-1.1-2.2-2.5-0.6-1.4-0.5-4.2</f>
        <v>-172.19999999999996</v>
      </c>
      <c r="P39" s="1169"/>
      <c r="Q39" s="915">
        <f>-211.6-(2.9+1.5+0.8)</f>
        <v>-216.79999999999998</v>
      </c>
      <c r="R39" s="1169"/>
      <c r="S39" s="915">
        <f>Q39-50.026+1.1</f>
        <v>-265.72599999999994</v>
      </c>
      <c r="T39" s="1169"/>
      <c r="U39" s="915">
        <f>S39-87.553+5.591-62.762265</f>
        <v>-410.45026499999994</v>
      </c>
      <c r="V39" s="1169"/>
      <c r="W39" s="916">
        <f>-429</f>
        <v>-429</v>
      </c>
      <c r="X39" s="1169"/>
      <c r="Y39" s="916">
        <f>W39-74.791</f>
        <v>-503.791</v>
      </c>
      <c r="Z39" s="1169"/>
      <c r="AA39" s="916">
        <f>-503.791-395.517675-0.5</f>
        <v>-899.80867499999999</v>
      </c>
      <c r="AB39" s="1169"/>
      <c r="AC39" s="916">
        <f>-973.836675-0.002</f>
        <v>-973.83867499999997</v>
      </c>
      <c r="AD39" s="1169"/>
      <c r="AE39" s="916">
        <f>-973.836675-0.002-(0.1+0.36+0.016+0.45+0.742+1+1.2)</f>
        <v>-977.70667500000002</v>
      </c>
      <c r="AF39" s="1169"/>
      <c r="AG39" s="916">
        <f>-973.836675-0.002-(0.1+0.36+0.016+0.45+0.742+1+1.2) - 1.523 - (144+4.7+2.6+3.5+0.805+0.9+0.45+0.25+1+5.4+0.1+1+0.2+1.7+16.9+2.441)</f>
        <v>-1165.175675</v>
      </c>
      <c r="AH39" s="1169"/>
      <c r="AI39" s="916">
        <f>-973.836675-0.002-(0.1+0.36+0.016+0.45+0.742+1+1.2) - 1.523 - (144+4.7+2.6+3.5+0.805+0.9+0.45+0.25+1+5.4+0.1+1+0.2+1.7+16.9+2.441)-151.538-11.7</f>
        <v>-1328.413675</v>
      </c>
      <c r="AJ39" s="1169"/>
      <c r="AK39" s="916">
        <f>-973.836675-0.002-(0.1+0.36+0.016+0.45+0.742+1+1.2) - 1.523 - (144+4.7+2.6+3.5+0.805+0.9+0.45+0.25+1+5.4+0.1+1+0.2+1.7+16.9+2.441)-151.538-11.7-91.550727-32.1</f>
        <v>-1452.064402</v>
      </c>
      <c r="AL39" s="1169"/>
      <c r="AM39" s="916">
        <f>(-1452.064402 + 9.678 + 11.506)-2021.773408</f>
        <v>-3452.6538099999998</v>
      </c>
      <c r="AN39" s="1169"/>
      <c r="AO39" s="930">
        <f>(-1452.064402 + 9.678 + 11.506)-2021.773408-42.521-205.653-186.1777-25.568195-47.498-368.074-58.5</f>
        <v>-4386.6457049999999</v>
      </c>
      <c r="AP39" s="1166"/>
      <c r="AQ39" s="940">
        <f>(-1452.064402 + 9.678 + 11.506)-2021.773408-42.521-205.653-186.1777-25.568195-47.498-368.074-58.5-34.557</f>
        <v>-4421.2027049999997</v>
      </c>
      <c r="AR39" s="1166"/>
      <c r="AS39" s="940">
        <f>(-1452.064402 + 9.678 + 11.506)-2021.773408-42.521-205.653-186.1777-25.568195-47.498-368.074-58.5-34.557-240.165</f>
        <v>-4661.3677049999997</v>
      </c>
      <c r="AT39" s="1166"/>
      <c r="AU39" s="934"/>
      <c r="AV39" s="1191"/>
      <c r="AW39" s="1159"/>
      <c r="AX39" s="1159"/>
      <c r="AY39" s="1160"/>
    </row>
    <row r="40" spans="1:57" ht="24.6" customHeight="1" x14ac:dyDescent="0.25">
      <c r="A40" s="1202" t="s">
        <v>1319</v>
      </c>
      <c r="B40" s="1203"/>
      <c r="C40" s="1203"/>
      <c r="D40" s="1203"/>
      <c r="E40" s="917"/>
      <c r="F40" s="917"/>
      <c r="G40" s="914"/>
      <c r="H40" s="914"/>
      <c r="I40" s="918">
        <v>2124.9</v>
      </c>
      <c r="J40" s="914"/>
      <c r="K40" s="918">
        <v>2139.6</v>
      </c>
      <c r="L40" s="1177"/>
      <c r="M40" s="918">
        <v>2159.5</v>
      </c>
      <c r="N40" s="1177"/>
      <c r="O40" s="919">
        <f>SUM(O36:O39)</f>
        <v>992.70000000000016</v>
      </c>
      <c r="P40" s="1177"/>
      <c r="Q40" s="919">
        <f>SUM(Q36:Q39)</f>
        <v>1195.2</v>
      </c>
      <c r="R40" s="1177"/>
      <c r="S40" s="919">
        <f>SUM(S36:S39)</f>
        <v>1229.2740000000001</v>
      </c>
      <c r="T40" s="1177"/>
      <c r="U40" s="919">
        <f>SUM(U36:U39)</f>
        <v>1144.6617350000001</v>
      </c>
      <c r="V40" s="1177"/>
      <c r="W40" s="920">
        <f>SUM(W36:W39)</f>
        <v>1400.412</v>
      </c>
      <c r="X40" s="1177"/>
      <c r="Y40" s="920">
        <f>SUM(Y36:Y39)-0.1</f>
        <v>1470.5040000000001</v>
      </c>
      <c r="Z40" s="1177"/>
      <c r="AA40" s="920">
        <f>SUM(AA36:AA39)</f>
        <v>1572.1783250000001</v>
      </c>
      <c r="AB40" s="1177"/>
      <c r="AC40" s="920">
        <f>SUM(AC36:AC39)</f>
        <v>2307.9973250000003</v>
      </c>
      <c r="AD40" s="1177"/>
      <c r="AE40" s="920">
        <f>SUM(AE36:AE39)</f>
        <v>2458.9163250000001</v>
      </c>
      <c r="AF40" s="1177"/>
      <c r="AG40" s="920">
        <f>SUM(AG36:AG39)</f>
        <v>2169.2584270000002</v>
      </c>
      <c r="AH40" s="1177"/>
      <c r="AI40" s="920">
        <f>SUM(AI36:AI39)</f>
        <v>3352.0804269999999</v>
      </c>
      <c r="AJ40" s="1177"/>
      <c r="AK40" s="920">
        <f>SUM(AK36:AK39)</f>
        <v>4905.3394710000002</v>
      </c>
      <c r="AL40" s="1177"/>
      <c r="AM40" s="920">
        <f>SUM(AM36:AM39)</f>
        <v>3270.5987910000003</v>
      </c>
      <c r="AN40" s="1177"/>
      <c r="AO40" s="931">
        <f>SUM(AO36:AO39)</f>
        <v>5814.8113900000017</v>
      </c>
      <c r="AP40" s="1167"/>
      <c r="AQ40" s="919">
        <f>SUM(AQ36:AQ39)</f>
        <v>5032.5472950000003</v>
      </c>
      <c r="AR40" s="1167"/>
      <c r="AS40" s="919">
        <f>SUM(AS36:AS39)</f>
        <v>6183.544234</v>
      </c>
      <c r="AT40" s="1167"/>
      <c r="AU40" s="938"/>
      <c r="AV40" s="1192"/>
      <c r="AW40" s="1198"/>
      <c r="AX40" s="1198"/>
      <c r="AY40" s="1199"/>
      <c r="BB40" s="274" t="s">
        <v>842</v>
      </c>
      <c r="BC40" s="882">
        <v>6315.544234</v>
      </c>
      <c r="BD40" t="s">
        <v>1279</v>
      </c>
    </row>
    <row r="41" spans="1:57" ht="18.600000000000001" customHeight="1" x14ac:dyDescent="0.25">
      <c r="A41" s="249"/>
      <c r="B41" s="249"/>
      <c r="C41" s="249"/>
      <c r="D41" s="249"/>
      <c r="I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BB41" s="276" t="s">
        <v>841</v>
      </c>
      <c r="BC41" s="883">
        <v>240.16499999999999</v>
      </c>
      <c r="BD41" t="s">
        <v>1158</v>
      </c>
      <c r="BE41" s="297"/>
    </row>
    <row r="43" spans="1:57" x14ac:dyDescent="0.25">
      <c r="AQ43" s="802">
        <f>AQ40-AQ38</f>
        <v>5160.8472950000005</v>
      </c>
      <c r="AS43" s="802">
        <f>AS40-AS38</f>
        <v>6315.544234</v>
      </c>
      <c r="BC43" s="298"/>
    </row>
    <row r="44" spans="1:57" x14ac:dyDescent="0.25">
      <c r="AQ44" s="884"/>
      <c r="AS44" s="884"/>
    </row>
    <row r="253" spans="26:26" x14ac:dyDescent="0.25">
      <c r="Z253" s="499"/>
    </row>
    <row r="259" spans="6:25" x14ac:dyDescent="0.25">
      <c r="F259" s="495"/>
      <c r="X259" s="749"/>
      <c r="Y259" s="749"/>
    </row>
    <row r="260" spans="6:25" x14ac:dyDescent="0.25">
      <c r="H260" s="749"/>
    </row>
    <row r="263" spans="6:25" x14ac:dyDescent="0.25">
      <c r="H263" s="749"/>
    </row>
    <row r="264" spans="6:25" x14ac:dyDescent="0.25">
      <c r="X264" s="749"/>
      <c r="Y264" s="749"/>
    </row>
    <row r="266" spans="6:25" x14ac:dyDescent="0.25">
      <c r="O266" s="749"/>
      <c r="X266" s="749"/>
      <c r="Y266" s="749"/>
    </row>
    <row r="272" spans="6:25" x14ac:dyDescent="0.25">
      <c r="F272" s="495"/>
      <c r="P272" s="749"/>
    </row>
    <row r="285" spans="1:26" x14ac:dyDescent="0.25">
      <c r="A285" s="497"/>
      <c r="B285" s="496"/>
      <c r="C285" s="496"/>
      <c r="D285" s="496"/>
      <c r="E285" s="495"/>
      <c r="F285" s="495"/>
      <c r="G285" s="749"/>
      <c r="H285" s="749"/>
      <c r="N285" s="749"/>
      <c r="O285" s="749"/>
      <c r="P285" s="749"/>
      <c r="Q285" s="749"/>
      <c r="W285" s="749"/>
      <c r="X285" s="749"/>
      <c r="Y285" s="749"/>
      <c r="Z285" s="749"/>
    </row>
    <row r="286" spans="1:26" x14ac:dyDescent="0.25">
      <c r="A286" s="497"/>
      <c r="B286" s="496"/>
      <c r="C286" s="496"/>
      <c r="D286" s="496"/>
      <c r="E286" s="495"/>
      <c r="F286" s="495"/>
      <c r="G286" s="749"/>
      <c r="H286" s="749"/>
      <c r="N286" s="749"/>
      <c r="O286" s="749"/>
      <c r="P286" s="749"/>
      <c r="Q286" s="749"/>
      <c r="W286" s="749"/>
      <c r="X286" s="749"/>
      <c r="Y286" s="749"/>
      <c r="Z286" s="749"/>
    </row>
    <row r="290" spans="1:26" x14ac:dyDescent="0.25">
      <c r="A290" s="497"/>
      <c r="B290" s="496"/>
      <c r="C290" s="496"/>
      <c r="D290" s="496"/>
      <c r="E290" s="495"/>
      <c r="F290" s="495"/>
      <c r="G290" s="749"/>
      <c r="H290" s="749"/>
      <c r="N290" s="749"/>
      <c r="O290" s="749"/>
      <c r="P290" s="749"/>
      <c r="Q290" s="749"/>
      <c r="W290" s="749"/>
      <c r="X290" s="749"/>
      <c r="Y290" s="749"/>
      <c r="Z290" s="749"/>
    </row>
    <row r="291" spans="1:26" x14ac:dyDescent="0.25">
      <c r="A291" s="497"/>
      <c r="B291" s="496"/>
      <c r="C291" s="496"/>
      <c r="D291" s="496"/>
      <c r="E291" s="495"/>
      <c r="F291" s="495"/>
      <c r="G291" s="749"/>
      <c r="H291" s="749"/>
      <c r="N291" s="749"/>
      <c r="O291" s="749"/>
      <c r="P291" s="749"/>
      <c r="Q291" s="749"/>
      <c r="W291" s="749"/>
      <c r="X291" s="749"/>
      <c r="Y291" s="749"/>
      <c r="Z291" s="749"/>
    </row>
    <row r="292" spans="1:26" x14ac:dyDescent="0.25">
      <c r="F292" s="495"/>
    </row>
    <row r="297" spans="1:26" x14ac:dyDescent="0.25">
      <c r="O297" s="749"/>
    </row>
    <row r="298" spans="1:26" x14ac:dyDescent="0.25">
      <c r="F298" s="495"/>
      <c r="O298" s="749"/>
    </row>
    <row r="319" spans="15:15" x14ac:dyDescent="0.25">
      <c r="O319" s="749"/>
    </row>
    <row r="320" spans="15:15" x14ac:dyDescent="0.25">
      <c r="O320" s="749"/>
    </row>
    <row r="336" spans="6:15" x14ac:dyDescent="0.25">
      <c r="F336" s="495"/>
      <c r="O336" s="749"/>
    </row>
    <row r="337" spans="6:15" x14ac:dyDescent="0.25">
      <c r="F337" s="495"/>
      <c r="O337" s="749"/>
    </row>
    <row r="382" spans="15:15" x14ac:dyDescent="0.25">
      <c r="O382" s="749"/>
    </row>
    <row r="405" spans="15:17" x14ac:dyDescent="0.25">
      <c r="O405" s="749"/>
      <c r="Q405" s="749"/>
    </row>
    <row r="417" spans="15:15" x14ac:dyDescent="0.25">
      <c r="O417" s="749"/>
    </row>
  </sheetData>
  <mergeCells count="102">
    <mergeCell ref="AL3:AL40"/>
    <mergeCell ref="A20:D20"/>
    <mergeCell ref="A10:D10"/>
    <mergeCell ref="A38:D38"/>
    <mergeCell ref="AD3:AD40"/>
    <mergeCell ref="AE3:AE4"/>
    <mergeCell ref="AF3:AF40"/>
    <mergeCell ref="AG3:AG4"/>
    <mergeCell ref="AH3:AH40"/>
    <mergeCell ref="A11:D11"/>
    <mergeCell ref="A24:D24"/>
    <mergeCell ref="A25:D25"/>
    <mergeCell ref="AB3:AB40"/>
    <mergeCell ref="AC3:AC4"/>
    <mergeCell ref="A30:D30"/>
    <mergeCell ref="A18:D18"/>
    <mergeCell ref="A16:D16"/>
    <mergeCell ref="A23:D23"/>
    <mergeCell ref="U3:U4"/>
    <mergeCell ref="A19:D19"/>
    <mergeCell ref="A21:D21"/>
    <mergeCell ref="A13:D13"/>
    <mergeCell ref="A12:D12"/>
    <mergeCell ref="A28:D28"/>
    <mergeCell ref="A40:D40"/>
    <mergeCell ref="A33:D33"/>
    <mergeCell ref="A29:D29"/>
    <mergeCell ref="A37:D37"/>
    <mergeCell ref="A8:D8"/>
    <mergeCell ref="Z3:Z40"/>
    <mergeCell ref="A5:D5"/>
    <mergeCell ref="A39:D39"/>
    <mergeCell ref="A35:D35"/>
    <mergeCell ref="A17:D17"/>
    <mergeCell ref="A36:D36"/>
    <mergeCell ref="A22:D22"/>
    <mergeCell ref="A26:D26"/>
    <mergeCell ref="A31:D31"/>
    <mergeCell ref="A32:D32"/>
    <mergeCell ref="W3:W4"/>
    <mergeCell ref="X3:X40"/>
    <mergeCell ref="Y3:Y4"/>
    <mergeCell ref="V3:V40"/>
    <mergeCell ref="AQ3:AQ4"/>
    <mergeCell ref="AV3:AV40"/>
    <mergeCell ref="AI3:AI4"/>
    <mergeCell ref="AW8:AY8"/>
    <mergeCell ref="AW5:AY5"/>
    <mergeCell ref="AM3:AM4"/>
    <mergeCell ref="AN3:AN40"/>
    <mergeCell ref="AW28:AY28"/>
    <mergeCell ref="AW37:AY37"/>
    <mergeCell ref="AW26:AY26"/>
    <mergeCell ref="AW3:AY4"/>
    <mergeCell ref="AW39:AY39"/>
    <mergeCell ref="AW30:AY30"/>
    <mergeCell ref="AW27:AY27"/>
    <mergeCell ref="AW36:AY36"/>
    <mergeCell ref="AW31:AY31"/>
    <mergeCell ref="AW32:AY32"/>
    <mergeCell ref="AJ3:AJ40"/>
    <mergeCell ref="AK3:AK4"/>
    <mergeCell ref="AP3:AP40"/>
    <mergeCell ref="AW12:AY12"/>
    <mergeCell ref="AW35:AY35"/>
    <mergeCell ref="AW40:AY40"/>
    <mergeCell ref="AO3:AO4"/>
    <mergeCell ref="A1:AU1"/>
    <mergeCell ref="A2:D2"/>
    <mergeCell ref="A3:D4"/>
    <mergeCell ref="E3:E4"/>
    <mergeCell ref="G3:G4"/>
    <mergeCell ref="I3:I4"/>
    <mergeCell ref="K3:K4"/>
    <mergeCell ref="L3:L40"/>
    <mergeCell ref="M3:M4"/>
    <mergeCell ref="N3:N40"/>
    <mergeCell ref="O3:O4"/>
    <mergeCell ref="P3:P40"/>
    <mergeCell ref="Q3:Q4"/>
    <mergeCell ref="R3:R40"/>
    <mergeCell ref="S3:S4"/>
    <mergeCell ref="T3:T40"/>
    <mergeCell ref="A27:D27"/>
    <mergeCell ref="A9:D9"/>
    <mergeCell ref="A14:D14"/>
    <mergeCell ref="A15:D15"/>
    <mergeCell ref="A6:D6"/>
    <mergeCell ref="A7:D7"/>
    <mergeCell ref="AA3:AA4"/>
    <mergeCell ref="A34:G34"/>
    <mergeCell ref="AW17:AY17"/>
    <mergeCell ref="AW29:AY29"/>
    <mergeCell ref="AW10:AY10"/>
    <mergeCell ref="AW38:AY38"/>
    <mergeCell ref="AU3:AU4"/>
    <mergeCell ref="AR3:AR40"/>
    <mergeCell ref="AW33:AY33"/>
    <mergeCell ref="AW34:AY34"/>
    <mergeCell ref="AS3:AS4"/>
    <mergeCell ref="AT3:AT40"/>
    <mergeCell ref="AW7:AY7"/>
  </mergeCells>
  <printOptions horizontalCentered="1" verticalCentered="1"/>
  <pageMargins left="0.16" right="0.16" top="0.25" bottom="0.2" header="0.17" footer="0.2"/>
  <pageSetup paperSize="3" scale="6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59999389629810485"/>
  </sheetPr>
  <dimension ref="A1:BC409"/>
  <sheetViews>
    <sheetView zoomScale="85" workbookViewId="0">
      <selection activeCell="BB33" sqref="BB33"/>
    </sheetView>
  </sheetViews>
  <sheetFormatPr defaultRowHeight="13.2" x14ac:dyDescent="0.25"/>
  <cols>
    <col min="1" max="1" width="9.6640625" style="753" customWidth="1"/>
    <col min="2" max="2" width="12" style="208" customWidth="1"/>
    <col min="3" max="3" width="12.6640625" style="208" customWidth="1"/>
    <col min="4" max="4" width="24.6640625" style="208" customWidth="1"/>
    <col min="5" max="5" width="16" style="209" hidden="1" customWidth="1"/>
    <col min="6" max="6" width="3.33203125" style="209" hidden="1" customWidth="1"/>
    <col min="7" max="7" width="16.33203125" style="210" hidden="1" customWidth="1"/>
    <col min="8" max="8" width="3.33203125" style="210" hidden="1" customWidth="1"/>
    <col min="9" max="9" width="16.33203125" style="210" hidden="1" customWidth="1"/>
    <col min="10" max="10" width="3.33203125" style="210" hidden="1" customWidth="1"/>
    <col min="11" max="11" width="16.33203125" style="210" hidden="1" customWidth="1"/>
    <col min="12" max="12" width="3.33203125" style="210" hidden="1" customWidth="1"/>
    <col min="13" max="13" width="16.5546875" style="210" hidden="1" customWidth="1"/>
    <col min="14" max="14" width="3.33203125" style="210" hidden="1" customWidth="1"/>
    <col min="15" max="15" width="16.33203125" style="210" hidden="1" customWidth="1"/>
    <col min="16" max="16" width="3.33203125" style="210" hidden="1" customWidth="1"/>
    <col min="17" max="17" width="15.6640625" style="210" hidden="1" customWidth="1"/>
    <col min="18" max="18" width="2.6640625" style="210" hidden="1" customWidth="1"/>
    <col min="19" max="19" width="15.6640625" style="210" hidden="1" customWidth="1"/>
    <col min="20" max="20" width="2.6640625" style="210" hidden="1" customWidth="1"/>
    <col min="21" max="21" width="15.6640625" style="210" hidden="1" customWidth="1"/>
    <col min="22" max="22" width="2.6640625" style="210" hidden="1" customWidth="1"/>
    <col min="23" max="23" width="19.88671875" style="210" hidden="1" customWidth="1"/>
    <col min="24" max="24" width="2.6640625" style="210" hidden="1" customWidth="1"/>
    <col min="25" max="25" width="19.5546875" style="210" hidden="1" customWidth="1"/>
    <col min="26" max="26" width="2.6640625" style="210" hidden="1" customWidth="1"/>
    <col min="27" max="27" width="19.5546875" style="210" hidden="1" customWidth="1"/>
    <col min="28" max="28" width="2.6640625" style="210" hidden="1" customWidth="1"/>
    <col min="29" max="29" width="19.5546875" style="210" hidden="1" customWidth="1"/>
    <col min="30" max="30" width="2.6640625" style="210" hidden="1" customWidth="1"/>
    <col min="31" max="31" width="19.5546875" style="210" hidden="1" customWidth="1"/>
    <col min="32" max="32" width="2.6640625" style="210" hidden="1" customWidth="1"/>
    <col min="33" max="33" width="19.5546875" style="210" hidden="1" customWidth="1"/>
    <col min="34" max="34" width="2.6640625" style="210" hidden="1" customWidth="1"/>
    <col min="35" max="35" width="19.5546875" style="210" hidden="1" customWidth="1"/>
    <col min="36" max="36" width="2.6640625" style="210" hidden="1" customWidth="1"/>
    <col min="37" max="37" width="19.5546875" style="210" hidden="1" customWidth="1"/>
    <col min="38" max="38" width="2.6640625" style="210" hidden="1" customWidth="1"/>
    <col min="39" max="39" width="19.5546875" style="210" hidden="1" customWidth="1"/>
    <col min="40" max="40" width="2.6640625" style="210" hidden="1" customWidth="1"/>
    <col min="41" max="41" width="19.5546875" style="210" customWidth="1"/>
    <col min="42" max="42" width="2.6640625" style="210" customWidth="1"/>
    <col min="43" max="43" width="19.5546875" style="210" customWidth="1"/>
    <col min="44" max="44" width="2.6640625" style="210" customWidth="1"/>
    <col min="45" max="45" width="15.6640625" style="210" customWidth="1"/>
    <col min="46" max="46" width="2.6640625" hidden="1" customWidth="1"/>
    <col min="47" max="47" width="9" hidden="1" customWidth="1"/>
    <col min="48" max="48" width="10.109375" hidden="1" customWidth="1"/>
    <col min="49" max="49" width="10.88671875" hidden="1" customWidth="1"/>
    <col min="50" max="50" width="7.5546875" customWidth="1"/>
    <col min="51" max="51" width="11.6640625" customWidth="1"/>
    <col min="52" max="52" width="11.44140625" style="274" bestFit="1" customWidth="1"/>
    <col min="53" max="53" width="23.5546875" customWidth="1"/>
    <col min="54" max="54" width="13.88671875" customWidth="1"/>
    <col min="55" max="55" width="18.88671875" bestFit="1" customWidth="1"/>
  </cols>
  <sheetData>
    <row r="1" spans="1:52" ht="55.5" customHeight="1" x14ac:dyDescent="0.25">
      <c r="A1" s="1170" t="s">
        <v>1203</v>
      </c>
      <c r="B1" s="1170"/>
      <c r="C1" s="1170"/>
      <c r="D1" s="1170"/>
      <c r="E1" s="1170"/>
      <c r="F1" s="1170"/>
      <c r="G1" s="1170"/>
      <c r="H1" s="1170"/>
      <c r="I1" s="1170"/>
      <c r="J1" s="1170"/>
      <c r="K1" s="1170"/>
      <c r="L1" s="1170"/>
      <c r="M1" s="1170"/>
      <c r="N1" s="1170"/>
      <c r="O1" s="1170"/>
      <c r="P1" s="1170"/>
      <c r="Q1" s="1170"/>
      <c r="R1" s="1170"/>
      <c r="S1" s="1170"/>
      <c r="T1" s="1170"/>
      <c r="U1" s="1170"/>
      <c r="V1" s="1170"/>
      <c r="W1" s="1170"/>
      <c r="X1" s="1170"/>
      <c r="Y1" s="1170"/>
      <c r="Z1" s="1170"/>
      <c r="AA1" s="1170"/>
      <c r="AB1" s="1170"/>
      <c r="AC1" s="1170"/>
      <c r="AD1" s="1170"/>
      <c r="AE1" s="1170"/>
      <c r="AF1" s="1170"/>
      <c r="AG1" s="1170"/>
      <c r="AH1" s="1170"/>
      <c r="AI1" s="1170"/>
      <c r="AJ1" s="1170"/>
      <c r="AK1" s="1170"/>
      <c r="AL1" s="1170"/>
      <c r="AM1" s="1170"/>
      <c r="AN1" s="1170"/>
      <c r="AO1" s="1170"/>
      <c r="AP1" s="1170"/>
      <c r="AQ1" s="1170"/>
      <c r="AR1" s="1170"/>
      <c r="AS1" s="1170"/>
    </row>
    <row r="2" spans="1:52" ht="7.95" customHeight="1" x14ac:dyDescent="0.25">
      <c r="A2" s="1171"/>
      <c r="B2" s="1172"/>
      <c r="C2" s="1172"/>
      <c r="D2" s="1172"/>
    </row>
    <row r="3" spans="1:52" s="211" customFormat="1" ht="21" customHeight="1" x14ac:dyDescent="0.25">
      <c r="A3" s="1215"/>
      <c r="B3" s="1216"/>
      <c r="C3" s="1216"/>
      <c r="D3" s="1216"/>
      <c r="E3" s="1219" t="s">
        <v>797</v>
      </c>
      <c r="F3" s="754"/>
      <c r="G3" s="1219" t="s">
        <v>798</v>
      </c>
      <c r="H3" s="754"/>
      <c r="I3" s="1219" t="s">
        <v>799</v>
      </c>
      <c r="J3" s="754"/>
      <c r="K3" s="1219" t="s">
        <v>800</v>
      </c>
      <c r="L3" s="1219"/>
      <c r="M3" s="1219" t="s">
        <v>801</v>
      </c>
      <c r="N3" s="1219"/>
      <c r="O3" s="1219" t="s">
        <v>802</v>
      </c>
      <c r="P3" s="1219"/>
      <c r="Q3" s="1219" t="s">
        <v>803</v>
      </c>
      <c r="R3" s="1219"/>
      <c r="S3" s="1219" t="s">
        <v>804</v>
      </c>
      <c r="T3" s="1219"/>
      <c r="U3" s="1219" t="s">
        <v>805</v>
      </c>
      <c r="V3" s="1219"/>
      <c r="W3" s="1222" t="s">
        <v>806</v>
      </c>
      <c r="X3" s="1219"/>
      <c r="Y3" s="1222" t="s">
        <v>807</v>
      </c>
      <c r="Z3" s="1219"/>
      <c r="AA3" s="1222" t="s">
        <v>808</v>
      </c>
      <c r="AB3" s="1219"/>
      <c r="AC3" s="1222" t="s">
        <v>809</v>
      </c>
      <c r="AD3" s="1219"/>
      <c r="AE3" s="1222" t="s">
        <v>810</v>
      </c>
      <c r="AF3" s="1219"/>
      <c r="AG3" s="1222" t="s">
        <v>811</v>
      </c>
      <c r="AH3" s="1219"/>
      <c r="AI3" s="1222" t="s">
        <v>812</v>
      </c>
      <c r="AJ3" s="1219"/>
      <c r="AK3" s="1222" t="s">
        <v>813</v>
      </c>
      <c r="AL3" s="1219"/>
      <c r="AM3" s="1222" t="s">
        <v>839</v>
      </c>
      <c r="AN3" s="1219"/>
      <c r="AO3" s="1222" t="s">
        <v>1157</v>
      </c>
      <c r="AP3" s="1219"/>
      <c r="AQ3" s="1222" t="s">
        <v>1202</v>
      </c>
      <c r="AR3" s="1219"/>
      <c r="AS3" s="1222" t="s">
        <v>814</v>
      </c>
      <c r="AT3" s="1190"/>
      <c r="AU3" s="1193" t="s">
        <v>815</v>
      </c>
      <c r="AV3" s="1193"/>
      <c r="AW3" s="1194"/>
      <c r="AZ3" s="275"/>
    </row>
    <row r="4" spans="1:52" ht="24.6" customHeight="1" x14ac:dyDescent="0.25">
      <c r="A4" s="1217"/>
      <c r="B4" s="1218"/>
      <c r="C4" s="1218"/>
      <c r="D4" s="1218"/>
      <c r="E4" s="1220"/>
      <c r="F4" s="755"/>
      <c r="G4" s="1220"/>
      <c r="H4" s="755"/>
      <c r="I4" s="1220"/>
      <c r="J4" s="755"/>
      <c r="K4" s="1220"/>
      <c r="L4" s="1220"/>
      <c r="M4" s="1220"/>
      <c r="N4" s="1220"/>
      <c r="O4" s="1220"/>
      <c r="P4" s="1220"/>
      <c r="Q4" s="1220"/>
      <c r="R4" s="1220"/>
      <c r="S4" s="1220"/>
      <c r="T4" s="1220"/>
      <c r="U4" s="1220"/>
      <c r="V4" s="1220"/>
      <c r="W4" s="1223"/>
      <c r="X4" s="1220"/>
      <c r="Y4" s="1223"/>
      <c r="Z4" s="1220"/>
      <c r="AA4" s="1223"/>
      <c r="AB4" s="1220"/>
      <c r="AC4" s="1223"/>
      <c r="AD4" s="1220"/>
      <c r="AE4" s="1223"/>
      <c r="AF4" s="1220"/>
      <c r="AG4" s="1223"/>
      <c r="AH4" s="1220"/>
      <c r="AI4" s="1223"/>
      <c r="AJ4" s="1220"/>
      <c r="AK4" s="1223"/>
      <c r="AL4" s="1220"/>
      <c r="AM4" s="1223"/>
      <c r="AN4" s="1220"/>
      <c r="AO4" s="1223"/>
      <c r="AP4" s="1220"/>
      <c r="AQ4" s="1223"/>
      <c r="AR4" s="1220"/>
      <c r="AS4" s="1223"/>
      <c r="AT4" s="1191"/>
      <c r="AU4" s="1195"/>
      <c r="AV4" s="1195"/>
      <c r="AW4" s="1196"/>
    </row>
    <row r="5" spans="1:52" ht="13.95" customHeight="1" x14ac:dyDescent="0.25">
      <c r="A5" s="1236" t="s">
        <v>816</v>
      </c>
      <c r="B5" s="1237"/>
      <c r="C5" s="1237"/>
      <c r="D5" s="1172"/>
      <c r="E5" s="758"/>
      <c r="F5" s="758"/>
      <c r="G5" s="212"/>
      <c r="H5" s="212"/>
      <c r="I5" s="212"/>
      <c r="J5" s="212"/>
      <c r="K5" s="212"/>
      <c r="L5" s="1220"/>
      <c r="M5" s="212"/>
      <c r="N5" s="1220"/>
      <c r="O5" s="212"/>
      <c r="P5" s="1220"/>
      <c r="Q5" s="212"/>
      <c r="R5" s="1220"/>
      <c r="S5" s="212"/>
      <c r="T5" s="1220"/>
      <c r="U5" s="212"/>
      <c r="V5" s="1220"/>
      <c r="W5" s="213"/>
      <c r="X5" s="1220"/>
      <c r="Y5" s="213"/>
      <c r="Z5" s="1220"/>
      <c r="AA5" s="213"/>
      <c r="AB5" s="1220"/>
      <c r="AC5" s="213"/>
      <c r="AD5" s="1220"/>
      <c r="AE5" s="213"/>
      <c r="AF5" s="1220"/>
      <c r="AG5" s="213"/>
      <c r="AH5" s="1220"/>
      <c r="AI5" s="213"/>
      <c r="AJ5" s="1220"/>
      <c r="AK5" s="213"/>
      <c r="AL5" s="1220"/>
      <c r="AM5" s="213"/>
      <c r="AN5" s="1220"/>
      <c r="AO5" s="213"/>
      <c r="AP5" s="1220"/>
      <c r="AQ5" s="213"/>
      <c r="AR5" s="1220"/>
      <c r="AS5" s="213"/>
      <c r="AT5" s="1191"/>
      <c r="AU5" s="1159"/>
      <c r="AV5" s="1159"/>
      <c r="AW5" s="1160"/>
    </row>
    <row r="6" spans="1:52" ht="20.25" customHeight="1" x14ac:dyDescent="0.25">
      <c r="A6" s="1232" t="s">
        <v>825</v>
      </c>
      <c r="B6" s="1225"/>
      <c r="C6" s="1225"/>
      <c r="D6" s="1225"/>
      <c r="E6" s="219"/>
      <c r="F6" s="219"/>
      <c r="G6" s="214"/>
      <c r="H6" s="219"/>
      <c r="I6" s="214"/>
      <c r="J6" s="219"/>
      <c r="K6" s="214"/>
      <c r="L6" s="1220"/>
      <c r="M6" s="214"/>
      <c r="N6" s="1220"/>
      <c r="O6" s="214"/>
      <c r="P6" s="1220"/>
      <c r="Q6" s="214"/>
      <c r="R6" s="1220"/>
      <c r="S6" s="214"/>
      <c r="T6" s="1220"/>
      <c r="U6" s="214"/>
      <c r="V6" s="1220"/>
      <c r="W6" s="215"/>
      <c r="X6" s="1220"/>
      <c r="Y6" s="215"/>
      <c r="Z6" s="1220"/>
      <c r="AA6" s="216"/>
      <c r="AB6" s="1220"/>
      <c r="AC6" s="216"/>
      <c r="AD6" s="1220"/>
      <c r="AE6" s="216"/>
      <c r="AF6" s="1220"/>
      <c r="AG6" s="224" t="s">
        <v>92</v>
      </c>
      <c r="AH6" s="1220"/>
      <c r="AI6" s="224">
        <v>1424</v>
      </c>
      <c r="AJ6" s="1220"/>
      <c r="AK6" s="216">
        <v>1424</v>
      </c>
      <c r="AL6" s="1220"/>
      <c r="AM6" s="216">
        <v>1545.1</v>
      </c>
      <c r="AN6" s="1220"/>
      <c r="AO6" s="216">
        <v>1546</v>
      </c>
      <c r="AP6" s="1220"/>
      <c r="AQ6" s="801">
        <v>1546</v>
      </c>
      <c r="AR6" s="1220"/>
      <c r="AS6" s="216">
        <f>AQ6-AO6</f>
        <v>0</v>
      </c>
      <c r="AT6" s="1191"/>
      <c r="AU6" s="756"/>
      <c r="AV6" s="756"/>
      <c r="AW6" s="757"/>
    </row>
    <row r="7" spans="1:52" ht="13.95" customHeight="1" x14ac:dyDescent="0.25">
      <c r="A7" s="1232"/>
      <c r="B7" s="1225"/>
      <c r="C7" s="1225"/>
      <c r="D7" s="1225"/>
      <c r="E7" s="758"/>
      <c r="F7" s="758"/>
      <c r="G7" s="758"/>
      <c r="H7" s="758"/>
      <c r="I7" s="758"/>
      <c r="J7" s="758"/>
      <c r="K7" s="758"/>
      <c r="L7" s="1220"/>
      <c r="M7" s="758"/>
      <c r="N7" s="1220"/>
      <c r="O7" s="758"/>
      <c r="P7" s="1220"/>
      <c r="Q7" s="758"/>
      <c r="R7" s="1220"/>
      <c r="S7" s="758"/>
      <c r="T7" s="1220"/>
      <c r="U7" s="758"/>
      <c r="V7" s="1220"/>
      <c r="W7" s="217"/>
      <c r="X7" s="1220"/>
      <c r="Y7" s="217"/>
      <c r="Z7" s="1220"/>
      <c r="AA7" s="217"/>
      <c r="AB7" s="1220"/>
      <c r="AC7" s="217"/>
      <c r="AD7" s="1220"/>
      <c r="AE7" s="217"/>
      <c r="AF7" s="1220"/>
      <c r="AG7" s="217" t="s">
        <v>817</v>
      </c>
      <c r="AH7" s="1220"/>
      <c r="AI7" s="217" t="s">
        <v>817</v>
      </c>
      <c r="AJ7" s="1220"/>
      <c r="AK7" s="217" t="s">
        <v>817</v>
      </c>
      <c r="AL7" s="1220"/>
      <c r="AM7" s="217" t="s">
        <v>817</v>
      </c>
      <c r="AN7" s="1220"/>
      <c r="AO7" s="217" t="s">
        <v>817</v>
      </c>
      <c r="AP7" s="1220"/>
      <c r="AQ7" s="806" t="s">
        <v>817</v>
      </c>
      <c r="AR7" s="1220"/>
      <c r="AS7" s="216"/>
      <c r="AT7" s="1191"/>
      <c r="AU7" s="1159"/>
      <c r="AV7" s="1159"/>
      <c r="AW7" s="1160"/>
    </row>
    <row r="8" spans="1:52" ht="18.75" customHeight="1" x14ac:dyDescent="0.25">
      <c r="A8" s="1232" t="s">
        <v>824</v>
      </c>
      <c r="B8" s="1225"/>
      <c r="C8" s="1225"/>
      <c r="D8" s="1225"/>
      <c r="E8" s="219" t="s">
        <v>92</v>
      </c>
      <c r="F8" s="219"/>
      <c r="G8" s="214">
        <v>125</v>
      </c>
      <c r="H8" s="219"/>
      <c r="I8" s="214">
        <v>125</v>
      </c>
      <c r="J8" s="219"/>
      <c r="K8" s="214">
        <v>125</v>
      </c>
      <c r="L8" s="1220"/>
      <c r="M8" s="214">
        <v>125</v>
      </c>
      <c r="N8" s="1220"/>
      <c r="O8" s="214">
        <v>125</v>
      </c>
      <c r="P8" s="1220"/>
      <c r="Q8" s="214" t="s">
        <v>819</v>
      </c>
      <c r="R8" s="1220"/>
      <c r="S8" s="214" t="s">
        <v>819</v>
      </c>
      <c r="T8" s="1220"/>
      <c r="U8" s="214" t="s">
        <v>820</v>
      </c>
      <c r="V8" s="1220"/>
      <c r="W8" s="221" t="s">
        <v>92</v>
      </c>
      <c r="X8" s="1220"/>
      <c r="Y8" s="215">
        <v>14</v>
      </c>
      <c r="Z8" s="1220"/>
      <c r="AA8" s="216">
        <v>133.82</v>
      </c>
      <c r="AB8" s="1220"/>
      <c r="AC8" s="216">
        <v>151.56</v>
      </c>
      <c r="AD8" s="1220"/>
      <c r="AE8" s="216">
        <v>151.56</v>
      </c>
      <c r="AF8" s="1220"/>
      <c r="AG8" s="216">
        <v>151.56</v>
      </c>
      <c r="AH8" s="1220"/>
      <c r="AI8" s="216">
        <v>151.56</v>
      </c>
      <c r="AJ8" s="1220"/>
      <c r="AK8" s="216">
        <v>207.16487599999999</v>
      </c>
      <c r="AL8" s="1220"/>
      <c r="AM8" s="216">
        <v>212.710916</v>
      </c>
      <c r="AN8" s="1220"/>
      <c r="AO8" s="216">
        <v>216.847095</v>
      </c>
      <c r="AP8" s="1220"/>
      <c r="AQ8" s="801">
        <v>216.847095</v>
      </c>
      <c r="AR8" s="1220"/>
      <c r="AS8" s="216">
        <f>AQ8-AO8</f>
        <v>0</v>
      </c>
      <c r="AT8" s="1191"/>
      <c r="AU8" s="1161"/>
      <c r="AV8" s="1161"/>
      <c r="AW8" s="1162"/>
      <c r="AX8" s="222"/>
    </row>
    <row r="9" spans="1:52" ht="13.95" customHeight="1" x14ac:dyDescent="0.25">
      <c r="A9" s="1230"/>
      <c r="B9" s="1231"/>
      <c r="C9" s="1231"/>
      <c r="D9" s="1231"/>
      <c r="E9" s="219"/>
      <c r="F9" s="219"/>
      <c r="G9" s="758"/>
      <c r="H9" s="219"/>
      <c r="I9" s="758"/>
      <c r="J9" s="219"/>
      <c r="K9" s="758"/>
      <c r="L9" s="1220"/>
      <c r="M9" s="758"/>
      <c r="N9" s="1220"/>
      <c r="O9" s="758"/>
      <c r="P9" s="1220"/>
      <c r="Q9" s="758"/>
      <c r="R9" s="1220"/>
      <c r="S9" s="758"/>
      <c r="T9" s="1220"/>
      <c r="U9" s="758"/>
      <c r="V9" s="1220"/>
      <c r="W9" s="217"/>
      <c r="X9" s="1220"/>
      <c r="Y9" s="217"/>
      <c r="Z9" s="1220"/>
      <c r="AA9" s="217"/>
      <c r="AB9" s="1220"/>
      <c r="AC9" s="217"/>
      <c r="AD9" s="1220"/>
      <c r="AE9" s="217"/>
      <c r="AF9" s="1220"/>
      <c r="AG9" s="217"/>
      <c r="AH9" s="1220"/>
      <c r="AI9" s="217"/>
      <c r="AJ9" s="1220"/>
      <c r="AK9" s="217"/>
      <c r="AL9" s="1220"/>
      <c r="AM9" s="217"/>
      <c r="AN9" s="1220"/>
      <c r="AO9" s="217"/>
      <c r="AP9" s="1220"/>
      <c r="AQ9" s="806"/>
      <c r="AR9" s="1220"/>
      <c r="AS9" s="216"/>
      <c r="AT9" s="1191"/>
      <c r="AU9" s="759"/>
      <c r="AV9" s="759"/>
      <c r="AW9" s="760"/>
    </row>
    <row r="10" spans="1:52" ht="18.75" customHeight="1" x14ac:dyDescent="0.25">
      <c r="A10" s="1232" t="s">
        <v>840</v>
      </c>
      <c r="B10" s="1225"/>
      <c r="C10" s="1225"/>
      <c r="D10" s="1225"/>
      <c r="E10" s="219" t="s">
        <v>92</v>
      </c>
      <c r="F10" s="219"/>
      <c r="G10" s="214">
        <v>125</v>
      </c>
      <c r="H10" s="219"/>
      <c r="I10" s="214">
        <v>125</v>
      </c>
      <c r="J10" s="219"/>
      <c r="K10" s="214">
        <v>125</v>
      </c>
      <c r="L10" s="1220"/>
      <c r="M10" s="214">
        <v>125</v>
      </c>
      <c r="N10" s="1220"/>
      <c r="O10" s="214">
        <v>125</v>
      </c>
      <c r="P10" s="1220"/>
      <c r="Q10" s="214" t="s">
        <v>819</v>
      </c>
      <c r="R10" s="1220"/>
      <c r="S10" s="214" t="s">
        <v>819</v>
      </c>
      <c r="T10" s="1220"/>
      <c r="U10" s="214" t="s">
        <v>820</v>
      </c>
      <c r="V10" s="1220"/>
      <c r="W10" s="221" t="s">
        <v>92</v>
      </c>
      <c r="X10" s="1220"/>
      <c r="Y10" s="215">
        <v>14</v>
      </c>
      <c r="Z10" s="1220"/>
      <c r="AA10" s="216">
        <v>133.82</v>
      </c>
      <c r="AB10" s="1220"/>
      <c r="AC10" s="216">
        <v>151.56</v>
      </c>
      <c r="AD10" s="1220"/>
      <c r="AE10" s="216">
        <v>151.56</v>
      </c>
      <c r="AF10" s="1220"/>
      <c r="AG10" s="216">
        <v>151.56</v>
      </c>
      <c r="AH10" s="1220"/>
      <c r="AI10" s="216">
        <v>151.56</v>
      </c>
      <c r="AJ10" s="1220"/>
      <c r="AK10" s="216" t="s">
        <v>92</v>
      </c>
      <c r="AL10" s="1220"/>
      <c r="AM10" s="216">
        <v>110</v>
      </c>
      <c r="AN10" s="1220"/>
      <c r="AO10" s="216">
        <v>106.5</v>
      </c>
      <c r="AP10" s="1220"/>
      <c r="AQ10" s="801">
        <v>112.5</v>
      </c>
      <c r="AR10" s="1220"/>
      <c r="AS10" s="216">
        <f>AQ10-AO10</f>
        <v>6</v>
      </c>
      <c r="AT10" s="1191"/>
      <c r="AU10" s="1161"/>
      <c r="AV10" s="1161"/>
      <c r="AW10" s="1162"/>
      <c r="AX10" s="222"/>
    </row>
    <row r="11" spans="1:52" ht="13.95" customHeight="1" x14ac:dyDescent="0.25">
      <c r="A11" s="1230"/>
      <c r="B11" s="1231"/>
      <c r="C11" s="1231"/>
      <c r="D11" s="1231"/>
      <c r="E11" s="219"/>
      <c r="F11" s="219"/>
      <c r="G11" s="758"/>
      <c r="H11" s="219"/>
      <c r="I11" s="758"/>
      <c r="J11" s="219"/>
      <c r="K11" s="758"/>
      <c r="L11" s="1220"/>
      <c r="M11" s="758"/>
      <c r="N11" s="1220"/>
      <c r="O11" s="758"/>
      <c r="P11" s="1220"/>
      <c r="Q11" s="758"/>
      <c r="R11" s="1220"/>
      <c r="S11" s="758"/>
      <c r="T11" s="1220"/>
      <c r="U11" s="758"/>
      <c r="V11" s="1220"/>
      <c r="W11" s="217"/>
      <c r="X11" s="1220"/>
      <c r="Y11" s="217"/>
      <c r="Z11" s="1220"/>
      <c r="AA11" s="217"/>
      <c r="AB11" s="1220"/>
      <c r="AC11" s="217"/>
      <c r="AD11" s="1220"/>
      <c r="AE11" s="217"/>
      <c r="AF11" s="1220"/>
      <c r="AG11" s="217"/>
      <c r="AH11" s="1220"/>
      <c r="AI11" s="217"/>
      <c r="AJ11" s="1220"/>
      <c r="AK11" s="217"/>
      <c r="AL11" s="1220"/>
      <c r="AM11" s="217"/>
      <c r="AN11" s="1220"/>
      <c r="AO11" s="217"/>
      <c r="AP11" s="1220"/>
      <c r="AQ11" s="807"/>
      <c r="AR11" s="1220"/>
      <c r="AS11" s="216"/>
      <c r="AT11" s="1191"/>
      <c r="AU11" s="759"/>
      <c r="AV11" s="759"/>
      <c r="AW11" s="760"/>
    </row>
    <row r="12" spans="1:52" ht="24" customHeight="1" x14ac:dyDescent="0.25">
      <c r="A12" s="1224" t="s">
        <v>818</v>
      </c>
      <c r="B12" s="1225"/>
      <c r="C12" s="1225"/>
      <c r="D12" s="1225"/>
      <c r="E12" s="219" t="s">
        <v>92</v>
      </c>
      <c r="F12" s="219"/>
      <c r="G12" s="214">
        <v>125</v>
      </c>
      <c r="H12" s="219"/>
      <c r="I12" s="214">
        <v>125</v>
      </c>
      <c r="J12" s="219"/>
      <c r="K12" s="214">
        <v>125</v>
      </c>
      <c r="L12" s="1220"/>
      <c r="M12" s="214">
        <v>125</v>
      </c>
      <c r="N12" s="1220"/>
      <c r="O12" s="214">
        <v>125</v>
      </c>
      <c r="P12" s="1220"/>
      <c r="Q12" s="214" t="s">
        <v>819</v>
      </c>
      <c r="R12" s="1220"/>
      <c r="S12" s="214" t="s">
        <v>819</v>
      </c>
      <c r="T12" s="1220"/>
      <c r="U12" s="214" t="s">
        <v>820</v>
      </c>
      <c r="V12" s="1220"/>
      <c r="W12" s="215" t="s">
        <v>92</v>
      </c>
      <c r="X12" s="1220"/>
      <c r="Y12" s="215" t="s">
        <v>92</v>
      </c>
      <c r="Z12" s="1220"/>
      <c r="AA12" s="215" t="s">
        <v>92</v>
      </c>
      <c r="AB12" s="1220"/>
      <c r="AC12" s="215" t="s">
        <v>821</v>
      </c>
      <c r="AD12" s="1220"/>
      <c r="AE12" s="215" t="s">
        <v>822</v>
      </c>
      <c r="AF12" s="1220"/>
      <c r="AG12" s="215" t="s">
        <v>822</v>
      </c>
      <c r="AH12" s="1220"/>
      <c r="AI12" s="215">
        <v>1600.7</v>
      </c>
      <c r="AJ12" s="1220"/>
      <c r="AK12" s="215">
        <f>1872.1+0.36-0.1</f>
        <v>1872.36</v>
      </c>
      <c r="AL12" s="1220"/>
      <c r="AM12" s="215">
        <f>1872.36</f>
        <v>1872.36</v>
      </c>
      <c r="AN12" s="1220"/>
      <c r="AO12" s="216">
        <v>1991.8</v>
      </c>
      <c r="AP12" s="1220"/>
      <c r="AQ12" s="801">
        <v>1928</v>
      </c>
      <c r="AR12" s="1220"/>
      <c r="AS12" s="216">
        <f>AQ12-AO12</f>
        <v>-63.799999999999955</v>
      </c>
      <c r="AT12" s="1191"/>
      <c r="AU12" s="1161"/>
      <c r="AV12" s="1161"/>
      <c r="AW12" s="1162"/>
    </row>
    <row r="13" spans="1:52" ht="13.95" customHeight="1" x14ac:dyDescent="0.25">
      <c r="A13" s="1232"/>
      <c r="B13" s="1225"/>
      <c r="C13" s="1225"/>
      <c r="D13" s="1225"/>
      <c r="E13" s="219"/>
      <c r="F13" s="219"/>
      <c r="G13" s="758"/>
      <c r="H13" s="219"/>
      <c r="I13" s="758"/>
      <c r="J13" s="219"/>
      <c r="K13" s="758"/>
      <c r="L13" s="1220"/>
      <c r="M13" s="758"/>
      <c r="N13" s="1220"/>
      <c r="O13" s="758"/>
      <c r="P13" s="1220"/>
      <c r="Q13" s="758"/>
      <c r="R13" s="1220"/>
      <c r="S13" s="758"/>
      <c r="T13" s="1220"/>
      <c r="U13" s="758"/>
      <c r="V13" s="1220"/>
      <c r="W13" s="217"/>
      <c r="X13" s="1220"/>
      <c r="Y13" s="217"/>
      <c r="Z13" s="1220"/>
      <c r="AA13" s="217"/>
      <c r="AB13" s="1220"/>
      <c r="AC13" s="217"/>
      <c r="AD13" s="1220"/>
      <c r="AE13" s="217"/>
      <c r="AF13" s="1220"/>
      <c r="AG13" s="217"/>
      <c r="AH13" s="1220"/>
      <c r="AI13" s="217"/>
      <c r="AJ13" s="1220"/>
      <c r="AK13" s="217"/>
      <c r="AL13" s="1220"/>
      <c r="AM13" s="217"/>
      <c r="AN13" s="1220"/>
      <c r="AO13" s="217"/>
      <c r="AP13" s="1220"/>
      <c r="AQ13" s="807"/>
      <c r="AR13" s="1220"/>
      <c r="AS13" s="216"/>
      <c r="AT13" s="1191"/>
      <c r="AU13" s="1159"/>
      <c r="AV13" s="1159"/>
      <c r="AW13" s="1160"/>
    </row>
    <row r="14" spans="1:52" ht="13.95" customHeight="1" x14ac:dyDescent="0.25">
      <c r="A14" s="1232" t="s">
        <v>1149</v>
      </c>
      <c r="B14" s="1233"/>
      <c r="C14" s="1233"/>
      <c r="D14" s="1233"/>
      <c r="E14" s="219"/>
      <c r="F14" s="219"/>
      <c r="G14" s="758"/>
      <c r="H14" s="219"/>
      <c r="I14" s="758"/>
      <c r="J14" s="219"/>
      <c r="K14" s="758"/>
      <c r="L14" s="1220"/>
      <c r="M14" s="758"/>
      <c r="N14" s="1220"/>
      <c r="O14" s="758"/>
      <c r="P14" s="1220"/>
      <c r="Q14" s="758"/>
      <c r="R14" s="1220"/>
      <c r="S14" s="758"/>
      <c r="T14" s="1220"/>
      <c r="U14" s="758"/>
      <c r="V14" s="1220"/>
      <c r="W14" s="217"/>
      <c r="X14" s="1220"/>
      <c r="Y14" s="217"/>
      <c r="Z14" s="1220"/>
      <c r="AA14" s="217"/>
      <c r="AB14" s="1220"/>
      <c r="AC14" s="217"/>
      <c r="AD14" s="1220"/>
      <c r="AE14" s="217"/>
      <c r="AF14" s="1220"/>
      <c r="AG14" s="217"/>
      <c r="AH14" s="1220"/>
      <c r="AI14" s="217"/>
      <c r="AJ14" s="1220"/>
      <c r="AK14" s="217"/>
      <c r="AL14" s="1220"/>
      <c r="AM14" s="217"/>
      <c r="AN14" s="1220"/>
      <c r="AO14" s="217">
        <v>129</v>
      </c>
      <c r="AP14" s="1220"/>
      <c r="AQ14" s="807">
        <v>129</v>
      </c>
      <c r="AR14" s="1220"/>
      <c r="AS14" s="216">
        <f>AQ14-AO14</f>
        <v>0</v>
      </c>
      <c r="AT14" s="1191"/>
      <c r="AU14" s="759"/>
      <c r="AV14" s="759"/>
      <c r="AW14" s="760"/>
    </row>
    <row r="15" spans="1:52" ht="13.95" customHeight="1" x14ac:dyDescent="0.25">
      <c r="A15" s="1232"/>
      <c r="B15" s="1233"/>
      <c r="C15" s="1233"/>
      <c r="D15" s="1233"/>
      <c r="E15" s="219"/>
      <c r="F15" s="219"/>
      <c r="G15" s="758"/>
      <c r="H15" s="219"/>
      <c r="I15" s="758"/>
      <c r="J15" s="219"/>
      <c r="K15" s="758"/>
      <c r="L15" s="1220"/>
      <c r="M15" s="758"/>
      <c r="N15" s="1220"/>
      <c r="O15" s="758"/>
      <c r="P15" s="1220"/>
      <c r="Q15" s="758"/>
      <c r="R15" s="1220"/>
      <c r="S15" s="758"/>
      <c r="T15" s="1220"/>
      <c r="U15" s="758"/>
      <c r="V15" s="1220"/>
      <c r="W15" s="217"/>
      <c r="X15" s="1220"/>
      <c r="Y15" s="217"/>
      <c r="Z15" s="1220"/>
      <c r="AA15" s="217"/>
      <c r="AB15" s="1220"/>
      <c r="AC15" s="217"/>
      <c r="AD15" s="1220"/>
      <c r="AE15" s="217"/>
      <c r="AF15" s="1220"/>
      <c r="AG15" s="217"/>
      <c r="AH15" s="1220"/>
      <c r="AI15" s="217"/>
      <c r="AJ15" s="1220"/>
      <c r="AK15" s="217"/>
      <c r="AL15" s="1220"/>
      <c r="AM15" s="217"/>
      <c r="AN15" s="1220"/>
      <c r="AO15" s="217"/>
      <c r="AP15" s="1220"/>
      <c r="AQ15" s="807"/>
      <c r="AR15" s="1220"/>
      <c r="AS15" s="216"/>
      <c r="AT15" s="1191"/>
      <c r="AU15" s="759"/>
      <c r="AV15" s="759"/>
      <c r="AW15" s="760"/>
      <c r="AY15" s="227"/>
    </row>
    <row r="16" spans="1:52" ht="13.95" customHeight="1" x14ac:dyDescent="0.25">
      <c r="A16" s="1232" t="s">
        <v>1150</v>
      </c>
      <c r="B16" s="1233"/>
      <c r="C16" s="1233"/>
      <c r="D16" s="1233"/>
      <c r="E16" s="219"/>
      <c r="F16" s="219"/>
      <c r="G16" s="758"/>
      <c r="H16" s="219"/>
      <c r="I16" s="758"/>
      <c r="J16" s="219"/>
      <c r="K16" s="758"/>
      <c r="L16" s="1220"/>
      <c r="M16" s="758"/>
      <c r="N16" s="1220"/>
      <c r="O16" s="758"/>
      <c r="P16" s="1220"/>
      <c r="Q16" s="758"/>
      <c r="R16" s="1220"/>
      <c r="S16" s="758"/>
      <c r="T16" s="1220"/>
      <c r="U16" s="758"/>
      <c r="V16" s="1220"/>
      <c r="W16" s="217"/>
      <c r="X16" s="1220"/>
      <c r="Y16" s="217"/>
      <c r="Z16" s="1220"/>
      <c r="AA16" s="217"/>
      <c r="AB16" s="1220"/>
      <c r="AC16" s="217"/>
      <c r="AD16" s="1220"/>
      <c r="AE16" s="217"/>
      <c r="AF16" s="1220"/>
      <c r="AG16" s="217"/>
      <c r="AH16" s="1220"/>
      <c r="AI16" s="217"/>
      <c r="AJ16" s="1220"/>
      <c r="AK16" s="217"/>
      <c r="AL16" s="1220"/>
      <c r="AM16" s="217"/>
      <c r="AN16" s="1220"/>
      <c r="AO16" s="217">
        <v>292</v>
      </c>
      <c r="AP16" s="1220"/>
      <c r="AQ16" s="807">
        <v>292</v>
      </c>
      <c r="AR16" s="1220"/>
      <c r="AS16" s="216">
        <f>AQ16-AO16</f>
        <v>0</v>
      </c>
      <c r="AT16" s="1191"/>
      <c r="AU16" s="759"/>
      <c r="AV16" s="759"/>
      <c r="AW16" s="760"/>
    </row>
    <row r="17" spans="1:55" ht="13.95" customHeight="1" x14ac:dyDescent="0.25">
      <c r="A17" s="813"/>
      <c r="B17" s="814"/>
      <c r="C17" s="814"/>
      <c r="D17" s="814"/>
      <c r="E17" s="219"/>
      <c r="F17" s="219"/>
      <c r="G17" s="758"/>
      <c r="H17" s="219"/>
      <c r="I17" s="758"/>
      <c r="J17" s="219"/>
      <c r="K17" s="758"/>
      <c r="L17" s="1220"/>
      <c r="M17" s="758"/>
      <c r="N17" s="1220"/>
      <c r="O17" s="758"/>
      <c r="P17" s="1220"/>
      <c r="Q17" s="758"/>
      <c r="R17" s="1220"/>
      <c r="S17" s="758"/>
      <c r="T17" s="1220"/>
      <c r="U17" s="758"/>
      <c r="V17" s="1220"/>
      <c r="W17" s="217"/>
      <c r="X17" s="1220"/>
      <c r="Y17" s="217"/>
      <c r="Z17" s="1220"/>
      <c r="AA17" s="217"/>
      <c r="AB17" s="1220"/>
      <c r="AC17" s="217"/>
      <c r="AD17" s="1220"/>
      <c r="AE17" s="217"/>
      <c r="AF17" s="1220"/>
      <c r="AG17" s="217"/>
      <c r="AH17" s="1220"/>
      <c r="AI17" s="217"/>
      <c r="AJ17" s="1220"/>
      <c r="AK17" s="217"/>
      <c r="AL17" s="1220"/>
      <c r="AM17" s="217"/>
      <c r="AN17" s="1220"/>
      <c r="AO17" s="217"/>
      <c r="AP17" s="1220"/>
      <c r="AQ17" s="807"/>
      <c r="AR17" s="1220"/>
      <c r="AS17" s="216"/>
      <c r="AT17" s="1191"/>
      <c r="AU17" s="759"/>
      <c r="AV17" s="759"/>
      <c r="AW17" s="760"/>
    </row>
    <row r="18" spans="1:55" ht="22.5" customHeight="1" x14ac:dyDescent="0.25">
      <c r="A18" s="1224" t="s">
        <v>823</v>
      </c>
      <c r="B18" s="1225"/>
      <c r="C18" s="1225"/>
      <c r="D18" s="1225"/>
      <c r="E18" s="219" t="s">
        <v>92</v>
      </c>
      <c r="F18" s="219"/>
      <c r="G18" s="214">
        <v>125</v>
      </c>
      <c r="H18" s="219"/>
      <c r="I18" s="214">
        <v>125</v>
      </c>
      <c r="J18" s="219"/>
      <c r="K18" s="214">
        <v>125</v>
      </c>
      <c r="L18" s="1220"/>
      <c r="M18" s="214">
        <v>125</v>
      </c>
      <c r="N18" s="1220"/>
      <c r="O18" s="214">
        <v>125</v>
      </c>
      <c r="P18" s="1220"/>
      <c r="Q18" s="214" t="s">
        <v>819</v>
      </c>
      <c r="R18" s="1220"/>
      <c r="S18" s="214" t="s">
        <v>819</v>
      </c>
      <c r="T18" s="1220"/>
      <c r="U18" s="214" t="s">
        <v>820</v>
      </c>
      <c r="V18" s="1220"/>
      <c r="W18" s="215" t="s">
        <v>92</v>
      </c>
      <c r="X18" s="1220"/>
      <c r="Y18" s="215" t="s">
        <v>92</v>
      </c>
      <c r="Z18" s="1220"/>
      <c r="AA18" s="216">
        <v>194.8</v>
      </c>
      <c r="AB18" s="1220"/>
      <c r="AC18" s="216">
        <v>181.99</v>
      </c>
      <c r="AD18" s="1220"/>
      <c r="AE18" s="216">
        <v>181.99</v>
      </c>
      <c r="AF18" s="1220"/>
      <c r="AG18" s="216">
        <v>181.99</v>
      </c>
      <c r="AH18" s="1220"/>
      <c r="AI18" s="216">
        <v>181.99</v>
      </c>
      <c r="AJ18" s="1220"/>
      <c r="AK18" s="216">
        <v>258.94499999999999</v>
      </c>
      <c r="AL18" s="1220"/>
      <c r="AM18" s="216">
        <v>292.60899999999998</v>
      </c>
      <c r="AN18" s="1220"/>
      <c r="AO18" s="224">
        <v>278.80500000000001</v>
      </c>
      <c r="AP18" s="1220"/>
      <c r="AQ18" s="805">
        <v>278.80500000000001</v>
      </c>
      <c r="AR18" s="1220"/>
      <c r="AS18" s="224">
        <f>AQ18-AO18</f>
        <v>0</v>
      </c>
      <c r="AT18" s="1191"/>
      <c r="AU18" s="1161"/>
      <c r="AV18" s="1161"/>
      <c r="AW18" s="1162"/>
      <c r="AY18" s="223"/>
      <c r="BA18" s="223"/>
    </row>
    <row r="19" spans="1:55" ht="6.6" customHeight="1" x14ac:dyDescent="0.25">
      <c r="A19" s="1232"/>
      <c r="B19" s="1225"/>
      <c r="C19" s="1225"/>
      <c r="D19" s="1225"/>
      <c r="E19" s="758"/>
      <c r="F19" s="758"/>
      <c r="G19" s="212"/>
      <c r="H19" s="212"/>
      <c r="I19" s="212"/>
      <c r="J19" s="212"/>
      <c r="K19" s="212"/>
      <c r="L19" s="1220"/>
      <c r="M19" s="212"/>
      <c r="N19" s="1220"/>
      <c r="O19" s="212"/>
      <c r="P19" s="1220"/>
      <c r="Q19" s="212"/>
      <c r="R19" s="1220"/>
      <c r="S19" s="212"/>
      <c r="T19" s="1220"/>
      <c r="U19" s="212"/>
      <c r="V19" s="1220"/>
      <c r="W19" s="213"/>
      <c r="X19" s="1220"/>
      <c r="Y19" s="213"/>
      <c r="Z19" s="1220"/>
      <c r="AA19" s="213"/>
      <c r="AB19" s="1220"/>
      <c r="AC19" s="213"/>
      <c r="AD19" s="1220"/>
      <c r="AE19" s="213"/>
      <c r="AF19" s="1220"/>
      <c r="AG19" s="213"/>
      <c r="AH19" s="1220"/>
      <c r="AI19" s="213"/>
      <c r="AJ19" s="1220"/>
      <c r="AK19" s="213"/>
      <c r="AL19" s="1220"/>
      <c r="AM19" s="213"/>
      <c r="AN19" s="1220"/>
      <c r="AO19" s="213"/>
      <c r="AP19" s="1220"/>
      <c r="AQ19" s="213"/>
      <c r="AR19" s="1220"/>
      <c r="AS19" s="213"/>
      <c r="AT19" s="1191"/>
      <c r="AU19" s="1159"/>
      <c r="AV19" s="1159"/>
      <c r="AW19" s="1160"/>
    </row>
    <row r="20" spans="1:55" ht="13.95" customHeight="1" x14ac:dyDescent="0.25">
      <c r="A20" s="1234" t="s">
        <v>884</v>
      </c>
      <c r="B20" s="1235"/>
      <c r="C20" s="1235"/>
      <c r="D20" s="1235"/>
      <c r="E20" s="212">
        <f>SUM(E7:E8)</f>
        <v>0</v>
      </c>
      <c r="F20" s="500"/>
      <c r="G20" s="229">
        <f>SUM(G7:G8)</f>
        <v>125</v>
      </c>
      <c r="H20" s="229"/>
      <c r="I20" s="229">
        <f>SUM(I7:I8)+77</f>
        <v>202</v>
      </c>
      <c r="J20" s="229"/>
      <c r="K20" s="229">
        <f>SUM(K7:K8)</f>
        <v>125</v>
      </c>
      <c r="L20" s="1220"/>
      <c r="M20" s="229">
        <f>SUM(M7:M8)</f>
        <v>125</v>
      </c>
      <c r="N20" s="1220"/>
      <c r="O20" s="230">
        <f>SUM(O7:O8)</f>
        <v>125</v>
      </c>
      <c r="P20" s="1220"/>
      <c r="Q20" s="230">
        <f>SUM(Q7:Q8)+125</f>
        <v>125</v>
      </c>
      <c r="R20" s="1220"/>
      <c r="S20" s="230">
        <f>SUM(S7:S8)+125</f>
        <v>125</v>
      </c>
      <c r="T20" s="1220"/>
      <c r="U20" s="230">
        <f>SUM(U7:U8)+125</f>
        <v>125</v>
      </c>
      <c r="V20" s="1220"/>
      <c r="W20" s="231">
        <f>SUM(W7:W8)+357</f>
        <v>357</v>
      </c>
      <c r="X20" s="1220"/>
      <c r="Y20" s="231">
        <f>SUM(Y7:Y18)+357</f>
        <v>385</v>
      </c>
      <c r="Z20" s="1220"/>
      <c r="AA20" s="231">
        <f>SUM(AA7:AA18)+343.2</f>
        <v>805.64</v>
      </c>
      <c r="AB20" s="1220"/>
      <c r="AC20" s="231">
        <f>SUM(AC7:AC18)+343.2+272.7</f>
        <v>1101.01</v>
      </c>
      <c r="AD20" s="1220"/>
      <c r="AE20" s="231">
        <f>SUM(AE7:AE18)+272.7+0.3</f>
        <v>758.1099999999999</v>
      </c>
      <c r="AF20" s="1220"/>
      <c r="AG20" s="231">
        <f>SUM(AG7:AG18)+272.7</f>
        <v>757.81</v>
      </c>
      <c r="AH20" s="1220"/>
      <c r="AI20" s="231">
        <f>SUM(AI7:AI18)</f>
        <v>2085.8100000000004</v>
      </c>
      <c r="AJ20" s="1220"/>
      <c r="AK20" s="231">
        <f>SUM(AK6:AK18)</f>
        <v>3762.4698760000001</v>
      </c>
      <c r="AL20" s="1220"/>
      <c r="AM20" s="231">
        <f>SUM(AM6:AM18)</f>
        <v>4032.779916</v>
      </c>
      <c r="AN20" s="1220"/>
      <c r="AO20" s="231">
        <f>SUM(AO6:AO18)</f>
        <v>4560.9520950000006</v>
      </c>
      <c r="AP20" s="1220"/>
      <c r="AQ20" s="231">
        <f>SUM(AQ6:AQ18)</f>
        <v>4503.1520950000004</v>
      </c>
      <c r="AR20" s="1220"/>
      <c r="AS20" s="231">
        <f>AQ20-AO20</f>
        <v>-57.800000000000182</v>
      </c>
      <c r="AT20" s="1191"/>
      <c r="AU20" s="1159"/>
      <c r="AV20" s="1159"/>
      <c r="AW20" s="1160"/>
    </row>
    <row r="21" spans="1:55" ht="8.4" customHeight="1" x14ac:dyDescent="0.25">
      <c r="A21" s="1232"/>
      <c r="B21" s="1225"/>
      <c r="C21" s="1225"/>
      <c r="D21" s="1225"/>
      <c r="E21" s="758"/>
      <c r="F21" s="758"/>
      <c r="G21" s="212"/>
      <c r="H21" s="212"/>
      <c r="I21" s="212"/>
      <c r="J21" s="212"/>
      <c r="K21" s="212"/>
      <c r="L21" s="1220"/>
      <c r="M21" s="212"/>
      <c r="N21" s="1220"/>
      <c r="O21" s="212"/>
      <c r="P21" s="1220"/>
      <c r="Q21" s="212"/>
      <c r="R21" s="1220"/>
      <c r="S21" s="212"/>
      <c r="T21" s="1220"/>
      <c r="U21" s="212"/>
      <c r="V21" s="1220"/>
      <c r="W21" s="213"/>
      <c r="X21" s="1220"/>
      <c r="Y21" s="213"/>
      <c r="Z21" s="1220"/>
      <c r="AA21" s="213"/>
      <c r="AB21" s="1220"/>
      <c r="AC21" s="213"/>
      <c r="AD21" s="1220"/>
      <c r="AE21" s="213"/>
      <c r="AF21" s="1220"/>
      <c r="AG21" s="213"/>
      <c r="AH21" s="1220"/>
      <c r="AI21" s="213"/>
      <c r="AJ21" s="1220"/>
      <c r="AK21" s="213"/>
      <c r="AL21" s="1220"/>
      <c r="AM21" s="213"/>
      <c r="AN21" s="1220"/>
      <c r="AO21" s="213"/>
      <c r="AP21" s="1220"/>
      <c r="AQ21" s="213"/>
      <c r="AR21" s="1220"/>
      <c r="AS21" s="220"/>
      <c r="AT21" s="1191"/>
      <c r="AU21" s="1159"/>
      <c r="AV21" s="1159"/>
      <c r="AW21" s="1160"/>
    </row>
    <row r="22" spans="1:55" ht="16.2" customHeight="1" x14ac:dyDescent="0.25">
      <c r="A22" s="1226" t="s">
        <v>826</v>
      </c>
      <c r="B22" s="1227"/>
      <c r="C22" s="1227"/>
      <c r="D22" s="1227"/>
      <c r="E22" s="758">
        <v>149.9</v>
      </c>
      <c r="F22" s="758"/>
      <c r="G22" s="758">
        <v>181.3</v>
      </c>
      <c r="H22" s="758"/>
      <c r="I22" s="758">
        <f>194.5-6.9</f>
        <v>187.6</v>
      </c>
      <c r="J22" s="758"/>
      <c r="K22" s="758">
        <f>194.5-6.9+1+574.9+12.5+6.2+10</f>
        <v>792.2</v>
      </c>
      <c r="L22" s="1220"/>
      <c r="M22" s="214">
        <f>194.5-6.9+1+(4.4)+567.8+34.5+27.4+6.2</f>
        <v>828.9</v>
      </c>
      <c r="N22" s="1220"/>
      <c r="O22" s="218">
        <f>194.5-6.9+1+(4.4)+567.8+34.5+27.4+6.2+1.6-0.2+2.1+1.2+17.8-1.6+8.3-10.9+17.7+(55+10+8+10+34+14+14+1+1+6+5.2-1.1+0.2+18)-14.7</f>
        <v>1025.5</v>
      </c>
      <c r="P22" s="1220"/>
      <c r="Q22" s="218">
        <v>1287</v>
      </c>
      <c r="R22" s="1220"/>
      <c r="S22" s="218">
        <f>Q22+53.296+2.9+27-0.3</f>
        <v>1369.8960000000002</v>
      </c>
      <c r="T22" s="1220"/>
      <c r="U22" s="218">
        <f>S22+27.858+11.602-1.4+21.49+0.486+0.18</f>
        <v>1430.1120000000003</v>
      </c>
      <c r="V22" s="1220"/>
      <c r="W22" s="216">
        <f>U22+22.382788-35.073+37.58+17.61-0.2</f>
        <v>1472.4117879999999</v>
      </c>
      <c r="X22" s="1220"/>
      <c r="Y22" s="216">
        <f>W22+120.082997-2.8-0.2+13.9-14</f>
        <v>1589.394785</v>
      </c>
      <c r="Z22" s="1220"/>
      <c r="AA22" s="216">
        <f>1738.346672-72</f>
        <v>1666.3466719999999</v>
      </c>
      <c r="AB22" s="1220"/>
      <c r="AC22" s="216">
        <f>1729.265675+4.7+0.043727+0.000287-0.002+387.559499+56.858+1.8+0.3</f>
        <v>2180.525188000001</v>
      </c>
      <c r="AD22" s="1220"/>
      <c r="AE22" s="216">
        <f>AC22+0.016-7-2.31+3.3+1.8-2.915+7.208-1.355-0.9-2.517-1-2.847-0.208-0.085+19.3+144+343.2+0.3</f>
        <v>2678.5121880000015</v>
      </c>
      <c r="AF22" s="1220"/>
      <c r="AG22" s="216">
        <f>2541.829073-0.6+1.2+2.62+19.257+0.715+9.162029+2.441</f>
        <v>2576.6241019999998</v>
      </c>
      <c r="AH22" s="1220"/>
      <c r="AI22" s="216">
        <f>2525.509102+69.175</f>
        <v>2594.6841020000002</v>
      </c>
      <c r="AJ22" s="1220"/>
      <c r="AK22" s="216">
        <f>2526.726997+53.4+10.7+4.107</f>
        <v>2594.9339970000001</v>
      </c>
      <c r="AL22" s="1220"/>
      <c r="AM22" s="216">
        <f>2646.121685+15.1+29.251</f>
        <v>2690.4726850000002</v>
      </c>
      <c r="AN22" s="1220"/>
      <c r="AO22" s="801">
        <v>5061.3612499999999</v>
      </c>
      <c r="AP22" s="1220"/>
      <c r="AQ22" s="801">
        <v>5282</v>
      </c>
      <c r="AR22" s="1220"/>
      <c r="AS22" s="800">
        <f>AQ22-AO22</f>
        <v>220.63875000000007</v>
      </c>
      <c r="AT22" s="1191"/>
      <c r="AU22" s="1161" t="s">
        <v>827</v>
      </c>
      <c r="AV22" s="1161"/>
      <c r="AW22" s="1162"/>
      <c r="AZ22" s="274" t="s">
        <v>845</v>
      </c>
      <c r="BA22" s="226">
        <f>AQ20</f>
        <v>4503.1520950000004</v>
      </c>
    </row>
    <row r="23" spans="1:55" ht="12" customHeight="1" x14ac:dyDescent="0.25">
      <c r="A23" s="1232"/>
      <c r="B23" s="1225"/>
      <c r="C23" s="1225"/>
      <c r="D23" s="1225"/>
      <c r="E23" s="758"/>
      <c r="F23" s="758"/>
      <c r="G23" s="758"/>
      <c r="H23" s="758"/>
      <c r="I23" s="758"/>
      <c r="J23" s="758"/>
      <c r="K23" s="758"/>
      <c r="L23" s="1220"/>
      <c r="M23" s="758"/>
      <c r="N23" s="1220"/>
      <c r="O23" s="218"/>
      <c r="P23" s="1220"/>
      <c r="Q23" s="218"/>
      <c r="R23" s="1220"/>
      <c r="S23" s="218"/>
      <c r="T23" s="1220"/>
      <c r="U23" s="218"/>
      <c r="V23" s="1220"/>
      <c r="W23" s="216"/>
      <c r="X23" s="1220"/>
      <c r="Y23" s="216"/>
      <c r="Z23" s="1220"/>
      <c r="AA23" s="232"/>
      <c r="AB23" s="1220"/>
      <c r="AC23" s="216"/>
      <c r="AD23" s="1220"/>
      <c r="AE23" s="216"/>
      <c r="AF23" s="1220"/>
      <c r="AG23" s="216"/>
      <c r="AH23" s="1220"/>
      <c r="AI23" s="216"/>
      <c r="AJ23" s="1220"/>
      <c r="AK23" s="216"/>
      <c r="AL23" s="1220"/>
      <c r="AM23" s="216"/>
      <c r="AN23" s="1220"/>
      <c r="AO23" s="216"/>
      <c r="AP23" s="1220"/>
      <c r="AQ23" s="216"/>
      <c r="AR23" s="1220"/>
      <c r="AS23" s="216"/>
      <c r="AT23" s="1191"/>
      <c r="AU23" s="1161"/>
      <c r="AV23" s="1161"/>
      <c r="AW23" s="1162"/>
      <c r="AZ23" s="274" t="s">
        <v>828</v>
      </c>
      <c r="BA23" s="223">
        <f>AQ24</f>
        <v>39</v>
      </c>
    </row>
    <row r="24" spans="1:55" ht="19.5" customHeight="1" x14ac:dyDescent="0.25">
      <c r="A24" s="1226" t="s">
        <v>828</v>
      </c>
      <c r="B24" s="1227"/>
      <c r="C24" s="1227"/>
      <c r="D24" s="1227"/>
      <c r="E24" s="758">
        <v>0</v>
      </c>
      <c r="F24" s="758"/>
      <c r="G24" s="758">
        <v>521.70000000000005</v>
      </c>
      <c r="H24" s="758"/>
      <c r="I24" s="758">
        <v>567.1</v>
      </c>
      <c r="J24" s="758"/>
      <c r="K24" s="758">
        <v>0</v>
      </c>
      <c r="L24" s="1220"/>
      <c r="M24" s="758">
        <v>0</v>
      </c>
      <c r="N24" s="1220"/>
      <c r="O24" s="218">
        <f>10.9+3.5</f>
        <v>14.4</v>
      </c>
      <c r="P24" s="1220"/>
      <c r="Q24" s="218"/>
      <c r="R24" s="1220"/>
      <c r="S24" s="218"/>
      <c r="T24" s="1220"/>
      <c r="U24" s="218"/>
      <c r="V24" s="1220"/>
      <c r="W24" s="216"/>
      <c r="X24" s="1220"/>
      <c r="Y24" s="216"/>
      <c r="Z24" s="1220"/>
      <c r="AA24" s="232"/>
      <c r="AB24" s="1220"/>
      <c r="AC24" s="216"/>
      <c r="AD24" s="1220"/>
      <c r="AE24" s="216"/>
      <c r="AF24" s="1220"/>
      <c r="AG24" s="216"/>
      <c r="AH24" s="1220"/>
      <c r="AI24" s="216"/>
      <c r="AJ24" s="1220"/>
      <c r="AK24" s="216"/>
      <c r="AL24" s="1220"/>
      <c r="AM24" s="216"/>
      <c r="AN24" s="1220"/>
      <c r="AO24" s="421"/>
      <c r="AP24" s="1220"/>
      <c r="AQ24" s="421">
        <v>39</v>
      </c>
      <c r="AR24" s="1220"/>
      <c r="AS24" s="216">
        <f>AQ24</f>
        <v>39</v>
      </c>
      <c r="AT24" s="1191"/>
      <c r="AU24" s="1161" t="s">
        <v>829</v>
      </c>
      <c r="AV24" s="1161"/>
      <c r="AW24" s="1162"/>
      <c r="AZ24" s="274" t="s">
        <v>844</v>
      </c>
      <c r="BA24" s="223">
        <f>AQ26</f>
        <v>7.3</v>
      </c>
    </row>
    <row r="25" spans="1:55" ht="13.5" customHeight="1" x14ac:dyDescent="0.25">
      <c r="A25" s="1226"/>
      <c r="B25" s="1227"/>
      <c r="C25" s="1227"/>
      <c r="D25" s="1227"/>
      <c r="E25" s="758"/>
      <c r="F25" s="501"/>
      <c r="G25" s="758"/>
      <c r="H25" s="758"/>
      <c r="I25" s="758"/>
      <c r="J25" s="758"/>
      <c r="K25" s="758"/>
      <c r="L25" s="1220"/>
      <c r="M25" s="758"/>
      <c r="N25" s="1220"/>
      <c r="O25" s="218"/>
      <c r="P25" s="1220"/>
      <c r="Q25" s="218"/>
      <c r="R25" s="1220"/>
      <c r="S25" s="218"/>
      <c r="T25" s="1220"/>
      <c r="U25" s="218"/>
      <c r="V25" s="1220"/>
      <c r="W25" s="216"/>
      <c r="X25" s="1220"/>
      <c r="Y25" s="216"/>
      <c r="Z25" s="1220"/>
      <c r="AA25" s="232"/>
      <c r="AB25" s="1220"/>
      <c r="AC25" s="216"/>
      <c r="AD25" s="1220"/>
      <c r="AE25" s="216"/>
      <c r="AF25" s="1220"/>
      <c r="AG25" s="216"/>
      <c r="AH25" s="1220"/>
      <c r="AI25" s="216"/>
      <c r="AJ25" s="1220"/>
      <c r="AK25" s="216"/>
      <c r="AL25" s="1220"/>
      <c r="AM25" s="216"/>
      <c r="AN25" s="1220"/>
      <c r="AO25" s="216"/>
      <c r="AP25" s="1220"/>
      <c r="AQ25" s="216"/>
      <c r="AR25" s="1220"/>
      <c r="AS25" s="216"/>
      <c r="AT25" s="1191"/>
      <c r="AU25" s="1159"/>
      <c r="AV25" s="1159"/>
      <c r="AW25" s="1160"/>
      <c r="AZ25" s="274" t="s">
        <v>843</v>
      </c>
      <c r="BA25" s="225">
        <f>BA26-BA22-BA23-BA24+194</f>
        <v>5475.0793249999988</v>
      </c>
      <c r="BB25" s="226">
        <f>(AQ32-AQ30-AQ31)-AQ20-AQ24-AQ26</f>
        <v>5282</v>
      </c>
      <c r="BC25" t="s">
        <v>846</v>
      </c>
    </row>
    <row r="26" spans="1:55" ht="27.75" customHeight="1" x14ac:dyDescent="0.25">
      <c r="A26" s="1226" t="s">
        <v>1036</v>
      </c>
      <c r="B26" s="1227"/>
      <c r="C26" s="1227"/>
      <c r="D26" s="1227"/>
      <c r="E26" s="1227"/>
      <c r="F26" s="1227"/>
      <c r="G26" s="1227"/>
      <c r="H26" s="758"/>
      <c r="I26" s="758"/>
      <c r="J26" s="758"/>
      <c r="K26" s="758"/>
      <c r="L26" s="1220"/>
      <c r="M26" s="758"/>
      <c r="N26" s="1220"/>
      <c r="O26" s="233">
        <v>0</v>
      </c>
      <c r="P26" s="1220"/>
      <c r="Q26" s="233"/>
      <c r="R26" s="1220"/>
      <c r="S26" s="233"/>
      <c r="T26" s="1220"/>
      <c r="U26" s="233"/>
      <c r="V26" s="1220"/>
      <c r="W26" s="224"/>
      <c r="X26" s="1220"/>
      <c r="Y26" s="224"/>
      <c r="Z26" s="1220"/>
      <c r="AA26" s="234"/>
      <c r="AB26" s="1220"/>
      <c r="AC26" s="224"/>
      <c r="AD26" s="1220"/>
      <c r="AE26" s="224"/>
      <c r="AF26" s="1220"/>
      <c r="AG26" s="224"/>
      <c r="AH26" s="1220"/>
      <c r="AI26" s="224"/>
      <c r="AJ26" s="1220"/>
      <c r="AK26" s="224"/>
      <c r="AL26" s="1220"/>
      <c r="AM26" s="224"/>
      <c r="AN26" s="1220"/>
      <c r="AO26" s="224"/>
      <c r="AP26" s="1220"/>
      <c r="AQ26" s="805">
        <v>7.3</v>
      </c>
      <c r="AR26" s="1220"/>
      <c r="AS26" s="224">
        <f>AQ26</f>
        <v>7.3</v>
      </c>
      <c r="AT26" s="1191"/>
      <c r="AU26" s="1161" t="s">
        <v>830</v>
      </c>
      <c r="AV26" s="1161"/>
      <c r="AW26" s="1162"/>
      <c r="AZ26" s="274" t="s">
        <v>860</v>
      </c>
      <c r="BA26" s="227">
        <f>BA32+-(AQ31)</f>
        <v>9830.5314199999993</v>
      </c>
      <c r="BC26" s="297"/>
    </row>
    <row r="27" spans="1:55" ht="13.5" customHeight="1" x14ac:dyDescent="0.25">
      <c r="A27" s="1232"/>
      <c r="B27" s="1225"/>
      <c r="C27" s="1225"/>
      <c r="D27" s="1225"/>
      <c r="E27" s="758"/>
      <c r="F27" s="758"/>
      <c r="G27" s="212"/>
      <c r="H27" s="212"/>
      <c r="I27" s="212"/>
      <c r="J27" s="212"/>
      <c r="K27" s="212"/>
      <c r="L27" s="1220"/>
      <c r="M27" s="212"/>
      <c r="N27" s="1220"/>
      <c r="O27" s="212"/>
      <c r="P27" s="1220"/>
      <c r="Q27" s="212"/>
      <c r="R27" s="1220"/>
      <c r="S27" s="212"/>
      <c r="T27" s="1220"/>
      <c r="U27" s="212"/>
      <c r="V27" s="1220"/>
      <c r="W27" s="213"/>
      <c r="X27" s="1220"/>
      <c r="Y27" s="213"/>
      <c r="Z27" s="1220"/>
      <c r="AA27" s="220"/>
      <c r="AB27" s="1220"/>
      <c r="AC27" s="220"/>
      <c r="AD27" s="1220"/>
      <c r="AE27" s="220"/>
      <c r="AF27" s="1220"/>
      <c r="AG27" s="220"/>
      <c r="AH27" s="1220"/>
      <c r="AI27" s="220"/>
      <c r="AJ27" s="1220"/>
      <c r="AK27" s="220"/>
      <c r="AL27" s="1220"/>
      <c r="AM27" s="220"/>
      <c r="AN27" s="1220"/>
      <c r="AO27" s="220"/>
      <c r="AP27" s="1220"/>
      <c r="AQ27" s="220"/>
      <c r="AR27" s="1220"/>
      <c r="AS27" s="220"/>
      <c r="AT27" s="1191"/>
      <c r="AU27" s="1159"/>
      <c r="AV27" s="1159"/>
      <c r="AW27" s="1160"/>
      <c r="BA27" s="228"/>
    </row>
    <row r="28" spans="1:55" ht="17.399999999999999" customHeight="1" x14ac:dyDescent="0.3">
      <c r="A28" s="1228" t="s">
        <v>885</v>
      </c>
      <c r="B28" s="1229"/>
      <c r="C28" s="1229"/>
      <c r="D28" s="1229"/>
      <c r="E28" s="212">
        <f>SUM(E20:E26)</f>
        <v>149.9</v>
      </c>
      <c r="F28" s="212"/>
      <c r="G28" s="235">
        <f>SUM(G20:G26)</f>
        <v>828</v>
      </c>
      <c r="H28" s="235"/>
      <c r="I28" s="236" t="s">
        <v>831</v>
      </c>
      <c r="J28" s="235"/>
      <c r="K28" s="236" t="s">
        <v>832</v>
      </c>
      <c r="L28" s="1220"/>
      <c r="M28" s="236">
        <f>SUM(M20,M22,M24,M27:M27)</f>
        <v>953.9</v>
      </c>
      <c r="N28" s="1220"/>
      <c r="O28" s="237">
        <f>SUM(O20:O26)</f>
        <v>1164.9000000000001</v>
      </c>
      <c r="P28" s="1220"/>
      <c r="Q28" s="237">
        <f>SUM(Q20:Q26)</f>
        <v>1412</v>
      </c>
      <c r="R28" s="1220"/>
      <c r="S28" s="237">
        <f>ROUNDUP(SUM(S20:S26),0)</f>
        <v>1495</v>
      </c>
      <c r="T28" s="1220"/>
      <c r="U28" s="237">
        <f>ROUNDUP(SUM(U20:U26),3)</f>
        <v>1555.1120000000001</v>
      </c>
      <c r="V28" s="1220"/>
      <c r="W28" s="238">
        <f>ROUNDUP(SUM(W20:W26),3)</f>
        <v>1829.412</v>
      </c>
      <c r="X28" s="1220"/>
      <c r="Y28" s="238">
        <f>ROUNDUP(SUM(Y20:Y26),3)</f>
        <v>1974.395</v>
      </c>
      <c r="Z28" s="1220"/>
      <c r="AA28" s="238">
        <f>ROUNDUP(SUM(AA20:AA26),3)</f>
        <v>2471.9870000000001</v>
      </c>
      <c r="AB28" s="1220"/>
      <c r="AC28" s="238">
        <f>ROUNDUP(SUM(AC20:AC26),3)+0.3</f>
        <v>3281.8360000000002</v>
      </c>
      <c r="AD28" s="1220"/>
      <c r="AE28" s="238">
        <f>ROUNDUP(SUM(AE20:AE26),3)</f>
        <v>3436.623</v>
      </c>
      <c r="AF28" s="1220"/>
      <c r="AG28" s="238">
        <f>ROUNDUP(SUM(AG20:AG26),7)</f>
        <v>3334.4341020000002</v>
      </c>
      <c r="AH28" s="1220"/>
      <c r="AI28" s="238">
        <f>ROUNDUP(SUM(AI20:AI26),7)</f>
        <v>4680.4941019999997</v>
      </c>
      <c r="AJ28" s="1220"/>
      <c r="AK28" s="238">
        <f>ROUNDUP(SUM(AK20:AK26),7)</f>
        <v>6357.4038730000002</v>
      </c>
      <c r="AL28" s="1220"/>
      <c r="AM28" s="238">
        <f>SUM(AM20:AM26)</f>
        <v>6723.2526010000001</v>
      </c>
      <c r="AN28" s="1220"/>
      <c r="AO28" s="803">
        <f>SUM(AO20:AO26)</f>
        <v>9622.3133450000005</v>
      </c>
      <c r="AP28" s="1220"/>
      <c r="AQ28" s="238">
        <f>SUM(AQ20:AQ26)</f>
        <v>9831.4520950000006</v>
      </c>
      <c r="AR28" s="1220"/>
      <c r="AS28" s="238">
        <f>AQ28-AO28</f>
        <v>209.13875000000007</v>
      </c>
      <c r="AT28" s="1191"/>
      <c r="AU28" s="1197"/>
      <c r="AV28" s="1159"/>
      <c r="AW28" s="1160"/>
      <c r="BA28" s="228"/>
      <c r="BC28" s="297"/>
    </row>
    <row r="29" spans="1:55" ht="10.95" customHeight="1" x14ac:dyDescent="0.25">
      <c r="A29" s="1240"/>
      <c r="B29" s="1241"/>
      <c r="C29" s="1241"/>
      <c r="D29" s="1241"/>
      <c r="E29" s="758"/>
      <c r="F29" s="758"/>
      <c r="G29" s="212"/>
      <c r="H29" s="212"/>
      <c r="I29" s="212"/>
      <c r="J29" s="212"/>
      <c r="K29" s="212"/>
      <c r="L29" s="1220"/>
      <c r="M29" s="212"/>
      <c r="N29" s="1220"/>
      <c r="O29" s="212"/>
      <c r="P29" s="1220"/>
      <c r="Q29" s="212"/>
      <c r="R29" s="1220"/>
      <c r="S29" s="239"/>
      <c r="T29" s="1220"/>
      <c r="U29" s="239"/>
      <c r="V29" s="1220"/>
      <c r="W29" s="220"/>
      <c r="X29" s="1220"/>
      <c r="Y29" s="220"/>
      <c r="Z29" s="1220"/>
      <c r="AA29" s="220"/>
      <c r="AB29" s="1220"/>
      <c r="AC29" s="220"/>
      <c r="AD29" s="1220"/>
      <c r="AE29" s="220"/>
      <c r="AF29" s="1220"/>
      <c r="AG29" s="220"/>
      <c r="AH29" s="1220"/>
      <c r="AI29" s="220"/>
      <c r="AJ29" s="1220"/>
      <c r="AK29" s="220"/>
      <c r="AL29" s="1220"/>
      <c r="AM29" s="220"/>
      <c r="AN29" s="1220"/>
      <c r="AO29" s="220"/>
      <c r="AP29" s="1220"/>
      <c r="AQ29" s="220"/>
      <c r="AR29" s="1220"/>
      <c r="AS29" s="213"/>
      <c r="AT29" s="1191"/>
      <c r="AU29" s="1159"/>
      <c r="AV29" s="1159"/>
      <c r="AW29" s="1160"/>
      <c r="BA29" s="228"/>
    </row>
    <row r="30" spans="1:55" ht="13.5" customHeight="1" x14ac:dyDescent="0.25">
      <c r="A30" s="1242" t="s">
        <v>1047</v>
      </c>
      <c r="B30" s="1243"/>
      <c r="C30" s="1243"/>
      <c r="D30" s="1243"/>
      <c r="E30" s="758"/>
      <c r="F30" s="758"/>
      <c r="G30" s="212"/>
      <c r="H30" s="212"/>
      <c r="I30" s="212"/>
      <c r="J30" s="212"/>
      <c r="K30" s="212"/>
      <c r="L30" s="1220"/>
      <c r="M30" s="212"/>
      <c r="N30" s="1220"/>
      <c r="O30" s="212"/>
      <c r="P30" s="1220"/>
      <c r="Q30" s="212"/>
      <c r="R30" s="1220"/>
      <c r="S30" s="239"/>
      <c r="T30" s="1220"/>
      <c r="U30" s="239"/>
      <c r="V30" s="1220"/>
      <c r="W30" s="220"/>
      <c r="X30" s="1220"/>
      <c r="Y30" s="220"/>
      <c r="Z30" s="1220"/>
      <c r="AA30" s="220"/>
      <c r="AB30" s="1220"/>
      <c r="AC30" s="220"/>
      <c r="AD30" s="1220"/>
      <c r="AE30" s="220"/>
      <c r="AF30" s="1220"/>
      <c r="AG30" s="220"/>
      <c r="AH30" s="1220"/>
      <c r="AI30" s="220"/>
      <c r="AJ30" s="1220"/>
      <c r="AK30" s="220"/>
      <c r="AL30" s="1220"/>
      <c r="AM30" s="220"/>
      <c r="AN30" s="1220"/>
      <c r="AO30" s="220">
        <v>-139.1</v>
      </c>
      <c r="AP30" s="1220"/>
      <c r="AQ30" s="808">
        <v>-142.19999999999999</v>
      </c>
      <c r="AR30" s="1220"/>
      <c r="AS30" s="213"/>
      <c r="AT30" s="1191"/>
      <c r="AU30" s="1159"/>
      <c r="AV30" s="1159"/>
      <c r="AW30" s="1160"/>
      <c r="BA30" s="228"/>
    </row>
    <row r="31" spans="1:55" ht="16.95" customHeight="1" x14ac:dyDescent="0.25">
      <c r="A31" s="1242" t="s">
        <v>887</v>
      </c>
      <c r="B31" s="1243"/>
      <c r="C31" s="1243"/>
      <c r="D31" s="1243"/>
      <c r="E31" s="758"/>
      <c r="F31" s="758"/>
      <c r="G31" s="761" t="s">
        <v>833</v>
      </c>
      <c r="H31" s="212"/>
      <c r="I31" s="240">
        <v>76.2</v>
      </c>
      <c r="J31" s="212"/>
      <c r="K31" s="240">
        <f>-(76.2+52.4+2.2)</f>
        <v>-130.79999999999998</v>
      </c>
      <c r="L31" s="1220"/>
      <c r="M31" s="240">
        <f>-(76.2+52.4+2.2+(1.6+3+7+1.1-0.1))</f>
        <v>-143.39999999999998</v>
      </c>
      <c r="N31" s="1220"/>
      <c r="O31" s="241">
        <f>-(76.2+52.4+2.2+(1.6+3+7+1.1-0.1))-1.6-1.9-5.4-4.9-0.1-0.3-1.1-1-1.1-2.2-2.5-0.6-1.4-0.5-4.2</f>
        <v>-172.19999999999996</v>
      </c>
      <c r="P31" s="1220"/>
      <c r="Q31" s="241">
        <f>-211.6-(2.9+1.5+0.8)</f>
        <v>-216.79999999999998</v>
      </c>
      <c r="R31" s="1220"/>
      <c r="S31" s="241">
        <f>Q31-50.026+1.1</f>
        <v>-265.72599999999994</v>
      </c>
      <c r="T31" s="1220"/>
      <c r="U31" s="241">
        <f>S31-87.553+5.591-62.762265</f>
        <v>-410.45026499999994</v>
      </c>
      <c r="V31" s="1220"/>
      <c r="W31" s="242">
        <f>-429</f>
        <v>-429</v>
      </c>
      <c r="X31" s="1220"/>
      <c r="Y31" s="242">
        <f>W31-74.791</f>
        <v>-503.791</v>
      </c>
      <c r="Z31" s="1220"/>
      <c r="AA31" s="242">
        <f>-503.791-395.517675-0.5</f>
        <v>-899.80867499999999</v>
      </c>
      <c r="AB31" s="1220"/>
      <c r="AC31" s="242">
        <f>-973.836675-0.002</f>
        <v>-973.83867499999997</v>
      </c>
      <c r="AD31" s="1220"/>
      <c r="AE31" s="242">
        <f>-973.836675-0.002-(0.1+0.36+0.016+0.45+0.742+1+1.2)</f>
        <v>-977.70667500000002</v>
      </c>
      <c r="AF31" s="1220"/>
      <c r="AG31" s="242">
        <f>-973.836675-0.002-(0.1+0.36+0.016+0.45+0.742+1+1.2) - 1.523 - (144+4.7+2.6+3.5+0.805+0.9+0.45+0.25+1+5.4+0.1+1+0.2+1.7+16.9+2.441)</f>
        <v>-1165.175675</v>
      </c>
      <c r="AH31" s="1220"/>
      <c r="AI31" s="242">
        <f>-973.836675-0.002-(0.1+0.36+0.016+0.45+0.742+1+1.2) - 1.523 - (144+4.7+2.6+3.5+0.805+0.9+0.45+0.25+1+5.4+0.1+1+0.2+1.7+16.9+2.441)-151.538-11.7</f>
        <v>-1328.413675</v>
      </c>
      <c r="AJ31" s="1220"/>
      <c r="AK31" s="242">
        <f>-973.836675-0.002-(0.1+0.36+0.016+0.45+0.742+1+1.2) - 1.523 - (144+4.7+2.6+3.5+0.805+0.9+0.45+0.25+1+5.4+0.1+1+0.2+1.7+16.9+2.441)-151.538-11.7-91.550727-32.1</f>
        <v>-1452.064402</v>
      </c>
      <c r="AL31" s="1220"/>
      <c r="AM31" s="242">
        <f>(-1452.064402 + 9.678 + 11.506)-2021.773408</f>
        <v>-3452.6538099999998</v>
      </c>
      <c r="AN31" s="1220"/>
      <c r="AO31" s="804">
        <f>(-1452.064402 + 9.678 + 11.506)-2021.773408-42.521-205.653-186.1777-25.568195-47.498-368.074</f>
        <v>-4328.1457049999999</v>
      </c>
      <c r="AP31" s="1220"/>
      <c r="AQ31" s="750">
        <f>(-1452.064402 + 9.678 + 11.506)-2021.773408-42.521-205.653-186.1777-25.568195-47.498-368.074-58.5</f>
        <v>-4386.6457049999999</v>
      </c>
      <c r="AR31" s="1220"/>
      <c r="AS31" s="213"/>
      <c r="AT31" s="1191"/>
      <c r="AU31" s="1159"/>
      <c r="AV31" s="1159"/>
      <c r="AW31" s="1160"/>
    </row>
    <row r="32" spans="1:55" ht="24.6" customHeight="1" x14ac:dyDescent="0.25">
      <c r="A32" s="1238" t="s">
        <v>886</v>
      </c>
      <c r="B32" s="1239"/>
      <c r="C32" s="1239"/>
      <c r="D32" s="1239"/>
      <c r="E32" s="243"/>
      <c r="F32" s="243"/>
      <c r="G32" s="244"/>
      <c r="H32" s="244"/>
      <c r="I32" s="245">
        <v>2124.9</v>
      </c>
      <c r="J32" s="244"/>
      <c r="K32" s="245">
        <v>2139.6</v>
      </c>
      <c r="L32" s="1221"/>
      <c r="M32" s="245">
        <v>2159.5</v>
      </c>
      <c r="N32" s="1221"/>
      <c r="O32" s="246">
        <f>SUM(O28:O31)</f>
        <v>992.70000000000016</v>
      </c>
      <c r="P32" s="1221"/>
      <c r="Q32" s="246">
        <f>SUM(Q28:Q31)</f>
        <v>1195.2</v>
      </c>
      <c r="R32" s="1221"/>
      <c r="S32" s="246">
        <f>SUM(S28:S31)</f>
        <v>1229.2740000000001</v>
      </c>
      <c r="T32" s="1221"/>
      <c r="U32" s="246">
        <f>SUM(U28:U31)</f>
        <v>1144.6617350000001</v>
      </c>
      <c r="V32" s="1221"/>
      <c r="W32" s="247">
        <f>SUM(W28:W31)</f>
        <v>1400.412</v>
      </c>
      <c r="X32" s="1221"/>
      <c r="Y32" s="247">
        <f>SUM(Y28:Y31)-0.1</f>
        <v>1470.5040000000001</v>
      </c>
      <c r="Z32" s="1221"/>
      <c r="AA32" s="247">
        <f>SUM(AA28:AA31)</f>
        <v>1572.1783250000001</v>
      </c>
      <c r="AB32" s="1221"/>
      <c r="AC32" s="247">
        <f>SUM(AC28:AC31)</f>
        <v>2307.9973250000003</v>
      </c>
      <c r="AD32" s="1221"/>
      <c r="AE32" s="247">
        <f>SUM(AE28:AE31)</f>
        <v>2458.9163250000001</v>
      </c>
      <c r="AF32" s="1221"/>
      <c r="AG32" s="247">
        <f>SUM(AG28:AG31)</f>
        <v>2169.2584270000002</v>
      </c>
      <c r="AH32" s="1221"/>
      <c r="AI32" s="247">
        <f>SUM(AI28:AI31)</f>
        <v>3352.0804269999999</v>
      </c>
      <c r="AJ32" s="1221"/>
      <c r="AK32" s="247">
        <f>SUM(AK28:AK31)</f>
        <v>4905.3394710000002</v>
      </c>
      <c r="AL32" s="1221"/>
      <c r="AM32" s="247">
        <f>SUM(AM28:AM31)</f>
        <v>3270.5987910000003</v>
      </c>
      <c r="AN32" s="1221"/>
      <c r="AO32" s="247">
        <f>SUM(AO28:AO31)</f>
        <v>5155.0676400000002</v>
      </c>
      <c r="AP32" s="1221"/>
      <c r="AQ32" s="247">
        <f>SUM(AQ28:AQ31)</f>
        <v>5302.6063899999999</v>
      </c>
      <c r="AR32" s="1221"/>
      <c r="AS32" s="248"/>
      <c r="AT32" s="1192"/>
      <c r="AU32" s="1198"/>
      <c r="AV32" s="1198"/>
      <c r="AW32" s="1199"/>
      <c r="AZ32" s="274" t="s">
        <v>842</v>
      </c>
      <c r="BA32" s="227">
        <v>5443.8857150000003</v>
      </c>
      <c r="BB32" t="s">
        <v>847</v>
      </c>
    </row>
    <row r="33" spans="1:55" ht="18.600000000000001" customHeight="1" x14ac:dyDescent="0.25">
      <c r="A33" s="249"/>
      <c r="B33" s="249"/>
      <c r="C33" s="249"/>
      <c r="D33" s="249"/>
      <c r="I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Z33" s="276" t="s">
        <v>841</v>
      </c>
      <c r="BA33" s="228">
        <v>58.5</v>
      </c>
      <c r="BB33" t="s">
        <v>1158</v>
      </c>
      <c r="BC33" s="297"/>
    </row>
    <row r="35" spans="1:55" x14ac:dyDescent="0.25">
      <c r="AQ35" s="802"/>
      <c r="BA35" s="298"/>
    </row>
    <row r="245" spans="6:26" x14ac:dyDescent="0.25">
      <c r="Z245" s="499"/>
    </row>
    <row r="251" spans="6:26" x14ac:dyDescent="0.25">
      <c r="F251" s="495"/>
      <c r="X251" s="749"/>
      <c r="Y251" s="749"/>
    </row>
    <row r="252" spans="6:26" x14ac:dyDescent="0.25">
      <c r="H252" s="749"/>
    </row>
    <row r="255" spans="6:26" x14ac:dyDescent="0.25">
      <c r="H255" s="749"/>
    </row>
    <row r="256" spans="6:26" x14ac:dyDescent="0.25">
      <c r="X256" s="749"/>
      <c r="Y256" s="749"/>
    </row>
    <row r="258" spans="6:25" x14ac:dyDescent="0.25">
      <c r="O258" s="749"/>
      <c r="X258" s="749"/>
      <c r="Y258" s="749"/>
    </row>
    <row r="264" spans="6:25" x14ac:dyDescent="0.25">
      <c r="F264" s="495"/>
      <c r="P264" s="749"/>
    </row>
    <row r="277" spans="1:26" x14ac:dyDescent="0.25">
      <c r="A277" s="497"/>
      <c r="B277" s="496"/>
      <c r="C277" s="496"/>
      <c r="D277" s="496"/>
      <c r="E277" s="495"/>
      <c r="F277" s="495"/>
      <c r="G277" s="749"/>
      <c r="H277" s="749"/>
      <c r="N277" s="749"/>
      <c r="O277" s="749"/>
      <c r="P277" s="749"/>
      <c r="Q277" s="749"/>
      <c r="W277" s="749"/>
      <c r="X277" s="749"/>
      <c r="Y277" s="749"/>
      <c r="Z277" s="749"/>
    </row>
    <row r="278" spans="1:26" x14ac:dyDescent="0.25">
      <c r="A278" s="497"/>
      <c r="B278" s="496"/>
      <c r="C278" s="496"/>
      <c r="D278" s="496"/>
      <c r="E278" s="495"/>
      <c r="F278" s="495"/>
      <c r="G278" s="749"/>
      <c r="H278" s="749"/>
      <c r="N278" s="749"/>
      <c r="O278" s="749"/>
      <c r="P278" s="749"/>
      <c r="Q278" s="749"/>
      <c r="W278" s="749"/>
      <c r="X278" s="749"/>
      <c r="Y278" s="749"/>
      <c r="Z278" s="749"/>
    </row>
    <row r="282" spans="1:26" x14ac:dyDescent="0.25">
      <c r="A282" s="497"/>
      <c r="B282" s="496"/>
      <c r="C282" s="496"/>
      <c r="D282" s="496"/>
      <c r="E282" s="495"/>
      <c r="F282" s="495"/>
      <c r="G282" s="749"/>
      <c r="H282" s="749"/>
      <c r="N282" s="749"/>
      <c r="O282" s="749"/>
      <c r="P282" s="749"/>
      <c r="Q282" s="749"/>
      <c r="W282" s="749"/>
      <c r="X282" s="749"/>
      <c r="Y282" s="749"/>
      <c r="Z282" s="749"/>
    </row>
    <row r="283" spans="1:26" x14ac:dyDescent="0.25">
      <c r="A283" s="497"/>
      <c r="B283" s="496"/>
      <c r="C283" s="496"/>
      <c r="D283" s="496"/>
      <c r="E283" s="495"/>
      <c r="F283" s="495"/>
      <c r="G283" s="749"/>
      <c r="H283" s="749"/>
      <c r="N283" s="749"/>
      <c r="O283" s="749"/>
      <c r="P283" s="749"/>
      <c r="Q283" s="749"/>
      <c r="W283" s="749"/>
      <c r="X283" s="749"/>
      <c r="Y283" s="749"/>
      <c r="Z283" s="749"/>
    </row>
    <row r="284" spans="1:26" x14ac:dyDescent="0.25">
      <c r="F284" s="495"/>
    </row>
    <row r="289" spans="6:15" x14ac:dyDescent="0.25">
      <c r="O289" s="749"/>
    </row>
    <row r="290" spans="6:15" x14ac:dyDescent="0.25">
      <c r="F290" s="495"/>
      <c r="O290" s="749"/>
    </row>
    <row r="311" spans="15:15" x14ac:dyDescent="0.25">
      <c r="O311" s="749"/>
    </row>
    <row r="312" spans="15:15" x14ac:dyDescent="0.25">
      <c r="O312" s="749"/>
    </row>
    <row r="328" spans="6:15" x14ac:dyDescent="0.25">
      <c r="F328" s="495"/>
      <c r="O328" s="749"/>
    </row>
    <row r="329" spans="6:15" x14ac:dyDescent="0.25">
      <c r="F329" s="495"/>
      <c r="O329" s="749"/>
    </row>
    <row r="374" spans="15:15" x14ac:dyDescent="0.25">
      <c r="O374" s="749"/>
    </row>
    <row r="397" spans="15:17" x14ac:dyDescent="0.25">
      <c r="O397" s="749"/>
      <c r="Q397" s="749"/>
    </row>
    <row r="409" spans="15:15" x14ac:dyDescent="0.25">
      <c r="O409" s="749"/>
    </row>
  </sheetData>
  <mergeCells count="91">
    <mergeCell ref="AU28:AW28"/>
    <mergeCell ref="A32:D32"/>
    <mergeCell ref="AU32:AW32"/>
    <mergeCell ref="A29:D29"/>
    <mergeCell ref="AU29:AW29"/>
    <mergeCell ref="A30:D30"/>
    <mergeCell ref="AU30:AW30"/>
    <mergeCell ref="A31:D31"/>
    <mergeCell ref="AU31:AW31"/>
    <mergeCell ref="AU25:AW25"/>
    <mergeCell ref="A26:G26"/>
    <mergeCell ref="AU26:AW26"/>
    <mergeCell ref="A27:D27"/>
    <mergeCell ref="AU27:AW27"/>
    <mergeCell ref="AU22:AW22"/>
    <mergeCell ref="A23:D23"/>
    <mergeCell ref="AU23:AW23"/>
    <mergeCell ref="A24:D24"/>
    <mergeCell ref="AU24:AW24"/>
    <mergeCell ref="AU19:AW19"/>
    <mergeCell ref="A20:D20"/>
    <mergeCell ref="AU20:AW20"/>
    <mergeCell ref="A21:D21"/>
    <mergeCell ref="AU21:AW21"/>
    <mergeCell ref="AT3:AT32"/>
    <mergeCell ref="AU3:AW4"/>
    <mergeCell ref="A5:D5"/>
    <mergeCell ref="AU5:AW5"/>
    <mergeCell ref="A6:D6"/>
    <mergeCell ref="A7:D7"/>
    <mergeCell ref="AU7:AW7"/>
    <mergeCell ref="A8:D8"/>
    <mergeCell ref="AU8:AW8"/>
    <mergeCell ref="AM3:AM4"/>
    <mergeCell ref="AN3:AN32"/>
    <mergeCell ref="AU13:AW13"/>
    <mergeCell ref="A14:D14"/>
    <mergeCell ref="A15:D15"/>
    <mergeCell ref="A16:D16"/>
    <mergeCell ref="V3:V32"/>
    <mergeCell ref="W3:W4"/>
    <mergeCell ref="X3:X32"/>
    <mergeCell ref="Y3:Y4"/>
    <mergeCell ref="Z3:Z32"/>
    <mergeCell ref="O3:O4"/>
    <mergeCell ref="P3:P32"/>
    <mergeCell ref="Q3:Q4"/>
    <mergeCell ref="R3:R32"/>
    <mergeCell ref="S3:S4"/>
    <mergeCell ref="T3:T32"/>
    <mergeCell ref="A19:D19"/>
    <mergeCell ref="AU18:AW18"/>
    <mergeCell ref="A9:D9"/>
    <mergeCell ref="A10:D10"/>
    <mergeCell ref="AU10:AW10"/>
    <mergeCell ref="A11:D11"/>
    <mergeCell ref="A12:D12"/>
    <mergeCell ref="AU12:AW12"/>
    <mergeCell ref="AL3:AL32"/>
    <mergeCell ref="AA3:AA4"/>
    <mergeCell ref="AB3:AB32"/>
    <mergeCell ref="AC3:AC4"/>
    <mergeCell ref="AD3:AD32"/>
    <mergeCell ref="AE3:AE4"/>
    <mergeCell ref="AF3:AF32"/>
    <mergeCell ref="U3:U4"/>
    <mergeCell ref="A13:D13"/>
    <mergeCell ref="AO3:AO4"/>
    <mergeCell ref="AP3:AP32"/>
    <mergeCell ref="AQ3:AQ4"/>
    <mergeCell ref="AR3:AR32"/>
    <mergeCell ref="A18:D18"/>
    <mergeCell ref="A22:D22"/>
    <mergeCell ref="A25:D25"/>
    <mergeCell ref="A28:D28"/>
    <mergeCell ref="A1:AS1"/>
    <mergeCell ref="A2:D2"/>
    <mergeCell ref="A3:D4"/>
    <mergeCell ref="E3:E4"/>
    <mergeCell ref="G3:G4"/>
    <mergeCell ref="I3:I4"/>
    <mergeCell ref="K3:K4"/>
    <mergeCell ref="L3:L32"/>
    <mergeCell ref="M3:M4"/>
    <mergeCell ref="N3:N32"/>
    <mergeCell ref="AG3:AG4"/>
    <mergeCell ref="AH3:AH32"/>
    <mergeCell ref="AI3:AI4"/>
    <mergeCell ref="AJ3:AJ32"/>
    <mergeCell ref="AK3:AK4"/>
    <mergeCell ref="AS3:AS4"/>
  </mergeCells>
  <printOptions horizontalCentered="1" verticalCentered="1"/>
  <pageMargins left="0.16" right="0.16" top="0.25" bottom="0.2" header="0.17" footer="0.2"/>
  <pageSetup paperSize="3" scale="6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249977111117893"/>
  </sheetPr>
  <dimension ref="A1:BC410"/>
  <sheetViews>
    <sheetView zoomScale="85" workbookViewId="0">
      <selection activeCell="C40" sqref="C40"/>
    </sheetView>
  </sheetViews>
  <sheetFormatPr defaultRowHeight="13.2" x14ac:dyDescent="0.25"/>
  <cols>
    <col min="1" max="1" width="9.6640625" style="753" customWidth="1"/>
    <col min="2" max="2" width="12" style="208" customWidth="1"/>
    <col min="3" max="3" width="12.6640625" style="208" customWidth="1"/>
    <col min="4" max="4" width="24.6640625" style="208" customWidth="1"/>
    <col min="5" max="5" width="16" style="209" hidden="1" customWidth="1"/>
    <col min="6" max="6" width="3.33203125" style="209" hidden="1" customWidth="1"/>
    <col min="7" max="7" width="16.33203125" style="210" hidden="1" customWidth="1"/>
    <col min="8" max="8" width="3.33203125" style="210" hidden="1" customWidth="1"/>
    <col min="9" max="9" width="16.33203125" style="210" hidden="1" customWidth="1"/>
    <col min="10" max="10" width="3.33203125" style="210" hidden="1" customWidth="1"/>
    <col min="11" max="11" width="16.33203125" style="210" hidden="1" customWidth="1"/>
    <col min="12" max="12" width="3.33203125" style="210" hidden="1" customWidth="1"/>
    <col min="13" max="13" width="16.5546875" style="210" hidden="1" customWidth="1"/>
    <col min="14" max="14" width="3.33203125" style="210" hidden="1" customWidth="1"/>
    <col min="15" max="15" width="16.33203125" style="210" hidden="1" customWidth="1"/>
    <col min="16" max="16" width="3.33203125" style="210" hidden="1" customWidth="1"/>
    <col min="17" max="17" width="15.6640625" style="210" hidden="1" customWidth="1"/>
    <col min="18" max="18" width="2.6640625" style="210" hidden="1" customWidth="1"/>
    <col min="19" max="19" width="15.6640625" style="210" hidden="1" customWidth="1"/>
    <col min="20" max="20" width="2.6640625" style="210" hidden="1" customWidth="1"/>
    <col min="21" max="21" width="15.6640625" style="210" hidden="1" customWidth="1"/>
    <col min="22" max="22" width="2.6640625" style="210" hidden="1" customWidth="1"/>
    <col min="23" max="23" width="19.88671875" style="210" hidden="1" customWidth="1"/>
    <col min="24" max="24" width="2.6640625" style="210" hidden="1" customWidth="1"/>
    <col min="25" max="25" width="19.5546875" style="210" hidden="1" customWidth="1"/>
    <col min="26" max="26" width="2.6640625" style="210" hidden="1" customWidth="1"/>
    <col min="27" max="27" width="19.5546875" style="210" hidden="1" customWidth="1"/>
    <col min="28" max="28" width="2.6640625" style="210" hidden="1" customWidth="1"/>
    <col min="29" max="29" width="19.5546875" style="210" hidden="1" customWidth="1"/>
    <col min="30" max="30" width="2.6640625" style="210" hidden="1" customWidth="1"/>
    <col min="31" max="31" width="19.5546875" style="210" hidden="1" customWidth="1"/>
    <col min="32" max="32" width="2.6640625" style="210" hidden="1" customWidth="1"/>
    <col min="33" max="33" width="19.5546875" style="210" hidden="1" customWidth="1"/>
    <col min="34" max="34" width="2.6640625" style="210" hidden="1" customWidth="1"/>
    <col min="35" max="35" width="19.5546875" style="210" hidden="1" customWidth="1"/>
    <col min="36" max="36" width="2.6640625" style="210" hidden="1" customWidth="1"/>
    <col min="37" max="37" width="19.5546875" style="210" hidden="1" customWidth="1"/>
    <col min="38" max="38" width="2.6640625" style="210" hidden="1" customWidth="1"/>
    <col min="39" max="39" width="19.5546875" style="210" hidden="1" customWidth="1"/>
    <col min="40" max="40" width="2.6640625" style="210" hidden="1" customWidth="1"/>
    <col min="41" max="41" width="19.5546875" style="210" customWidth="1"/>
    <col min="42" max="42" width="2.6640625" style="210" customWidth="1"/>
    <col min="43" max="43" width="19.5546875" style="210" customWidth="1"/>
    <col min="44" max="44" width="2.6640625" style="210" customWidth="1"/>
    <col min="45" max="45" width="15.6640625" style="210" customWidth="1"/>
    <col min="46" max="46" width="2.6640625" hidden="1" customWidth="1"/>
    <col min="47" max="47" width="9" hidden="1" customWidth="1"/>
    <col min="48" max="48" width="10.109375" hidden="1" customWidth="1"/>
    <col min="49" max="49" width="10.88671875" hidden="1" customWidth="1"/>
    <col min="50" max="50" width="7.5546875" customWidth="1"/>
    <col min="51" max="51" width="11.6640625" customWidth="1"/>
    <col min="52" max="52" width="11.44140625" style="274" bestFit="1" customWidth="1"/>
    <col min="53" max="53" width="23.5546875" customWidth="1"/>
    <col min="54" max="54" width="13.88671875" customWidth="1"/>
    <col min="55" max="55" width="18.88671875" bestFit="1" customWidth="1"/>
  </cols>
  <sheetData>
    <row r="1" spans="1:52" ht="55.5" customHeight="1" x14ac:dyDescent="0.25">
      <c r="A1" s="1170" t="s">
        <v>1087</v>
      </c>
      <c r="B1" s="1170"/>
      <c r="C1" s="1170"/>
      <c r="D1" s="1170"/>
      <c r="E1" s="1170"/>
      <c r="F1" s="1170"/>
      <c r="G1" s="1170"/>
      <c r="H1" s="1170"/>
      <c r="I1" s="1170"/>
      <c r="J1" s="1170"/>
      <c r="K1" s="1170"/>
      <c r="L1" s="1170"/>
      <c r="M1" s="1170"/>
      <c r="N1" s="1170"/>
      <c r="O1" s="1170"/>
      <c r="P1" s="1170"/>
      <c r="Q1" s="1170"/>
      <c r="R1" s="1170"/>
      <c r="S1" s="1170"/>
      <c r="T1" s="1170"/>
      <c r="U1" s="1170"/>
      <c r="V1" s="1170"/>
      <c r="W1" s="1170"/>
      <c r="X1" s="1170"/>
      <c r="Y1" s="1170"/>
      <c r="Z1" s="1170"/>
      <c r="AA1" s="1170"/>
      <c r="AB1" s="1170"/>
      <c r="AC1" s="1170"/>
      <c r="AD1" s="1170"/>
      <c r="AE1" s="1170"/>
      <c r="AF1" s="1170"/>
      <c r="AG1" s="1170"/>
      <c r="AH1" s="1170"/>
      <c r="AI1" s="1170"/>
      <c r="AJ1" s="1170"/>
      <c r="AK1" s="1170"/>
      <c r="AL1" s="1170"/>
      <c r="AM1" s="1170"/>
      <c r="AN1" s="1170"/>
      <c r="AO1" s="1170"/>
      <c r="AP1" s="1170"/>
      <c r="AQ1" s="1170"/>
      <c r="AR1" s="1170"/>
      <c r="AS1" s="1170"/>
    </row>
    <row r="2" spans="1:52" ht="7.95" customHeight="1" x14ac:dyDescent="0.25">
      <c r="A2" s="1171"/>
      <c r="B2" s="1172"/>
      <c r="C2" s="1172"/>
      <c r="D2" s="1172"/>
    </row>
    <row r="3" spans="1:52" s="211" customFormat="1" ht="21" customHeight="1" x14ac:dyDescent="0.25">
      <c r="A3" s="1215"/>
      <c r="B3" s="1216"/>
      <c r="C3" s="1216"/>
      <c r="D3" s="1216"/>
      <c r="E3" s="1219" t="s">
        <v>797</v>
      </c>
      <c r="F3" s="754"/>
      <c r="G3" s="1219" t="s">
        <v>798</v>
      </c>
      <c r="H3" s="754"/>
      <c r="I3" s="1219" t="s">
        <v>799</v>
      </c>
      <c r="J3" s="754"/>
      <c r="K3" s="1219" t="s">
        <v>800</v>
      </c>
      <c r="L3" s="1219"/>
      <c r="M3" s="1219" t="s">
        <v>801</v>
      </c>
      <c r="N3" s="1219"/>
      <c r="O3" s="1219" t="s">
        <v>802</v>
      </c>
      <c r="P3" s="1219"/>
      <c r="Q3" s="1219" t="s">
        <v>803</v>
      </c>
      <c r="R3" s="1219"/>
      <c r="S3" s="1219" t="s">
        <v>804</v>
      </c>
      <c r="T3" s="1219"/>
      <c r="U3" s="1219" t="s">
        <v>805</v>
      </c>
      <c r="V3" s="1219"/>
      <c r="W3" s="1222" t="s">
        <v>806</v>
      </c>
      <c r="X3" s="1219"/>
      <c r="Y3" s="1222" t="s">
        <v>807</v>
      </c>
      <c r="Z3" s="1219"/>
      <c r="AA3" s="1222" t="s">
        <v>808</v>
      </c>
      <c r="AB3" s="1219"/>
      <c r="AC3" s="1222" t="s">
        <v>809</v>
      </c>
      <c r="AD3" s="1219"/>
      <c r="AE3" s="1222" t="s">
        <v>810</v>
      </c>
      <c r="AF3" s="1219"/>
      <c r="AG3" s="1222" t="s">
        <v>811</v>
      </c>
      <c r="AH3" s="1219"/>
      <c r="AI3" s="1222" t="s">
        <v>812</v>
      </c>
      <c r="AJ3" s="1219"/>
      <c r="AK3" s="1222" t="s">
        <v>813</v>
      </c>
      <c r="AL3" s="1219"/>
      <c r="AM3" s="1222" t="s">
        <v>839</v>
      </c>
      <c r="AN3" s="1219"/>
      <c r="AO3" s="1222" t="s">
        <v>1066</v>
      </c>
      <c r="AP3" s="1219"/>
      <c r="AQ3" s="1222" t="s">
        <v>1157</v>
      </c>
      <c r="AR3" s="1219"/>
      <c r="AS3" s="1222" t="s">
        <v>814</v>
      </c>
      <c r="AT3" s="1190"/>
      <c r="AU3" s="1193" t="s">
        <v>815</v>
      </c>
      <c r="AV3" s="1193"/>
      <c r="AW3" s="1194"/>
      <c r="AZ3" s="275"/>
    </row>
    <row r="4" spans="1:52" ht="24.6" customHeight="1" x14ac:dyDescent="0.25">
      <c r="A4" s="1217"/>
      <c r="B4" s="1218"/>
      <c r="C4" s="1218"/>
      <c r="D4" s="1218"/>
      <c r="E4" s="1220"/>
      <c r="F4" s="755"/>
      <c r="G4" s="1220"/>
      <c r="H4" s="755"/>
      <c r="I4" s="1220"/>
      <c r="J4" s="755"/>
      <c r="K4" s="1220"/>
      <c r="L4" s="1220"/>
      <c r="M4" s="1220"/>
      <c r="N4" s="1220"/>
      <c r="O4" s="1220"/>
      <c r="P4" s="1220"/>
      <c r="Q4" s="1220"/>
      <c r="R4" s="1220"/>
      <c r="S4" s="1220"/>
      <c r="T4" s="1220"/>
      <c r="U4" s="1220"/>
      <c r="V4" s="1220"/>
      <c r="W4" s="1223"/>
      <c r="X4" s="1220"/>
      <c r="Y4" s="1223"/>
      <c r="Z4" s="1220"/>
      <c r="AA4" s="1223"/>
      <c r="AB4" s="1220"/>
      <c r="AC4" s="1223"/>
      <c r="AD4" s="1220"/>
      <c r="AE4" s="1223"/>
      <c r="AF4" s="1220"/>
      <c r="AG4" s="1223"/>
      <c r="AH4" s="1220"/>
      <c r="AI4" s="1223"/>
      <c r="AJ4" s="1220"/>
      <c r="AK4" s="1223"/>
      <c r="AL4" s="1220"/>
      <c r="AM4" s="1223"/>
      <c r="AN4" s="1220"/>
      <c r="AO4" s="1223"/>
      <c r="AP4" s="1220"/>
      <c r="AQ4" s="1223"/>
      <c r="AR4" s="1220"/>
      <c r="AS4" s="1223"/>
      <c r="AT4" s="1191"/>
      <c r="AU4" s="1195"/>
      <c r="AV4" s="1195"/>
      <c r="AW4" s="1196"/>
    </row>
    <row r="5" spans="1:52" ht="13.95" customHeight="1" x14ac:dyDescent="0.25">
      <c r="A5" s="1236" t="s">
        <v>816</v>
      </c>
      <c r="B5" s="1237"/>
      <c r="C5" s="1237"/>
      <c r="D5" s="1172"/>
      <c r="E5" s="758"/>
      <c r="F5" s="758"/>
      <c r="G5" s="212"/>
      <c r="H5" s="212"/>
      <c r="I5" s="212"/>
      <c r="J5" s="212"/>
      <c r="K5" s="212"/>
      <c r="L5" s="1220"/>
      <c r="M5" s="212"/>
      <c r="N5" s="1220"/>
      <c r="O5" s="212"/>
      <c r="P5" s="1220"/>
      <c r="Q5" s="212"/>
      <c r="R5" s="1220"/>
      <c r="S5" s="212"/>
      <c r="T5" s="1220"/>
      <c r="U5" s="212"/>
      <c r="V5" s="1220"/>
      <c r="W5" s="213"/>
      <c r="X5" s="1220"/>
      <c r="Y5" s="213"/>
      <c r="Z5" s="1220"/>
      <c r="AA5" s="213"/>
      <c r="AB5" s="1220"/>
      <c r="AC5" s="213"/>
      <c r="AD5" s="1220"/>
      <c r="AE5" s="213"/>
      <c r="AF5" s="1220"/>
      <c r="AG5" s="213"/>
      <c r="AH5" s="1220"/>
      <c r="AI5" s="213"/>
      <c r="AJ5" s="1220"/>
      <c r="AK5" s="213"/>
      <c r="AL5" s="1220"/>
      <c r="AM5" s="213"/>
      <c r="AN5" s="1220"/>
      <c r="AO5" s="213"/>
      <c r="AP5" s="1220"/>
      <c r="AQ5" s="213"/>
      <c r="AR5" s="1220"/>
      <c r="AS5" s="213"/>
      <c r="AT5" s="1191"/>
      <c r="AU5" s="1159"/>
      <c r="AV5" s="1159"/>
      <c r="AW5" s="1160"/>
    </row>
    <row r="6" spans="1:52" ht="20.25" customHeight="1" x14ac:dyDescent="0.25">
      <c r="A6" s="1232" t="s">
        <v>825</v>
      </c>
      <c r="B6" s="1225"/>
      <c r="C6" s="1225"/>
      <c r="D6" s="1225"/>
      <c r="E6" s="219"/>
      <c r="F6" s="219"/>
      <c r="G6" s="214"/>
      <c r="H6" s="219"/>
      <c r="I6" s="214"/>
      <c r="J6" s="219"/>
      <c r="K6" s="214"/>
      <c r="L6" s="1220"/>
      <c r="M6" s="214"/>
      <c r="N6" s="1220"/>
      <c r="O6" s="214"/>
      <c r="P6" s="1220"/>
      <c r="Q6" s="214"/>
      <c r="R6" s="1220"/>
      <c r="S6" s="214"/>
      <c r="T6" s="1220"/>
      <c r="U6" s="214"/>
      <c r="V6" s="1220"/>
      <c r="W6" s="215"/>
      <c r="X6" s="1220"/>
      <c r="Y6" s="215"/>
      <c r="Z6" s="1220"/>
      <c r="AA6" s="216"/>
      <c r="AB6" s="1220"/>
      <c r="AC6" s="216"/>
      <c r="AD6" s="1220"/>
      <c r="AE6" s="216"/>
      <c r="AF6" s="1220"/>
      <c r="AG6" s="224" t="s">
        <v>92</v>
      </c>
      <c r="AH6" s="1220"/>
      <c r="AI6" s="224">
        <v>1424</v>
      </c>
      <c r="AJ6" s="1220"/>
      <c r="AK6" s="216">
        <v>1424</v>
      </c>
      <c r="AL6" s="1220"/>
      <c r="AM6" s="216">
        <v>1545.1</v>
      </c>
      <c r="AN6" s="1220"/>
      <c r="AO6" s="216">
        <v>1356</v>
      </c>
      <c r="AP6" s="1220"/>
      <c r="AQ6" s="800">
        <v>1547</v>
      </c>
      <c r="AR6" s="1220"/>
      <c r="AS6" s="216">
        <f>AQ6-AO6</f>
        <v>191</v>
      </c>
      <c r="AT6" s="1191"/>
      <c r="AU6" s="756"/>
      <c r="AV6" s="756"/>
      <c r="AW6" s="757"/>
    </row>
    <row r="7" spans="1:52" ht="13.95" customHeight="1" x14ac:dyDescent="0.25">
      <c r="A7" s="1232"/>
      <c r="B7" s="1225"/>
      <c r="C7" s="1225"/>
      <c r="D7" s="1225"/>
      <c r="E7" s="758"/>
      <c r="F7" s="758"/>
      <c r="G7" s="758"/>
      <c r="H7" s="758"/>
      <c r="I7" s="758"/>
      <c r="J7" s="758"/>
      <c r="K7" s="758"/>
      <c r="L7" s="1220"/>
      <c r="M7" s="758"/>
      <c r="N7" s="1220"/>
      <c r="O7" s="758"/>
      <c r="P7" s="1220"/>
      <c r="Q7" s="758"/>
      <c r="R7" s="1220"/>
      <c r="S7" s="758"/>
      <c r="T7" s="1220"/>
      <c r="U7" s="758"/>
      <c r="V7" s="1220"/>
      <c r="W7" s="217"/>
      <c r="X7" s="1220"/>
      <c r="Y7" s="217"/>
      <c r="Z7" s="1220"/>
      <c r="AA7" s="217"/>
      <c r="AB7" s="1220"/>
      <c r="AC7" s="217"/>
      <c r="AD7" s="1220"/>
      <c r="AE7" s="217"/>
      <c r="AF7" s="1220"/>
      <c r="AG7" s="217" t="s">
        <v>817</v>
      </c>
      <c r="AH7" s="1220"/>
      <c r="AI7" s="217" t="s">
        <v>817</v>
      </c>
      <c r="AJ7" s="1220"/>
      <c r="AK7" s="217" t="s">
        <v>817</v>
      </c>
      <c r="AL7" s="1220"/>
      <c r="AM7" s="217" t="s">
        <v>817</v>
      </c>
      <c r="AN7" s="1220"/>
      <c r="AO7" s="217" t="s">
        <v>817</v>
      </c>
      <c r="AP7" s="1220"/>
      <c r="AQ7" s="794" t="s">
        <v>817</v>
      </c>
      <c r="AR7" s="1220"/>
      <c r="AS7" s="216"/>
      <c r="AT7" s="1191"/>
      <c r="AU7" s="1159"/>
      <c r="AV7" s="1159"/>
      <c r="AW7" s="1160"/>
    </row>
    <row r="8" spans="1:52" ht="18.75" customHeight="1" x14ac:dyDescent="0.25">
      <c r="A8" s="1232" t="s">
        <v>52</v>
      </c>
      <c r="B8" s="1225"/>
      <c r="C8" s="1225"/>
      <c r="D8" s="1225"/>
      <c r="E8" s="219" t="s">
        <v>92</v>
      </c>
      <c r="F8" s="219"/>
      <c r="G8" s="214">
        <v>125</v>
      </c>
      <c r="H8" s="219"/>
      <c r="I8" s="214">
        <v>125</v>
      </c>
      <c r="J8" s="219"/>
      <c r="K8" s="214">
        <v>125</v>
      </c>
      <c r="L8" s="1220"/>
      <c r="M8" s="214">
        <v>125</v>
      </c>
      <c r="N8" s="1220"/>
      <c r="O8" s="214">
        <v>125</v>
      </c>
      <c r="P8" s="1220"/>
      <c r="Q8" s="214" t="s">
        <v>819</v>
      </c>
      <c r="R8" s="1220"/>
      <c r="S8" s="214" t="s">
        <v>819</v>
      </c>
      <c r="T8" s="1220"/>
      <c r="U8" s="214" t="s">
        <v>820</v>
      </c>
      <c r="V8" s="1220"/>
      <c r="W8" s="221" t="s">
        <v>92</v>
      </c>
      <c r="X8" s="1220"/>
      <c r="Y8" s="221">
        <v>14</v>
      </c>
      <c r="Z8" s="1220"/>
      <c r="AA8" s="224">
        <v>72</v>
      </c>
      <c r="AB8" s="1220"/>
      <c r="AC8" s="224">
        <v>200</v>
      </c>
      <c r="AD8" s="1220"/>
      <c r="AE8" s="224">
        <v>200</v>
      </c>
      <c r="AF8" s="1220"/>
      <c r="AG8" s="216">
        <v>274.39999999999998</v>
      </c>
      <c r="AH8" s="1220"/>
      <c r="AI8" s="216">
        <v>274.39999999999998</v>
      </c>
      <c r="AJ8" s="1220"/>
      <c r="AK8" s="216">
        <v>274.39999999999998</v>
      </c>
      <c r="AL8" s="1220"/>
      <c r="AM8" s="216">
        <v>242.964</v>
      </c>
      <c r="AN8" s="1220"/>
      <c r="AO8" s="216">
        <v>207.78100000000001</v>
      </c>
      <c r="AP8" s="1220"/>
      <c r="AQ8" s="800">
        <v>193.5</v>
      </c>
      <c r="AR8" s="1220"/>
      <c r="AS8" s="216">
        <f>AQ8-AO8</f>
        <v>-14.281000000000006</v>
      </c>
      <c r="AT8" s="1191"/>
      <c r="AU8" s="1161"/>
      <c r="AV8" s="1161"/>
      <c r="AW8" s="1162"/>
    </row>
    <row r="9" spans="1:52" ht="13.95" customHeight="1" x14ac:dyDescent="0.25">
      <c r="A9" s="1230"/>
      <c r="B9" s="1231"/>
      <c r="C9" s="1231"/>
      <c r="D9" s="1231"/>
      <c r="E9" s="758"/>
      <c r="F9" s="758"/>
      <c r="G9" s="758"/>
      <c r="H9" s="758"/>
      <c r="I9" s="758"/>
      <c r="J9" s="758"/>
      <c r="K9" s="758"/>
      <c r="L9" s="1220"/>
      <c r="M9" s="758"/>
      <c r="N9" s="1220"/>
      <c r="O9" s="758"/>
      <c r="P9" s="1220"/>
      <c r="Q9" s="758"/>
      <c r="R9" s="1220"/>
      <c r="S9" s="758"/>
      <c r="T9" s="1220"/>
      <c r="U9" s="758"/>
      <c r="V9" s="1220"/>
      <c r="W9" s="217"/>
      <c r="X9" s="1220"/>
      <c r="Y9" s="217"/>
      <c r="Z9" s="1220"/>
      <c r="AA9" s="217"/>
      <c r="AB9" s="1220"/>
      <c r="AC9" s="217"/>
      <c r="AD9" s="1220"/>
      <c r="AE9" s="217"/>
      <c r="AF9" s="1220"/>
      <c r="AG9" s="217"/>
      <c r="AH9" s="1220"/>
      <c r="AI9" s="217"/>
      <c r="AJ9" s="1220"/>
      <c r="AK9" s="217"/>
      <c r="AL9" s="1220"/>
      <c r="AM9" s="217"/>
      <c r="AN9" s="1220"/>
      <c r="AO9" s="217"/>
      <c r="AP9" s="1220"/>
      <c r="AQ9" s="794"/>
      <c r="AR9" s="1220"/>
      <c r="AS9" s="216"/>
      <c r="AT9" s="1191"/>
      <c r="AU9" s="759"/>
      <c r="AV9" s="759"/>
      <c r="AW9" s="760"/>
    </row>
    <row r="10" spans="1:52" ht="18.75" customHeight="1" x14ac:dyDescent="0.25">
      <c r="A10" s="1232" t="s">
        <v>824</v>
      </c>
      <c r="B10" s="1225"/>
      <c r="C10" s="1225"/>
      <c r="D10" s="1225"/>
      <c r="E10" s="219" t="s">
        <v>92</v>
      </c>
      <c r="F10" s="219"/>
      <c r="G10" s="214">
        <v>125</v>
      </c>
      <c r="H10" s="219"/>
      <c r="I10" s="214">
        <v>125</v>
      </c>
      <c r="J10" s="219"/>
      <c r="K10" s="214">
        <v>125</v>
      </c>
      <c r="L10" s="1220"/>
      <c r="M10" s="214">
        <v>125</v>
      </c>
      <c r="N10" s="1220"/>
      <c r="O10" s="214">
        <v>125</v>
      </c>
      <c r="P10" s="1220"/>
      <c r="Q10" s="214" t="s">
        <v>819</v>
      </c>
      <c r="R10" s="1220"/>
      <c r="S10" s="214" t="s">
        <v>819</v>
      </c>
      <c r="T10" s="1220"/>
      <c r="U10" s="214" t="s">
        <v>820</v>
      </c>
      <c r="V10" s="1220"/>
      <c r="W10" s="221" t="s">
        <v>92</v>
      </c>
      <c r="X10" s="1220"/>
      <c r="Y10" s="215">
        <v>14</v>
      </c>
      <c r="Z10" s="1220"/>
      <c r="AA10" s="216">
        <v>133.82</v>
      </c>
      <c r="AB10" s="1220"/>
      <c r="AC10" s="216">
        <v>151.56</v>
      </c>
      <c r="AD10" s="1220"/>
      <c r="AE10" s="216">
        <v>151.56</v>
      </c>
      <c r="AF10" s="1220"/>
      <c r="AG10" s="216">
        <v>151.56</v>
      </c>
      <c r="AH10" s="1220"/>
      <c r="AI10" s="216">
        <v>151.56</v>
      </c>
      <c r="AJ10" s="1220"/>
      <c r="AK10" s="216">
        <v>207.16487599999999</v>
      </c>
      <c r="AL10" s="1220"/>
      <c r="AM10" s="216">
        <v>212.710916</v>
      </c>
      <c r="AN10" s="1220"/>
      <c r="AO10" s="216">
        <v>218</v>
      </c>
      <c r="AP10" s="1220"/>
      <c r="AQ10" s="800">
        <v>216.847095</v>
      </c>
      <c r="AR10" s="1220"/>
      <c r="AS10" s="216">
        <f>AQ10-AO10</f>
        <v>-1.1529050000000041</v>
      </c>
      <c r="AT10" s="1191"/>
      <c r="AU10" s="1161"/>
      <c r="AV10" s="1161"/>
      <c r="AW10" s="1162"/>
      <c r="AX10" s="222"/>
    </row>
    <row r="11" spans="1:52" ht="13.95" customHeight="1" x14ac:dyDescent="0.25">
      <c r="A11" s="1230"/>
      <c r="B11" s="1231"/>
      <c r="C11" s="1231"/>
      <c r="D11" s="1231"/>
      <c r="E11" s="219"/>
      <c r="F11" s="219"/>
      <c r="G11" s="758"/>
      <c r="H11" s="219"/>
      <c r="I11" s="758"/>
      <c r="J11" s="219"/>
      <c r="K11" s="758"/>
      <c r="L11" s="1220"/>
      <c r="M11" s="758"/>
      <c r="N11" s="1220"/>
      <c r="O11" s="758"/>
      <c r="P11" s="1220"/>
      <c r="Q11" s="758"/>
      <c r="R11" s="1220"/>
      <c r="S11" s="758"/>
      <c r="T11" s="1220"/>
      <c r="U11" s="758"/>
      <c r="V11" s="1220"/>
      <c r="W11" s="217"/>
      <c r="X11" s="1220"/>
      <c r="Y11" s="217"/>
      <c r="Z11" s="1220"/>
      <c r="AA11" s="217"/>
      <c r="AB11" s="1220"/>
      <c r="AC11" s="217"/>
      <c r="AD11" s="1220"/>
      <c r="AE11" s="217"/>
      <c r="AF11" s="1220"/>
      <c r="AG11" s="217"/>
      <c r="AH11" s="1220"/>
      <c r="AI11" s="217"/>
      <c r="AJ11" s="1220"/>
      <c r="AK11" s="217"/>
      <c r="AL11" s="1220"/>
      <c r="AM11" s="217"/>
      <c r="AN11" s="1220"/>
      <c r="AO11" s="217"/>
      <c r="AP11" s="1220"/>
      <c r="AQ11" s="794"/>
      <c r="AR11" s="1220"/>
      <c r="AS11" s="216"/>
      <c r="AT11" s="1191"/>
      <c r="AU11" s="759"/>
      <c r="AV11" s="759"/>
      <c r="AW11" s="760"/>
    </row>
    <row r="12" spans="1:52" ht="18.75" customHeight="1" x14ac:dyDescent="0.25">
      <c r="A12" s="1232" t="s">
        <v>840</v>
      </c>
      <c r="B12" s="1225"/>
      <c r="C12" s="1225"/>
      <c r="D12" s="1225"/>
      <c r="E12" s="219" t="s">
        <v>92</v>
      </c>
      <c r="F12" s="219"/>
      <c r="G12" s="214">
        <v>125</v>
      </c>
      <c r="H12" s="219"/>
      <c r="I12" s="214">
        <v>125</v>
      </c>
      <c r="J12" s="219"/>
      <c r="K12" s="214">
        <v>125</v>
      </c>
      <c r="L12" s="1220"/>
      <c r="M12" s="214">
        <v>125</v>
      </c>
      <c r="N12" s="1220"/>
      <c r="O12" s="214">
        <v>125</v>
      </c>
      <c r="P12" s="1220"/>
      <c r="Q12" s="214" t="s">
        <v>819</v>
      </c>
      <c r="R12" s="1220"/>
      <c r="S12" s="214" t="s">
        <v>819</v>
      </c>
      <c r="T12" s="1220"/>
      <c r="U12" s="214" t="s">
        <v>820</v>
      </c>
      <c r="V12" s="1220"/>
      <c r="W12" s="221" t="s">
        <v>92</v>
      </c>
      <c r="X12" s="1220"/>
      <c r="Y12" s="215">
        <v>14</v>
      </c>
      <c r="Z12" s="1220"/>
      <c r="AA12" s="216">
        <v>133.82</v>
      </c>
      <c r="AB12" s="1220"/>
      <c r="AC12" s="216">
        <v>151.56</v>
      </c>
      <c r="AD12" s="1220"/>
      <c r="AE12" s="216">
        <v>151.56</v>
      </c>
      <c r="AF12" s="1220"/>
      <c r="AG12" s="216">
        <v>151.56</v>
      </c>
      <c r="AH12" s="1220"/>
      <c r="AI12" s="216">
        <v>151.56</v>
      </c>
      <c r="AJ12" s="1220"/>
      <c r="AK12" s="216" t="s">
        <v>92</v>
      </c>
      <c r="AL12" s="1220"/>
      <c r="AM12" s="216">
        <v>110</v>
      </c>
      <c r="AN12" s="1220"/>
      <c r="AO12" s="216">
        <v>106.5</v>
      </c>
      <c r="AP12" s="1220"/>
      <c r="AQ12" s="800">
        <v>106.5</v>
      </c>
      <c r="AR12" s="1220"/>
      <c r="AS12" s="216">
        <f>AQ12-AO12</f>
        <v>0</v>
      </c>
      <c r="AT12" s="1191"/>
      <c r="AU12" s="1161"/>
      <c r="AV12" s="1161"/>
      <c r="AW12" s="1162"/>
      <c r="AX12" s="222"/>
    </row>
    <row r="13" spans="1:52" ht="13.95" customHeight="1" x14ac:dyDescent="0.25">
      <c r="A13" s="1230"/>
      <c r="B13" s="1231"/>
      <c r="C13" s="1231"/>
      <c r="D13" s="1231"/>
      <c r="E13" s="219"/>
      <c r="F13" s="219"/>
      <c r="G13" s="758"/>
      <c r="H13" s="219"/>
      <c r="I13" s="758"/>
      <c r="J13" s="219"/>
      <c r="K13" s="758"/>
      <c r="L13" s="1220"/>
      <c r="M13" s="758"/>
      <c r="N13" s="1220"/>
      <c r="O13" s="758"/>
      <c r="P13" s="1220"/>
      <c r="Q13" s="758"/>
      <c r="R13" s="1220"/>
      <c r="S13" s="758"/>
      <c r="T13" s="1220"/>
      <c r="U13" s="758"/>
      <c r="V13" s="1220"/>
      <c r="W13" s="217"/>
      <c r="X13" s="1220"/>
      <c r="Y13" s="217"/>
      <c r="Z13" s="1220"/>
      <c r="AA13" s="217"/>
      <c r="AB13" s="1220"/>
      <c r="AC13" s="217"/>
      <c r="AD13" s="1220"/>
      <c r="AE13" s="217"/>
      <c r="AF13" s="1220"/>
      <c r="AG13" s="217"/>
      <c r="AH13" s="1220"/>
      <c r="AI13" s="217"/>
      <c r="AJ13" s="1220"/>
      <c r="AK13" s="217"/>
      <c r="AL13" s="1220"/>
      <c r="AM13" s="217"/>
      <c r="AN13" s="1220"/>
      <c r="AO13" s="217"/>
      <c r="AP13" s="1220"/>
      <c r="AQ13" s="217"/>
      <c r="AR13" s="1220"/>
      <c r="AS13" s="216"/>
      <c r="AT13" s="1191"/>
      <c r="AU13" s="759"/>
      <c r="AV13" s="759"/>
      <c r="AW13" s="760"/>
    </row>
    <row r="14" spans="1:52" ht="24" customHeight="1" x14ac:dyDescent="0.25">
      <c r="A14" s="1224" t="s">
        <v>818</v>
      </c>
      <c r="B14" s="1225"/>
      <c r="C14" s="1225"/>
      <c r="D14" s="1225"/>
      <c r="E14" s="219" t="s">
        <v>92</v>
      </c>
      <c r="F14" s="219"/>
      <c r="G14" s="214">
        <v>125</v>
      </c>
      <c r="H14" s="219"/>
      <c r="I14" s="214">
        <v>125</v>
      </c>
      <c r="J14" s="219"/>
      <c r="K14" s="214">
        <v>125</v>
      </c>
      <c r="L14" s="1220"/>
      <c r="M14" s="214">
        <v>125</v>
      </c>
      <c r="N14" s="1220"/>
      <c r="O14" s="214">
        <v>125</v>
      </c>
      <c r="P14" s="1220"/>
      <c r="Q14" s="214" t="s">
        <v>819</v>
      </c>
      <c r="R14" s="1220"/>
      <c r="S14" s="214" t="s">
        <v>819</v>
      </c>
      <c r="T14" s="1220"/>
      <c r="U14" s="214" t="s">
        <v>820</v>
      </c>
      <c r="V14" s="1220"/>
      <c r="W14" s="215" t="s">
        <v>92</v>
      </c>
      <c r="X14" s="1220"/>
      <c r="Y14" s="215" t="s">
        <v>92</v>
      </c>
      <c r="Z14" s="1220"/>
      <c r="AA14" s="215" t="s">
        <v>92</v>
      </c>
      <c r="AB14" s="1220"/>
      <c r="AC14" s="215" t="s">
        <v>821</v>
      </c>
      <c r="AD14" s="1220"/>
      <c r="AE14" s="215" t="s">
        <v>822</v>
      </c>
      <c r="AF14" s="1220"/>
      <c r="AG14" s="215" t="s">
        <v>822</v>
      </c>
      <c r="AH14" s="1220"/>
      <c r="AI14" s="215">
        <v>1600.7</v>
      </c>
      <c r="AJ14" s="1220"/>
      <c r="AK14" s="215">
        <f>1872.1+0.36-0.1</f>
        <v>1872.36</v>
      </c>
      <c r="AL14" s="1220"/>
      <c r="AM14" s="215">
        <f>1872.36</f>
        <v>1872.36</v>
      </c>
      <c r="AN14" s="1220"/>
      <c r="AO14" s="216">
        <v>1881</v>
      </c>
      <c r="AP14" s="1220"/>
      <c r="AQ14" s="800">
        <v>1991.8</v>
      </c>
      <c r="AR14" s="1220"/>
      <c r="AS14" s="216">
        <f>AQ14-AO14</f>
        <v>110.79999999999995</v>
      </c>
      <c r="AT14" s="1191"/>
      <c r="AU14" s="1161"/>
      <c r="AV14" s="1161"/>
      <c r="AW14" s="1162"/>
    </row>
    <row r="15" spans="1:52" ht="13.95" customHeight="1" x14ac:dyDescent="0.25">
      <c r="A15" s="1232"/>
      <c r="B15" s="1225"/>
      <c r="C15" s="1225"/>
      <c r="D15" s="1225"/>
      <c r="E15" s="219"/>
      <c r="F15" s="219"/>
      <c r="G15" s="758"/>
      <c r="H15" s="219"/>
      <c r="I15" s="758"/>
      <c r="J15" s="219"/>
      <c r="K15" s="758"/>
      <c r="L15" s="1220"/>
      <c r="M15" s="758"/>
      <c r="N15" s="1220"/>
      <c r="O15" s="758"/>
      <c r="P15" s="1220"/>
      <c r="Q15" s="758"/>
      <c r="R15" s="1220"/>
      <c r="S15" s="758"/>
      <c r="T15" s="1220"/>
      <c r="U15" s="758"/>
      <c r="V15" s="1220"/>
      <c r="W15" s="217"/>
      <c r="X15" s="1220"/>
      <c r="Y15" s="217"/>
      <c r="Z15" s="1220"/>
      <c r="AA15" s="217"/>
      <c r="AB15" s="1220"/>
      <c r="AC15" s="217"/>
      <c r="AD15" s="1220"/>
      <c r="AE15" s="217"/>
      <c r="AF15" s="1220"/>
      <c r="AG15" s="217"/>
      <c r="AH15" s="1220"/>
      <c r="AI15" s="217"/>
      <c r="AJ15" s="1220"/>
      <c r="AK15" s="217"/>
      <c r="AL15" s="1220"/>
      <c r="AM15" s="217"/>
      <c r="AN15" s="1220"/>
      <c r="AO15" s="217"/>
      <c r="AP15" s="1220"/>
      <c r="AQ15" s="217"/>
      <c r="AR15" s="1220"/>
      <c r="AS15" s="216"/>
      <c r="AT15" s="1191"/>
      <c r="AU15" s="1159"/>
      <c r="AV15" s="1159"/>
      <c r="AW15" s="1160"/>
    </row>
    <row r="16" spans="1:52" ht="13.95" customHeight="1" x14ac:dyDescent="0.25">
      <c r="A16" s="1232" t="s">
        <v>1149</v>
      </c>
      <c r="B16" s="1233"/>
      <c r="C16" s="1233"/>
      <c r="D16" s="1233"/>
      <c r="E16" s="219"/>
      <c r="F16" s="219"/>
      <c r="G16" s="758"/>
      <c r="H16" s="219"/>
      <c r="I16" s="758"/>
      <c r="J16" s="219"/>
      <c r="K16" s="758"/>
      <c r="L16" s="1220"/>
      <c r="M16" s="758"/>
      <c r="N16" s="1220"/>
      <c r="O16" s="758"/>
      <c r="P16" s="1220"/>
      <c r="Q16" s="758"/>
      <c r="R16" s="1220"/>
      <c r="S16" s="758"/>
      <c r="T16" s="1220"/>
      <c r="U16" s="758"/>
      <c r="V16" s="1220"/>
      <c r="W16" s="217"/>
      <c r="X16" s="1220"/>
      <c r="Y16" s="217"/>
      <c r="Z16" s="1220"/>
      <c r="AA16" s="217"/>
      <c r="AB16" s="1220"/>
      <c r="AC16" s="217"/>
      <c r="AD16" s="1220"/>
      <c r="AE16" s="217"/>
      <c r="AF16" s="1220"/>
      <c r="AG16" s="217"/>
      <c r="AH16" s="1220"/>
      <c r="AI16" s="217"/>
      <c r="AJ16" s="1220"/>
      <c r="AK16" s="217"/>
      <c r="AL16" s="1220"/>
      <c r="AM16" s="217"/>
      <c r="AN16" s="1220"/>
      <c r="AO16" s="217"/>
      <c r="AP16" s="1220"/>
      <c r="AQ16" s="217">
        <v>129</v>
      </c>
      <c r="AR16" s="1220"/>
      <c r="AS16" s="216">
        <f>AQ16-AO16</f>
        <v>129</v>
      </c>
      <c r="AT16" s="1191"/>
      <c r="AU16" s="759"/>
      <c r="AV16" s="759"/>
      <c r="AW16" s="760"/>
    </row>
    <row r="17" spans="1:55" ht="13.95" customHeight="1" x14ac:dyDescent="0.25">
      <c r="A17" s="1232"/>
      <c r="B17" s="1233"/>
      <c r="C17" s="1233"/>
      <c r="D17" s="1233"/>
      <c r="E17" s="219"/>
      <c r="F17" s="219"/>
      <c r="G17" s="758"/>
      <c r="H17" s="219"/>
      <c r="I17" s="758"/>
      <c r="J17" s="219"/>
      <c r="K17" s="758"/>
      <c r="L17" s="1220"/>
      <c r="M17" s="758"/>
      <c r="N17" s="1220"/>
      <c r="O17" s="758"/>
      <c r="P17" s="1220"/>
      <c r="Q17" s="758"/>
      <c r="R17" s="1220"/>
      <c r="S17" s="758"/>
      <c r="T17" s="1220"/>
      <c r="U17" s="758"/>
      <c r="V17" s="1220"/>
      <c r="W17" s="217"/>
      <c r="X17" s="1220"/>
      <c r="Y17" s="217"/>
      <c r="Z17" s="1220"/>
      <c r="AA17" s="217"/>
      <c r="AB17" s="1220"/>
      <c r="AC17" s="217"/>
      <c r="AD17" s="1220"/>
      <c r="AE17" s="217"/>
      <c r="AF17" s="1220"/>
      <c r="AG17" s="217"/>
      <c r="AH17" s="1220"/>
      <c r="AI17" s="217"/>
      <c r="AJ17" s="1220"/>
      <c r="AK17" s="217"/>
      <c r="AL17" s="1220"/>
      <c r="AM17" s="217"/>
      <c r="AN17" s="1220"/>
      <c r="AO17" s="217"/>
      <c r="AP17" s="1220"/>
      <c r="AQ17" s="217"/>
      <c r="AR17" s="1220"/>
      <c r="AS17" s="216"/>
      <c r="AT17" s="1191"/>
      <c r="AU17" s="759"/>
      <c r="AV17" s="759"/>
      <c r="AW17" s="760"/>
      <c r="AY17" s="227"/>
    </row>
    <row r="18" spans="1:55" ht="13.95" customHeight="1" x14ac:dyDescent="0.25">
      <c r="A18" s="1232" t="s">
        <v>1150</v>
      </c>
      <c r="B18" s="1233"/>
      <c r="C18" s="1233"/>
      <c r="D18" s="1233"/>
      <c r="E18" s="219"/>
      <c r="F18" s="219"/>
      <c r="G18" s="758"/>
      <c r="H18" s="219"/>
      <c r="I18" s="758"/>
      <c r="J18" s="219"/>
      <c r="K18" s="758"/>
      <c r="L18" s="1220"/>
      <c r="M18" s="758"/>
      <c r="N18" s="1220"/>
      <c r="O18" s="758"/>
      <c r="P18" s="1220"/>
      <c r="Q18" s="758"/>
      <c r="R18" s="1220"/>
      <c r="S18" s="758"/>
      <c r="T18" s="1220"/>
      <c r="U18" s="758"/>
      <c r="V18" s="1220"/>
      <c r="W18" s="217"/>
      <c r="X18" s="1220"/>
      <c r="Y18" s="217"/>
      <c r="Z18" s="1220"/>
      <c r="AA18" s="217"/>
      <c r="AB18" s="1220"/>
      <c r="AC18" s="217"/>
      <c r="AD18" s="1220"/>
      <c r="AE18" s="217"/>
      <c r="AF18" s="1220"/>
      <c r="AG18" s="217"/>
      <c r="AH18" s="1220"/>
      <c r="AI18" s="217"/>
      <c r="AJ18" s="1220"/>
      <c r="AK18" s="217"/>
      <c r="AL18" s="1220"/>
      <c r="AM18" s="217"/>
      <c r="AN18" s="1220"/>
      <c r="AO18" s="217"/>
      <c r="AP18" s="1220"/>
      <c r="AQ18" s="217">
        <v>292</v>
      </c>
      <c r="AR18" s="1220"/>
      <c r="AS18" s="216">
        <f>AQ18-AO18</f>
        <v>292</v>
      </c>
      <c r="AT18" s="1191"/>
      <c r="AU18" s="759"/>
      <c r="AV18" s="759"/>
      <c r="AW18" s="760"/>
    </row>
    <row r="19" spans="1:55" ht="22.5" customHeight="1" x14ac:dyDescent="0.25">
      <c r="A19" s="1224" t="s">
        <v>823</v>
      </c>
      <c r="B19" s="1225"/>
      <c r="C19" s="1225"/>
      <c r="D19" s="1225"/>
      <c r="E19" s="219" t="s">
        <v>92</v>
      </c>
      <c r="F19" s="219"/>
      <c r="G19" s="214">
        <v>125</v>
      </c>
      <c r="H19" s="219"/>
      <c r="I19" s="214">
        <v>125</v>
      </c>
      <c r="J19" s="219"/>
      <c r="K19" s="214">
        <v>125</v>
      </c>
      <c r="L19" s="1220"/>
      <c r="M19" s="214">
        <v>125</v>
      </c>
      <c r="N19" s="1220"/>
      <c r="O19" s="214">
        <v>125</v>
      </c>
      <c r="P19" s="1220"/>
      <c r="Q19" s="214" t="s">
        <v>819</v>
      </c>
      <c r="R19" s="1220"/>
      <c r="S19" s="214" t="s">
        <v>819</v>
      </c>
      <c r="T19" s="1220"/>
      <c r="U19" s="214" t="s">
        <v>820</v>
      </c>
      <c r="V19" s="1220"/>
      <c r="W19" s="215" t="s">
        <v>92</v>
      </c>
      <c r="X19" s="1220"/>
      <c r="Y19" s="215" t="s">
        <v>92</v>
      </c>
      <c r="Z19" s="1220"/>
      <c r="AA19" s="216">
        <v>194.8</v>
      </c>
      <c r="AB19" s="1220"/>
      <c r="AC19" s="216">
        <v>181.99</v>
      </c>
      <c r="AD19" s="1220"/>
      <c r="AE19" s="216">
        <v>181.99</v>
      </c>
      <c r="AF19" s="1220"/>
      <c r="AG19" s="216">
        <v>181.99</v>
      </c>
      <c r="AH19" s="1220"/>
      <c r="AI19" s="216">
        <v>181.99</v>
      </c>
      <c r="AJ19" s="1220"/>
      <c r="AK19" s="216">
        <v>258.94499999999999</v>
      </c>
      <c r="AL19" s="1220"/>
      <c r="AM19" s="216">
        <v>292.60899999999998</v>
      </c>
      <c r="AN19" s="1220"/>
      <c r="AO19" s="224">
        <v>292.60899999999998</v>
      </c>
      <c r="AP19" s="1220"/>
      <c r="AQ19" s="224">
        <v>278.80500000000001</v>
      </c>
      <c r="AR19" s="1220"/>
      <c r="AS19" s="224">
        <f>AQ19-AO19</f>
        <v>-13.803999999999974</v>
      </c>
      <c r="AT19" s="1191"/>
      <c r="AU19" s="1161"/>
      <c r="AV19" s="1161"/>
      <c r="AW19" s="1162"/>
      <c r="AY19" s="223"/>
      <c r="BA19" s="223"/>
    </row>
    <row r="20" spans="1:55" ht="6.6" customHeight="1" x14ac:dyDescent="0.25">
      <c r="A20" s="1232"/>
      <c r="B20" s="1225"/>
      <c r="C20" s="1225"/>
      <c r="D20" s="1225"/>
      <c r="E20" s="758"/>
      <c r="F20" s="758"/>
      <c r="G20" s="212"/>
      <c r="H20" s="212"/>
      <c r="I20" s="212"/>
      <c r="J20" s="212"/>
      <c r="K20" s="212"/>
      <c r="L20" s="1220"/>
      <c r="M20" s="212"/>
      <c r="N20" s="1220"/>
      <c r="O20" s="212"/>
      <c r="P20" s="1220"/>
      <c r="Q20" s="212"/>
      <c r="R20" s="1220"/>
      <c r="S20" s="212"/>
      <c r="T20" s="1220"/>
      <c r="U20" s="212"/>
      <c r="V20" s="1220"/>
      <c r="W20" s="213"/>
      <c r="X20" s="1220"/>
      <c r="Y20" s="213"/>
      <c r="Z20" s="1220"/>
      <c r="AA20" s="213"/>
      <c r="AB20" s="1220"/>
      <c r="AC20" s="213"/>
      <c r="AD20" s="1220"/>
      <c r="AE20" s="213"/>
      <c r="AF20" s="1220"/>
      <c r="AG20" s="213"/>
      <c r="AH20" s="1220"/>
      <c r="AI20" s="213"/>
      <c r="AJ20" s="1220"/>
      <c r="AK20" s="213"/>
      <c r="AL20" s="1220"/>
      <c r="AM20" s="213"/>
      <c r="AN20" s="1220"/>
      <c r="AO20" s="213"/>
      <c r="AP20" s="1220"/>
      <c r="AQ20" s="213"/>
      <c r="AR20" s="1220"/>
      <c r="AS20" s="213"/>
      <c r="AT20" s="1191"/>
      <c r="AU20" s="1159"/>
      <c r="AV20" s="1159"/>
      <c r="AW20" s="1160"/>
    </row>
    <row r="21" spans="1:55" ht="13.95" customHeight="1" x14ac:dyDescent="0.25">
      <c r="A21" s="1234" t="s">
        <v>884</v>
      </c>
      <c r="B21" s="1235"/>
      <c r="C21" s="1235"/>
      <c r="D21" s="1235"/>
      <c r="E21" s="212">
        <f>SUM(E7:E10)</f>
        <v>0</v>
      </c>
      <c r="F21" s="500"/>
      <c r="G21" s="229">
        <f>SUM(G7:G10)</f>
        <v>250</v>
      </c>
      <c r="H21" s="229"/>
      <c r="I21" s="229">
        <f>SUM(I7:I10)+77</f>
        <v>327</v>
      </c>
      <c r="J21" s="229"/>
      <c r="K21" s="229">
        <f>SUM(K7:K10)</f>
        <v>250</v>
      </c>
      <c r="L21" s="1220"/>
      <c r="M21" s="229">
        <f>SUM(M7:M10)</f>
        <v>250</v>
      </c>
      <c r="N21" s="1220"/>
      <c r="O21" s="230">
        <f>SUM(O7:O10)</f>
        <v>250</v>
      </c>
      <c r="P21" s="1220"/>
      <c r="Q21" s="230">
        <f>SUM(Q7:Q10)+125</f>
        <v>125</v>
      </c>
      <c r="R21" s="1220"/>
      <c r="S21" s="230">
        <f>SUM(S7:S10)+125</f>
        <v>125</v>
      </c>
      <c r="T21" s="1220"/>
      <c r="U21" s="230">
        <f>SUM(U7:U10)+125</f>
        <v>125</v>
      </c>
      <c r="V21" s="1220"/>
      <c r="W21" s="231">
        <f>SUM(W7:W10)+357</f>
        <v>357</v>
      </c>
      <c r="X21" s="1220"/>
      <c r="Y21" s="231">
        <f>SUM(Y7:Y19)+357</f>
        <v>399</v>
      </c>
      <c r="Z21" s="1220"/>
      <c r="AA21" s="231">
        <f>SUM(AA7:AA19)+343.2</f>
        <v>877.6400000000001</v>
      </c>
      <c r="AB21" s="1220"/>
      <c r="AC21" s="231">
        <f>SUM(AC7:AC19)+343.2+272.7</f>
        <v>1301.01</v>
      </c>
      <c r="AD21" s="1220"/>
      <c r="AE21" s="231">
        <f>SUM(AE7:AE19)+272.7+0.3</f>
        <v>958.1099999999999</v>
      </c>
      <c r="AF21" s="1220"/>
      <c r="AG21" s="231">
        <f>SUM(AG7:AG19)+272.7</f>
        <v>1032.21</v>
      </c>
      <c r="AH21" s="1220"/>
      <c r="AI21" s="231">
        <f>SUM(AI7:AI19)</f>
        <v>2360.21</v>
      </c>
      <c r="AJ21" s="1220"/>
      <c r="AK21" s="231">
        <f>SUM(AK6:AK19)</f>
        <v>4036.8698760000002</v>
      </c>
      <c r="AL21" s="1220"/>
      <c r="AM21" s="231">
        <f>SUM(AM6:AM19)</f>
        <v>4275.7439160000004</v>
      </c>
      <c r="AN21" s="1220"/>
      <c r="AO21" s="231">
        <f>SUM(AO6:AO19)+0.7</f>
        <v>4062.5899999999997</v>
      </c>
      <c r="AP21" s="1220"/>
      <c r="AQ21" s="231">
        <f>SUM(AQ6:AQ19)</f>
        <v>4755.4520950000006</v>
      </c>
      <c r="AR21" s="1220"/>
      <c r="AS21" s="231">
        <f>AQ21-AO21</f>
        <v>692.86209500000086</v>
      </c>
      <c r="AT21" s="1191"/>
      <c r="AU21" s="1159"/>
      <c r="AV21" s="1159"/>
      <c r="AW21" s="1160"/>
    </row>
    <row r="22" spans="1:55" ht="8.4" customHeight="1" x14ac:dyDescent="0.25">
      <c r="A22" s="1232"/>
      <c r="B22" s="1225"/>
      <c r="C22" s="1225"/>
      <c r="D22" s="1225"/>
      <c r="E22" s="758"/>
      <c r="F22" s="758"/>
      <c r="G22" s="212"/>
      <c r="H22" s="212"/>
      <c r="I22" s="212"/>
      <c r="J22" s="212"/>
      <c r="K22" s="212"/>
      <c r="L22" s="1220"/>
      <c r="M22" s="212"/>
      <c r="N22" s="1220"/>
      <c r="O22" s="212"/>
      <c r="P22" s="1220"/>
      <c r="Q22" s="212"/>
      <c r="R22" s="1220"/>
      <c r="S22" s="212"/>
      <c r="T22" s="1220"/>
      <c r="U22" s="212"/>
      <c r="V22" s="1220"/>
      <c r="W22" s="213"/>
      <c r="X22" s="1220"/>
      <c r="Y22" s="213"/>
      <c r="Z22" s="1220"/>
      <c r="AA22" s="213"/>
      <c r="AB22" s="1220"/>
      <c r="AC22" s="213"/>
      <c r="AD22" s="1220"/>
      <c r="AE22" s="213"/>
      <c r="AF22" s="1220"/>
      <c r="AG22" s="213"/>
      <c r="AH22" s="1220"/>
      <c r="AI22" s="213"/>
      <c r="AJ22" s="1220"/>
      <c r="AK22" s="213"/>
      <c r="AL22" s="1220"/>
      <c r="AM22" s="213"/>
      <c r="AN22" s="1220"/>
      <c r="AO22" s="213"/>
      <c r="AP22" s="1220"/>
      <c r="AQ22" s="213"/>
      <c r="AR22" s="1220"/>
      <c r="AS22" s="220"/>
      <c r="AT22" s="1191"/>
      <c r="AU22" s="1159"/>
      <c r="AV22" s="1159"/>
      <c r="AW22" s="1160"/>
    </row>
    <row r="23" spans="1:55" ht="16.2" customHeight="1" x14ac:dyDescent="0.25">
      <c r="A23" s="1226" t="s">
        <v>826</v>
      </c>
      <c r="B23" s="1227"/>
      <c r="C23" s="1227"/>
      <c r="D23" s="1227"/>
      <c r="E23" s="758">
        <v>149.9</v>
      </c>
      <c r="F23" s="758"/>
      <c r="G23" s="758">
        <v>181.3</v>
      </c>
      <c r="H23" s="758"/>
      <c r="I23" s="758">
        <f>194.5-6.9</f>
        <v>187.6</v>
      </c>
      <c r="J23" s="758"/>
      <c r="K23" s="758">
        <f>194.5-6.9+1+574.9+12.5+6.2+10</f>
        <v>792.2</v>
      </c>
      <c r="L23" s="1220"/>
      <c r="M23" s="214">
        <f>194.5-6.9+1+(4.4)+567.8+34.5+27.4+6.2</f>
        <v>828.9</v>
      </c>
      <c r="N23" s="1220"/>
      <c r="O23" s="218">
        <f>194.5-6.9+1+(4.4)+567.8+34.5+27.4+6.2+1.6-0.2+2.1+1.2+17.8-1.6+8.3-10.9+17.7+(55+10+8+10+34+14+14+1+1+6+5.2-1.1+0.2+18)-14.7</f>
        <v>1025.5</v>
      </c>
      <c r="P23" s="1220"/>
      <c r="Q23" s="218">
        <v>1287</v>
      </c>
      <c r="R23" s="1220"/>
      <c r="S23" s="218">
        <f>Q23+53.296+2.9+27-0.3</f>
        <v>1369.8960000000002</v>
      </c>
      <c r="T23" s="1220"/>
      <c r="U23" s="218">
        <f>S23+27.858+11.602-1.4+21.49+0.486+0.18</f>
        <v>1430.1120000000003</v>
      </c>
      <c r="V23" s="1220"/>
      <c r="W23" s="216">
        <f>U23+22.382788-35.073+37.58+17.61-0.2</f>
        <v>1472.4117879999999</v>
      </c>
      <c r="X23" s="1220"/>
      <c r="Y23" s="216">
        <f>W23+120.082997-2.8-0.2+13.9-14</f>
        <v>1589.394785</v>
      </c>
      <c r="Z23" s="1220"/>
      <c r="AA23" s="216">
        <f>1738.346672-72</f>
        <v>1666.3466719999999</v>
      </c>
      <c r="AB23" s="1220"/>
      <c r="AC23" s="216">
        <f>1729.265675+4.7+0.043727+0.000287-0.002+387.559499+56.858+1.8+0.3</f>
        <v>2180.525188000001</v>
      </c>
      <c r="AD23" s="1220"/>
      <c r="AE23" s="216">
        <f>AC23+0.016-7-2.31+3.3+1.8-2.915+7.208-1.355-0.9-2.517-1-2.847-0.208-0.085+19.3+144+343.2+0.3</f>
        <v>2678.5121880000015</v>
      </c>
      <c r="AF23" s="1220"/>
      <c r="AG23" s="216">
        <f>2541.829073-0.6+1.2+2.62+19.257+0.715+9.162029+2.441</f>
        <v>2576.6241019999998</v>
      </c>
      <c r="AH23" s="1220"/>
      <c r="AI23" s="216">
        <f>2525.509102+69.175</f>
        <v>2594.6841020000002</v>
      </c>
      <c r="AJ23" s="1220"/>
      <c r="AK23" s="216">
        <f>2526.726997+53.4+10.7+4.107</f>
        <v>2594.9339970000001</v>
      </c>
      <c r="AL23" s="1220"/>
      <c r="AM23" s="216">
        <f>2646.121685+15.1+29.251</f>
        <v>2690.4726850000002</v>
      </c>
      <c r="AN23" s="1220"/>
      <c r="AO23" s="801">
        <v>4966</v>
      </c>
      <c r="AP23" s="1220"/>
      <c r="AQ23" s="801">
        <v>4952</v>
      </c>
      <c r="AR23" s="1220"/>
      <c r="AS23" s="800">
        <f>AQ23-AO23</f>
        <v>-14</v>
      </c>
      <c r="AT23" s="1191"/>
      <c r="AU23" s="1161" t="s">
        <v>827</v>
      </c>
      <c r="AV23" s="1161"/>
      <c r="AW23" s="1162"/>
      <c r="AZ23" s="274" t="s">
        <v>845</v>
      </c>
      <c r="BA23" s="226">
        <f>AQ21</f>
        <v>4755.4520950000006</v>
      </c>
    </row>
    <row r="24" spans="1:55" ht="12" customHeight="1" x14ac:dyDescent="0.25">
      <c r="A24" s="1232"/>
      <c r="B24" s="1225"/>
      <c r="C24" s="1225"/>
      <c r="D24" s="1225"/>
      <c r="E24" s="758"/>
      <c r="F24" s="758"/>
      <c r="G24" s="758"/>
      <c r="H24" s="758"/>
      <c r="I24" s="758"/>
      <c r="J24" s="758"/>
      <c r="K24" s="758"/>
      <c r="L24" s="1220"/>
      <c r="M24" s="758"/>
      <c r="N24" s="1220"/>
      <c r="O24" s="218"/>
      <c r="P24" s="1220"/>
      <c r="Q24" s="218"/>
      <c r="R24" s="1220"/>
      <c r="S24" s="218"/>
      <c r="T24" s="1220"/>
      <c r="U24" s="218"/>
      <c r="V24" s="1220"/>
      <c r="W24" s="216"/>
      <c r="X24" s="1220"/>
      <c r="Y24" s="216"/>
      <c r="Z24" s="1220"/>
      <c r="AA24" s="232"/>
      <c r="AB24" s="1220"/>
      <c r="AC24" s="216"/>
      <c r="AD24" s="1220"/>
      <c r="AE24" s="216"/>
      <c r="AF24" s="1220"/>
      <c r="AG24" s="216"/>
      <c r="AH24" s="1220"/>
      <c r="AI24" s="216"/>
      <c r="AJ24" s="1220"/>
      <c r="AK24" s="216"/>
      <c r="AL24" s="1220"/>
      <c r="AM24" s="216"/>
      <c r="AN24" s="1220"/>
      <c r="AO24" s="216"/>
      <c r="AP24" s="1220"/>
      <c r="AQ24" s="216"/>
      <c r="AR24" s="1220"/>
      <c r="AS24" s="216"/>
      <c r="AT24" s="1191"/>
      <c r="AU24" s="1161"/>
      <c r="AV24" s="1161"/>
      <c r="AW24" s="1162"/>
      <c r="AZ24" s="274" t="s">
        <v>828</v>
      </c>
      <c r="BA24" s="223">
        <f>AQ25</f>
        <v>110.36125</v>
      </c>
    </row>
    <row r="25" spans="1:55" ht="19.5" customHeight="1" x14ac:dyDescent="0.25">
      <c r="A25" s="1226" t="s">
        <v>828</v>
      </c>
      <c r="B25" s="1227"/>
      <c r="C25" s="1227"/>
      <c r="D25" s="1227"/>
      <c r="E25" s="758">
        <v>0</v>
      </c>
      <c r="F25" s="758"/>
      <c r="G25" s="758">
        <v>521.70000000000005</v>
      </c>
      <c r="H25" s="758"/>
      <c r="I25" s="758">
        <v>567.1</v>
      </c>
      <c r="J25" s="758"/>
      <c r="K25" s="758">
        <v>0</v>
      </c>
      <c r="L25" s="1220"/>
      <c r="M25" s="758">
        <v>0</v>
      </c>
      <c r="N25" s="1220"/>
      <c r="O25" s="218">
        <f>10.9+3.5</f>
        <v>14.4</v>
      </c>
      <c r="P25" s="1220"/>
      <c r="Q25" s="218"/>
      <c r="R25" s="1220"/>
      <c r="S25" s="218"/>
      <c r="T25" s="1220"/>
      <c r="U25" s="218"/>
      <c r="V25" s="1220"/>
      <c r="W25" s="216"/>
      <c r="X25" s="1220"/>
      <c r="Y25" s="216"/>
      <c r="Z25" s="1220"/>
      <c r="AA25" s="232"/>
      <c r="AB25" s="1220"/>
      <c r="AC25" s="216"/>
      <c r="AD25" s="1220"/>
      <c r="AE25" s="216"/>
      <c r="AF25" s="1220"/>
      <c r="AG25" s="216"/>
      <c r="AH25" s="1220"/>
      <c r="AI25" s="216"/>
      <c r="AJ25" s="1220"/>
      <c r="AK25" s="216"/>
      <c r="AL25" s="1220"/>
      <c r="AM25" s="216"/>
      <c r="AN25" s="1220"/>
      <c r="AO25" s="421"/>
      <c r="AP25" s="1220"/>
      <c r="AQ25" s="421">
        <v>110.36125</v>
      </c>
      <c r="AR25" s="1220"/>
      <c r="AS25" s="216">
        <f>AQ25</f>
        <v>110.36125</v>
      </c>
      <c r="AT25" s="1191"/>
      <c r="AU25" s="1161" t="s">
        <v>829</v>
      </c>
      <c r="AV25" s="1161"/>
      <c r="AW25" s="1162"/>
      <c r="AZ25" s="274" t="s">
        <v>844</v>
      </c>
      <c r="BA25" s="223">
        <f>AQ27</f>
        <v>0</v>
      </c>
    </row>
    <row r="26" spans="1:55" ht="13.5" customHeight="1" x14ac:dyDescent="0.25">
      <c r="A26" s="1226"/>
      <c r="B26" s="1227"/>
      <c r="C26" s="1227"/>
      <c r="D26" s="1227"/>
      <c r="E26" s="758"/>
      <c r="F26" s="501"/>
      <c r="G26" s="758"/>
      <c r="H26" s="758"/>
      <c r="I26" s="758"/>
      <c r="J26" s="758"/>
      <c r="K26" s="758"/>
      <c r="L26" s="1220"/>
      <c r="M26" s="758"/>
      <c r="N26" s="1220"/>
      <c r="O26" s="218"/>
      <c r="P26" s="1220"/>
      <c r="Q26" s="218"/>
      <c r="R26" s="1220"/>
      <c r="S26" s="218"/>
      <c r="T26" s="1220"/>
      <c r="U26" s="218"/>
      <c r="V26" s="1220"/>
      <c r="W26" s="216"/>
      <c r="X26" s="1220"/>
      <c r="Y26" s="216"/>
      <c r="Z26" s="1220"/>
      <c r="AA26" s="232"/>
      <c r="AB26" s="1220"/>
      <c r="AC26" s="216"/>
      <c r="AD26" s="1220"/>
      <c r="AE26" s="216"/>
      <c r="AF26" s="1220"/>
      <c r="AG26" s="216"/>
      <c r="AH26" s="1220"/>
      <c r="AI26" s="216"/>
      <c r="AJ26" s="1220"/>
      <c r="AK26" s="216"/>
      <c r="AL26" s="1220"/>
      <c r="AM26" s="216"/>
      <c r="AN26" s="1220"/>
      <c r="AO26" s="216"/>
      <c r="AP26" s="1220"/>
      <c r="AQ26" s="216"/>
      <c r="AR26" s="1220"/>
      <c r="AS26" s="216"/>
      <c r="AT26" s="1191"/>
      <c r="AU26" s="1159"/>
      <c r="AV26" s="1159"/>
      <c r="AW26" s="1160"/>
      <c r="AZ26" s="274" t="s">
        <v>843</v>
      </c>
      <c r="BA26" s="225">
        <f>BA27-BA23-BA24-BA25</f>
        <v>4950.1226049999987</v>
      </c>
      <c r="BB26" s="226">
        <f>(AQ33-AQ31-AQ32)-AQ21-AQ25-AQ27</f>
        <v>4952</v>
      </c>
      <c r="BC26" t="s">
        <v>846</v>
      </c>
    </row>
    <row r="27" spans="1:55" ht="13.5" customHeight="1" x14ac:dyDescent="0.25">
      <c r="A27" s="1226" t="s">
        <v>1036</v>
      </c>
      <c r="B27" s="1227"/>
      <c r="C27" s="1227"/>
      <c r="D27" s="1227"/>
      <c r="E27" s="1227"/>
      <c r="F27" s="1227"/>
      <c r="G27" s="1227"/>
      <c r="H27" s="758"/>
      <c r="I27" s="758"/>
      <c r="J27" s="758"/>
      <c r="K27" s="758"/>
      <c r="L27" s="1220"/>
      <c r="M27" s="758"/>
      <c r="N27" s="1220"/>
      <c r="O27" s="233">
        <v>0</v>
      </c>
      <c r="P27" s="1220"/>
      <c r="Q27" s="233"/>
      <c r="R27" s="1220"/>
      <c r="S27" s="233"/>
      <c r="T27" s="1220"/>
      <c r="U27" s="233"/>
      <c r="V27" s="1220"/>
      <c r="W27" s="224"/>
      <c r="X27" s="1220"/>
      <c r="Y27" s="224"/>
      <c r="Z27" s="1220"/>
      <c r="AA27" s="234"/>
      <c r="AB27" s="1220"/>
      <c r="AC27" s="224"/>
      <c r="AD27" s="1220"/>
      <c r="AE27" s="224"/>
      <c r="AF27" s="1220"/>
      <c r="AG27" s="224"/>
      <c r="AH27" s="1220"/>
      <c r="AI27" s="224"/>
      <c r="AJ27" s="1220"/>
      <c r="AK27" s="224"/>
      <c r="AL27" s="1220"/>
      <c r="AM27" s="224"/>
      <c r="AN27" s="1220"/>
      <c r="AO27" s="224"/>
      <c r="AP27" s="1220"/>
      <c r="AQ27" s="224">
        <v>0</v>
      </c>
      <c r="AR27" s="1220"/>
      <c r="AS27" s="224">
        <f>AQ27</f>
        <v>0</v>
      </c>
      <c r="AT27" s="1191"/>
      <c r="AU27" s="1161" t="s">
        <v>830</v>
      </c>
      <c r="AV27" s="1161"/>
      <c r="AW27" s="1162"/>
      <c r="AZ27" s="274" t="s">
        <v>860</v>
      </c>
      <c r="BA27" s="227">
        <f>BA33+-(AQ32)</f>
        <v>9815.9359499999991</v>
      </c>
      <c r="BC27" s="297"/>
    </row>
    <row r="28" spans="1:55" ht="13.5" customHeight="1" x14ac:dyDescent="0.25">
      <c r="A28" s="1232"/>
      <c r="B28" s="1225"/>
      <c r="C28" s="1225"/>
      <c r="D28" s="1225"/>
      <c r="E28" s="758"/>
      <c r="F28" s="758"/>
      <c r="G28" s="212"/>
      <c r="H28" s="212"/>
      <c r="I28" s="212"/>
      <c r="J28" s="212"/>
      <c r="K28" s="212"/>
      <c r="L28" s="1220"/>
      <c r="M28" s="212"/>
      <c r="N28" s="1220"/>
      <c r="O28" s="212"/>
      <c r="P28" s="1220"/>
      <c r="Q28" s="212"/>
      <c r="R28" s="1220"/>
      <c r="S28" s="212"/>
      <c r="T28" s="1220"/>
      <c r="U28" s="212"/>
      <c r="V28" s="1220"/>
      <c r="W28" s="213"/>
      <c r="X28" s="1220"/>
      <c r="Y28" s="213"/>
      <c r="Z28" s="1220"/>
      <c r="AA28" s="220"/>
      <c r="AB28" s="1220"/>
      <c r="AC28" s="220"/>
      <c r="AD28" s="1220"/>
      <c r="AE28" s="220"/>
      <c r="AF28" s="1220"/>
      <c r="AG28" s="220"/>
      <c r="AH28" s="1220"/>
      <c r="AI28" s="220"/>
      <c r="AJ28" s="1220"/>
      <c r="AK28" s="220"/>
      <c r="AL28" s="1220"/>
      <c r="AM28" s="220"/>
      <c r="AN28" s="1220"/>
      <c r="AO28" s="220"/>
      <c r="AP28" s="1220"/>
      <c r="AQ28" s="220"/>
      <c r="AR28" s="1220"/>
      <c r="AS28" s="220"/>
      <c r="AT28" s="1191"/>
      <c r="AU28" s="1159"/>
      <c r="AV28" s="1159"/>
      <c r="AW28" s="1160"/>
      <c r="BA28" s="228"/>
    </row>
    <row r="29" spans="1:55" ht="17.399999999999999" customHeight="1" x14ac:dyDescent="0.3">
      <c r="A29" s="1228" t="s">
        <v>885</v>
      </c>
      <c r="B29" s="1229"/>
      <c r="C29" s="1229"/>
      <c r="D29" s="1229"/>
      <c r="E29" s="212">
        <f>SUM(E21:E27)</f>
        <v>149.9</v>
      </c>
      <c r="F29" s="212"/>
      <c r="G29" s="235">
        <f>SUM(G21:G27)</f>
        <v>953</v>
      </c>
      <c r="H29" s="235"/>
      <c r="I29" s="236" t="s">
        <v>831</v>
      </c>
      <c r="J29" s="235"/>
      <c r="K29" s="236" t="s">
        <v>832</v>
      </c>
      <c r="L29" s="1220"/>
      <c r="M29" s="236">
        <f>SUM(M21,M23,M25,M28:M28)</f>
        <v>1078.9000000000001</v>
      </c>
      <c r="N29" s="1220"/>
      <c r="O29" s="237">
        <f>SUM(O21:O27)</f>
        <v>1289.9000000000001</v>
      </c>
      <c r="P29" s="1220"/>
      <c r="Q29" s="237">
        <f>SUM(Q21:Q27)</f>
        <v>1412</v>
      </c>
      <c r="R29" s="1220"/>
      <c r="S29" s="237">
        <f>ROUNDUP(SUM(S21:S27),0)</f>
        <v>1495</v>
      </c>
      <c r="T29" s="1220"/>
      <c r="U29" s="237">
        <f>ROUNDUP(SUM(U21:U27),3)</f>
        <v>1555.1120000000001</v>
      </c>
      <c r="V29" s="1220"/>
      <c r="W29" s="238">
        <f>ROUNDUP(SUM(W21:W27),3)</f>
        <v>1829.412</v>
      </c>
      <c r="X29" s="1220"/>
      <c r="Y29" s="238">
        <f>ROUNDUP(SUM(Y21:Y27),3)</f>
        <v>1988.395</v>
      </c>
      <c r="Z29" s="1220"/>
      <c r="AA29" s="238">
        <f>ROUNDUP(SUM(AA21:AA27),3)</f>
        <v>2543.9870000000001</v>
      </c>
      <c r="AB29" s="1220"/>
      <c r="AC29" s="238">
        <f>ROUNDUP(SUM(AC21:AC27),3)+0.3</f>
        <v>3481.8360000000002</v>
      </c>
      <c r="AD29" s="1220"/>
      <c r="AE29" s="238">
        <f>ROUNDUP(SUM(AE21:AE27),3)</f>
        <v>3636.623</v>
      </c>
      <c r="AF29" s="1220"/>
      <c r="AG29" s="238">
        <f>ROUNDUP(SUM(AG21:AG27),7)</f>
        <v>3608.8341019999998</v>
      </c>
      <c r="AH29" s="1220"/>
      <c r="AI29" s="238">
        <f>ROUNDUP(SUM(AI21:AI27),7)</f>
        <v>4954.8941020000002</v>
      </c>
      <c r="AJ29" s="1220"/>
      <c r="AK29" s="238">
        <f>ROUNDUP(SUM(AK21:AK27),7)</f>
        <v>6631.8038729999998</v>
      </c>
      <c r="AL29" s="1220"/>
      <c r="AM29" s="238">
        <f>SUM(AM21:AM27)</f>
        <v>6966.2166010000001</v>
      </c>
      <c r="AN29" s="1220"/>
      <c r="AO29" s="803">
        <f>SUM(AO21:AO27)</f>
        <v>9028.59</v>
      </c>
      <c r="AP29" s="1220"/>
      <c r="AQ29" s="238">
        <f>SUM(AQ21:AQ27)</f>
        <v>9817.8133450000005</v>
      </c>
      <c r="AR29" s="1220"/>
      <c r="AS29" s="238">
        <f>AQ29-AO29</f>
        <v>789.22334500000034</v>
      </c>
      <c r="AT29" s="1191"/>
      <c r="AU29" s="1197"/>
      <c r="AV29" s="1159"/>
      <c r="AW29" s="1160"/>
      <c r="BA29" s="228"/>
      <c r="BC29" s="297"/>
    </row>
    <row r="30" spans="1:55" ht="10.95" customHeight="1" x14ac:dyDescent="0.25">
      <c r="A30" s="1240"/>
      <c r="B30" s="1241"/>
      <c r="C30" s="1241"/>
      <c r="D30" s="1241"/>
      <c r="E30" s="758"/>
      <c r="F30" s="758"/>
      <c r="G30" s="212"/>
      <c r="H30" s="212"/>
      <c r="I30" s="212"/>
      <c r="J30" s="212"/>
      <c r="K30" s="212"/>
      <c r="L30" s="1220"/>
      <c r="M30" s="212"/>
      <c r="N30" s="1220"/>
      <c r="O30" s="212"/>
      <c r="P30" s="1220"/>
      <c r="Q30" s="212"/>
      <c r="R30" s="1220"/>
      <c r="S30" s="239"/>
      <c r="T30" s="1220"/>
      <c r="U30" s="239"/>
      <c r="V30" s="1220"/>
      <c r="W30" s="220"/>
      <c r="X30" s="1220"/>
      <c r="Y30" s="220"/>
      <c r="Z30" s="1220"/>
      <c r="AA30" s="220"/>
      <c r="AB30" s="1220"/>
      <c r="AC30" s="220"/>
      <c r="AD30" s="1220"/>
      <c r="AE30" s="220"/>
      <c r="AF30" s="1220"/>
      <c r="AG30" s="220"/>
      <c r="AH30" s="1220"/>
      <c r="AI30" s="220"/>
      <c r="AJ30" s="1220"/>
      <c r="AK30" s="220"/>
      <c r="AL30" s="1220"/>
      <c r="AM30" s="220"/>
      <c r="AN30" s="1220"/>
      <c r="AO30" s="220"/>
      <c r="AP30" s="1220"/>
      <c r="AQ30" s="220"/>
      <c r="AR30" s="1220"/>
      <c r="AS30" s="213"/>
      <c r="AT30" s="1191"/>
      <c r="AU30" s="1159"/>
      <c r="AV30" s="1159"/>
      <c r="AW30" s="1160"/>
      <c r="BA30" s="228"/>
    </row>
    <row r="31" spans="1:55" ht="13.5" customHeight="1" x14ac:dyDescent="0.25">
      <c r="A31" s="1242" t="s">
        <v>1047</v>
      </c>
      <c r="B31" s="1243"/>
      <c r="C31" s="1243"/>
      <c r="D31" s="1243"/>
      <c r="E31" s="758"/>
      <c r="F31" s="758"/>
      <c r="G31" s="212"/>
      <c r="H31" s="212"/>
      <c r="I31" s="212"/>
      <c r="J31" s="212"/>
      <c r="K31" s="212"/>
      <c r="L31" s="1220"/>
      <c r="M31" s="212"/>
      <c r="N31" s="1220"/>
      <c r="O31" s="212"/>
      <c r="P31" s="1220"/>
      <c r="Q31" s="212"/>
      <c r="R31" s="1220"/>
      <c r="S31" s="239"/>
      <c r="T31" s="1220"/>
      <c r="U31" s="239"/>
      <c r="V31" s="1220"/>
      <c r="W31" s="220"/>
      <c r="X31" s="1220"/>
      <c r="Y31" s="220"/>
      <c r="Z31" s="1220"/>
      <c r="AA31" s="220"/>
      <c r="AB31" s="1220"/>
      <c r="AC31" s="220"/>
      <c r="AD31" s="1220"/>
      <c r="AE31" s="220"/>
      <c r="AF31" s="1220"/>
      <c r="AG31" s="220"/>
      <c r="AH31" s="1220"/>
      <c r="AI31" s="220"/>
      <c r="AJ31" s="1220"/>
      <c r="AK31" s="220"/>
      <c r="AL31" s="1220"/>
      <c r="AM31" s="220"/>
      <c r="AN31" s="1220"/>
      <c r="AO31" s="220">
        <v>-141</v>
      </c>
      <c r="AP31" s="1220"/>
      <c r="AQ31" s="766">
        <v>-139.1</v>
      </c>
      <c r="AR31" s="1220"/>
      <c r="AS31" s="213"/>
      <c r="AT31" s="1191"/>
      <c r="AU31" s="1159"/>
      <c r="AV31" s="1159"/>
      <c r="AW31" s="1160"/>
      <c r="BA31" s="228"/>
    </row>
    <row r="32" spans="1:55" ht="16.95" customHeight="1" x14ac:dyDescent="0.25">
      <c r="A32" s="1242" t="s">
        <v>887</v>
      </c>
      <c r="B32" s="1243"/>
      <c r="C32" s="1243"/>
      <c r="D32" s="1243"/>
      <c r="E32" s="758"/>
      <c r="F32" s="758"/>
      <c r="G32" s="761" t="s">
        <v>833</v>
      </c>
      <c r="H32" s="212"/>
      <c r="I32" s="240">
        <v>76.2</v>
      </c>
      <c r="J32" s="212"/>
      <c r="K32" s="240">
        <f>-(76.2+52.4+2.2)</f>
        <v>-130.79999999999998</v>
      </c>
      <c r="L32" s="1220"/>
      <c r="M32" s="240">
        <f>-(76.2+52.4+2.2+(1.6+3+7+1.1-0.1))</f>
        <v>-143.39999999999998</v>
      </c>
      <c r="N32" s="1220"/>
      <c r="O32" s="241">
        <f>-(76.2+52.4+2.2+(1.6+3+7+1.1-0.1))-1.6-1.9-5.4-4.9-0.1-0.3-1.1-1-1.1-2.2-2.5-0.6-1.4-0.5-4.2</f>
        <v>-172.19999999999996</v>
      </c>
      <c r="P32" s="1220"/>
      <c r="Q32" s="241">
        <f>-211.6-(2.9+1.5+0.8)</f>
        <v>-216.79999999999998</v>
      </c>
      <c r="R32" s="1220"/>
      <c r="S32" s="241">
        <f>Q32-50.026+1.1</f>
        <v>-265.72599999999994</v>
      </c>
      <c r="T32" s="1220"/>
      <c r="U32" s="241">
        <f>S32-87.553+5.591-62.762265</f>
        <v>-410.45026499999994</v>
      </c>
      <c r="V32" s="1220"/>
      <c r="W32" s="242">
        <f>-429</f>
        <v>-429</v>
      </c>
      <c r="X32" s="1220"/>
      <c r="Y32" s="242">
        <f>W32-74.791</f>
        <v>-503.791</v>
      </c>
      <c r="Z32" s="1220"/>
      <c r="AA32" s="242">
        <f>-503.791-395.517675-0.5</f>
        <v>-899.80867499999999</v>
      </c>
      <c r="AB32" s="1220"/>
      <c r="AC32" s="242">
        <f>-973.836675-0.002</f>
        <v>-973.83867499999997</v>
      </c>
      <c r="AD32" s="1220"/>
      <c r="AE32" s="242">
        <f>-973.836675-0.002-(0.1+0.36+0.016+0.45+0.742+1+1.2)</f>
        <v>-977.70667500000002</v>
      </c>
      <c r="AF32" s="1220"/>
      <c r="AG32" s="242">
        <f>-973.836675-0.002-(0.1+0.36+0.016+0.45+0.742+1+1.2) - 1.523 - (144+4.7+2.6+3.5+0.805+0.9+0.45+0.25+1+5.4+0.1+1+0.2+1.7+16.9+2.441)</f>
        <v>-1165.175675</v>
      </c>
      <c r="AH32" s="1220"/>
      <c r="AI32" s="242">
        <f>-973.836675-0.002-(0.1+0.36+0.016+0.45+0.742+1+1.2) - 1.523 - (144+4.7+2.6+3.5+0.805+0.9+0.45+0.25+1+5.4+0.1+1+0.2+1.7+16.9+2.441)-151.538-11.7</f>
        <v>-1328.413675</v>
      </c>
      <c r="AJ32" s="1220"/>
      <c r="AK32" s="242">
        <f>-973.836675-0.002-(0.1+0.36+0.016+0.45+0.742+1+1.2) - 1.523 - (144+4.7+2.6+3.5+0.805+0.9+0.45+0.25+1+5.4+0.1+1+0.2+1.7+16.9+2.441)-151.538-11.7-91.550727-32.1</f>
        <v>-1452.064402</v>
      </c>
      <c r="AL32" s="1220"/>
      <c r="AM32" s="242">
        <f>(-1452.064402 + 9.678 + 11.506)-2021.773408</f>
        <v>-3452.6538099999998</v>
      </c>
      <c r="AN32" s="1220"/>
      <c r="AO32" s="804">
        <f>(-1452.064402 + 9.678 + 11.506)-2021.773408-42.521-205.653-186.1777-25.568195-47.498</f>
        <v>-3960.0717049999998</v>
      </c>
      <c r="AP32" s="1220"/>
      <c r="AQ32" s="750">
        <f>(-1452.064402 + 9.678 + 11.506)-2021.773408-42.521-205.653-186.1777-25.568195-47.498-368.074</f>
        <v>-4328.1457049999999</v>
      </c>
      <c r="AR32" s="1220"/>
      <c r="AS32" s="213"/>
      <c r="AT32" s="1191"/>
      <c r="AU32" s="1159"/>
      <c r="AV32" s="1159"/>
      <c r="AW32" s="1160"/>
    </row>
    <row r="33" spans="1:55" ht="24.6" customHeight="1" x14ac:dyDescent="0.25">
      <c r="A33" s="1238" t="s">
        <v>886</v>
      </c>
      <c r="B33" s="1239"/>
      <c r="C33" s="1239"/>
      <c r="D33" s="1239"/>
      <c r="E33" s="243"/>
      <c r="F33" s="243"/>
      <c r="G33" s="244"/>
      <c r="H33" s="244"/>
      <c r="I33" s="245">
        <v>2124.9</v>
      </c>
      <c r="J33" s="244"/>
      <c r="K33" s="245">
        <v>2139.6</v>
      </c>
      <c r="L33" s="1221"/>
      <c r="M33" s="245">
        <v>2159.5</v>
      </c>
      <c r="N33" s="1221"/>
      <c r="O33" s="246">
        <f>SUM(O29:O32)</f>
        <v>1117.7</v>
      </c>
      <c r="P33" s="1221"/>
      <c r="Q33" s="246">
        <f>SUM(Q29:Q32)</f>
        <v>1195.2</v>
      </c>
      <c r="R33" s="1221"/>
      <c r="S33" s="246">
        <f>SUM(S29:S32)</f>
        <v>1229.2740000000001</v>
      </c>
      <c r="T33" s="1221"/>
      <c r="U33" s="246">
        <f>SUM(U29:U32)</f>
        <v>1144.6617350000001</v>
      </c>
      <c r="V33" s="1221"/>
      <c r="W33" s="247">
        <f>SUM(W29:W32)</f>
        <v>1400.412</v>
      </c>
      <c r="X33" s="1221"/>
      <c r="Y33" s="247">
        <f>SUM(Y29:Y32)-0.1</f>
        <v>1484.5040000000001</v>
      </c>
      <c r="Z33" s="1221"/>
      <c r="AA33" s="247">
        <f>SUM(AA29:AA32)</f>
        <v>1644.1783250000001</v>
      </c>
      <c r="AB33" s="1221"/>
      <c r="AC33" s="247">
        <f>SUM(AC29:AC32)</f>
        <v>2507.9973250000003</v>
      </c>
      <c r="AD33" s="1221"/>
      <c r="AE33" s="247">
        <f>SUM(AE29:AE32)</f>
        <v>2658.9163250000001</v>
      </c>
      <c r="AF33" s="1221"/>
      <c r="AG33" s="247">
        <f>SUM(AG29:AG32)</f>
        <v>2443.6584269999998</v>
      </c>
      <c r="AH33" s="1221"/>
      <c r="AI33" s="247">
        <f>SUM(AI29:AI32)</f>
        <v>3626.4804270000004</v>
      </c>
      <c r="AJ33" s="1221"/>
      <c r="AK33" s="247">
        <f>SUM(AK29:AK32)</f>
        <v>5179.7394709999999</v>
      </c>
      <c r="AL33" s="1221"/>
      <c r="AM33" s="247">
        <f>SUM(AM29:AM32)</f>
        <v>3513.5627910000003</v>
      </c>
      <c r="AN33" s="1221"/>
      <c r="AO33" s="247">
        <f>SUM(AO29:AO32)</f>
        <v>4927.5182949999999</v>
      </c>
      <c r="AP33" s="1221"/>
      <c r="AQ33" s="247">
        <f>SUM(AQ29:AQ32)</f>
        <v>5350.5676400000002</v>
      </c>
      <c r="AR33" s="1221"/>
      <c r="AS33" s="248"/>
      <c r="AT33" s="1192"/>
      <c r="AU33" s="1198"/>
      <c r="AV33" s="1198"/>
      <c r="AW33" s="1199"/>
      <c r="AZ33" s="274" t="s">
        <v>842</v>
      </c>
      <c r="BA33" s="227">
        <v>5487.7902450000001</v>
      </c>
      <c r="BB33" t="s">
        <v>847</v>
      </c>
    </row>
    <row r="34" spans="1:55" ht="18.600000000000001" customHeight="1" x14ac:dyDescent="0.25">
      <c r="A34" s="249"/>
      <c r="B34" s="249"/>
      <c r="C34" s="249"/>
      <c r="D34" s="249"/>
      <c r="I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Z34" s="276" t="s">
        <v>841</v>
      </c>
      <c r="BA34" s="228">
        <v>368.07400000000001</v>
      </c>
      <c r="BB34" t="s">
        <v>1158</v>
      </c>
      <c r="BC34" s="297"/>
    </row>
    <row r="36" spans="1:55" x14ac:dyDescent="0.25">
      <c r="AQ36" s="802"/>
      <c r="BA36" s="298"/>
    </row>
    <row r="246" spans="6:26" x14ac:dyDescent="0.25">
      <c r="Z246" s="499"/>
    </row>
    <row r="252" spans="6:26" x14ac:dyDescent="0.25">
      <c r="F252" s="495"/>
      <c r="X252" s="749"/>
      <c r="Y252" s="749"/>
    </row>
    <row r="253" spans="6:26" x14ac:dyDescent="0.25">
      <c r="H253" s="749"/>
    </row>
    <row r="256" spans="6:26" x14ac:dyDescent="0.25">
      <c r="H256" s="749"/>
    </row>
    <row r="257" spans="6:25" x14ac:dyDescent="0.25">
      <c r="X257" s="749"/>
      <c r="Y257" s="749"/>
    </row>
    <row r="259" spans="6:25" x14ac:dyDescent="0.25">
      <c r="O259" s="749"/>
      <c r="X259" s="749"/>
      <c r="Y259" s="749"/>
    </row>
    <row r="265" spans="6:25" x14ac:dyDescent="0.25">
      <c r="F265" s="495"/>
      <c r="P265" s="749"/>
    </row>
    <row r="278" spans="1:26" x14ac:dyDescent="0.25">
      <c r="A278" s="497"/>
      <c r="B278" s="496"/>
      <c r="C278" s="496"/>
      <c r="D278" s="496"/>
      <c r="E278" s="495"/>
      <c r="F278" s="495"/>
      <c r="G278" s="749"/>
      <c r="H278" s="749"/>
      <c r="N278" s="749"/>
      <c r="O278" s="749"/>
      <c r="P278" s="749"/>
      <c r="Q278" s="749"/>
      <c r="W278" s="749"/>
      <c r="X278" s="749"/>
      <c r="Y278" s="749"/>
      <c r="Z278" s="749"/>
    </row>
    <row r="279" spans="1:26" x14ac:dyDescent="0.25">
      <c r="A279" s="497"/>
      <c r="B279" s="496"/>
      <c r="C279" s="496"/>
      <c r="D279" s="496"/>
      <c r="E279" s="495"/>
      <c r="F279" s="495"/>
      <c r="G279" s="749"/>
      <c r="H279" s="749"/>
      <c r="N279" s="749"/>
      <c r="O279" s="749"/>
      <c r="P279" s="749"/>
      <c r="Q279" s="749"/>
      <c r="W279" s="749"/>
      <c r="X279" s="749"/>
      <c r="Y279" s="749"/>
      <c r="Z279" s="749"/>
    </row>
    <row r="283" spans="1:26" x14ac:dyDescent="0.25">
      <c r="A283" s="497"/>
      <c r="B283" s="496"/>
      <c r="C283" s="496"/>
      <c r="D283" s="496"/>
      <c r="E283" s="495"/>
      <c r="F283" s="495"/>
      <c r="G283" s="749"/>
      <c r="H283" s="749"/>
      <c r="N283" s="749"/>
      <c r="O283" s="749"/>
      <c r="P283" s="749"/>
      <c r="Q283" s="749"/>
      <c r="W283" s="749"/>
      <c r="X283" s="749"/>
      <c r="Y283" s="749"/>
      <c r="Z283" s="749"/>
    </row>
    <row r="284" spans="1:26" x14ac:dyDescent="0.25">
      <c r="A284" s="497"/>
      <c r="B284" s="496"/>
      <c r="C284" s="496"/>
      <c r="D284" s="496"/>
      <c r="E284" s="495"/>
      <c r="F284" s="495"/>
      <c r="G284" s="749"/>
      <c r="H284" s="749"/>
      <c r="N284" s="749"/>
      <c r="O284" s="749"/>
      <c r="P284" s="749"/>
      <c r="Q284" s="749"/>
      <c r="W284" s="749"/>
      <c r="X284" s="749"/>
      <c r="Y284" s="749"/>
      <c r="Z284" s="749"/>
    </row>
    <row r="285" spans="1:26" x14ac:dyDescent="0.25">
      <c r="F285" s="495"/>
    </row>
    <row r="290" spans="6:15" x14ac:dyDescent="0.25">
      <c r="O290" s="749"/>
    </row>
    <row r="291" spans="6:15" x14ac:dyDescent="0.25">
      <c r="F291" s="495"/>
      <c r="O291" s="749"/>
    </row>
    <row r="312" spans="15:15" x14ac:dyDescent="0.25">
      <c r="O312" s="749"/>
    </row>
    <row r="313" spans="15:15" x14ac:dyDescent="0.25">
      <c r="O313" s="749"/>
    </row>
    <row r="329" spans="6:15" x14ac:dyDescent="0.25">
      <c r="F329" s="495"/>
      <c r="O329" s="749"/>
    </row>
    <row r="330" spans="6:15" x14ac:dyDescent="0.25">
      <c r="F330" s="495"/>
      <c r="O330" s="749"/>
    </row>
    <row r="375" spans="15:15" x14ac:dyDescent="0.25">
      <c r="O375" s="749"/>
    </row>
    <row r="398" spans="15:17" x14ac:dyDescent="0.25">
      <c r="O398" s="749"/>
      <c r="Q398" s="749"/>
    </row>
    <row r="410" spans="15:15" x14ac:dyDescent="0.25">
      <c r="O410" s="749"/>
    </row>
  </sheetData>
  <mergeCells count="94">
    <mergeCell ref="AU29:AW29"/>
    <mergeCell ref="A33:D33"/>
    <mergeCell ref="AU33:AW33"/>
    <mergeCell ref="A30:D30"/>
    <mergeCell ref="AU30:AW30"/>
    <mergeCell ref="A31:D31"/>
    <mergeCell ref="AU31:AW31"/>
    <mergeCell ref="A32:D32"/>
    <mergeCell ref="AU32:AW32"/>
    <mergeCell ref="AU26:AW26"/>
    <mergeCell ref="A27:G27"/>
    <mergeCell ref="AU27:AW27"/>
    <mergeCell ref="A28:D28"/>
    <mergeCell ref="AU28:AW28"/>
    <mergeCell ref="AU23:AW23"/>
    <mergeCell ref="A24:D24"/>
    <mergeCell ref="AU24:AW24"/>
    <mergeCell ref="A25:D25"/>
    <mergeCell ref="AU25:AW25"/>
    <mergeCell ref="AU20:AW20"/>
    <mergeCell ref="A21:D21"/>
    <mergeCell ref="AU21:AW21"/>
    <mergeCell ref="A22:D22"/>
    <mergeCell ref="AU22:AW22"/>
    <mergeCell ref="AU15:AW15"/>
    <mergeCell ref="A17:D17"/>
    <mergeCell ref="AT3:AT33"/>
    <mergeCell ref="AU3:AW4"/>
    <mergeCell ref="A5:D5"/>
    <mergeCell ref="AU5:AW5"/>
    <mergeCell ref="A6:D6"/>
    <mergeCell ref="A7:D7"/>
    <mergeCell ref="AU7:AW7"/>
    <mergeCell ref="A8:D8"/>
    <mergeCell ref="AU8:AW8"/>
    <mergeCell ref="AM3:AM4"/>
    <mergeCell ref="AN3:AN33"/>
    <mergeCell ref="A18:D18"/>
    <mergeCell ref="A19:D19"/>
    <mergeCell ref="AU19:AW19"/>
    <mergeCell ref="AU10:AW10"/>
    <mergeCell ref="A11:D11"/>
    <mergeCell ref="A12:D12"/>
    <mergeCell ref="AU12:AW12"/>
    <mergeCell ref="AL3:AL33"/>
    <mergeCell ref="AA3:AA4"/>
    <mergeCell ref="AB3:AB33"/>
    <mergeCell ref="AC3:AC4"/>
    <mergeCell ref="AD3:AD33"/>
    <mergeCell ref="AE3:AE4"/>
    <mergeCell ref="AF3:AF33"/>
    <mergeCell ref="U3:U4"/>
    <mergeCell ref="V3:V33"/>
    <mergeCell ref="A13:D13"/>
    <mergeCell ref="A14:D14"/>
    <mergeCell ref="AU14:AW14"/>
    <mergeCell ref="A16:D16"/>
    <mergeCell ref="AH3:AH33"/>
    <mergeCell ref="AI3:AI4"/>
    <mergeCell ref="AJ3:AJ33"/>
    <mergeCell ref="AK3:AK4"/>
    <mergeCell ref="A9:D9"/>
    <mergeCell ref="A10:D10"/>
    <mergeCell ref="A15:D15"/>
    <mergeCell ref="A20:D20"/>
    <mergeCell ref="A23:D23"/>
    <mergeCell ref="A26:D26"/>
    <mergeCell ref="A29:D29"/>
    <mergeCell ref="AS3:AS4"/>
    <mergeCell ref="Q3:Q4"/>
    <mergeCell ref="R3:R33"/>
    <mergeCell ref="S3:S4"/>
    <mergeCell ref="T3:T33"/>
    <mergeCell ref="AG3:AG4"/>
    <mergeCell ref="AO3:AO4"/>
    <mergeCell ref="AP3:AP33"/>
    <mergeCell ref="AQ3:AQ4"/>
    <mergeCell ref="AR3:AR33"/>
    <mergeCell ref="A1:AS1"/>
    <mergeCell ref="A2:D2"/>
    <mergeCell ref="A3:D4"/>
    <mergeCell ref="E3:E4"/>
    <mergeCell ref="G3:G4"/>
    <mergeCell ref="I3:I4"/>
    <mergeCell ref="K3:K4"/>
    <mergeCell ref="L3:L33"/>
    <mergeCell ref="M3:M4"/>
    <mergeCell ref="N3:N33"/>
    <mergeCell ref="W3:W4"/>
    <mergeCell ref="X3:X33"/>
    <mergeCell ref="Y3:Y4"/>
    <mergeCell ref="Z3:Z33"/>
    <mergeCell ref="O3:O4"/>
    <mergeCell ref="P3:P33"/>
  </mergeCells>
  <printOptions horizontalCentered="1" verticalCentered="1"/>
  <pageMargins left="0.16" right="0.16" top="0.25" bottom="0.2" header="0.17" footer="0.2"/>
  <pageSetup paperSize="3"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55"/>
  <sheetViews>
    <sheetView view="pageBreakPreview" zoomScale="85" zoomScaleNormal="90" zoomScaleSheetLayoutView="85" workbookViewId="0">
      <pane ySplit="2" topLeftCell="A3" activePane="bottomLeft" state="frozen"/>
      <selection pane="bottomLeft" sqref="A1:S1"/>
    </sheetView>
  </sheetViews>
  <sheetFormatPr defaultRowHeight="13.2" x14ac:dyDescent="0.25"/>
  <cols>
    <col min="1" max="1" width="14.44140625" customWidth="1"/>
    <col min="2" max="2" width="5.109375" customWidth="1"/>
    <col min="3" max="3" width="8.5546875" customWidth="1"/>
    <col min="4" max="4" width="12" customWidth="1"/>
    <col min="5" max="5" width="11.109375" customWidth="1"/>
    <col min="6" max="7" width="12.109375" customWidth="1"/>
    <col min="8" max="8" width="17.44140625" style="7" customWidth="1"/>
    <col min="9" max="9" width="40.33203125" customWidth="1"/>
    <col min="10" max="10" width="10.44140625" hidden="1" customWidth="1"/>
    <col min="11" max="12" width="12.33203125" hidden="1" customWidth="1"/>
    <col min="13" max="14" width="12.33203125" customWidth="1"/>
    <col min="15" max="15" width="10.44140625" customWidth="1"/>
    <col min="16" max="16" width="10.33203125" customWidth="1"/>
    <col min="17" max="17" width="14.109375" hidden="1" customWidth="1"/>
    <col min="18" max="19" width="14" hidden="1" customWidth="1"/>
    <col min="20" max="20" width="14.88671875" customWidth="1"/>
    <col min="21" max="21" width="15" customWidth="1"/>
    <col min="22" max="22" width="21.6640625" customWidth="1"/>
    <col min="23" max="23" width="10.44140625" customWidth="1"/>
    <col min="24" max="24" width="15.88671875" customWidth="1"/>
    <col min="25" max="25" width="12.109375" customWidth="1"/>
  </cols>
  <sheetData>
    <row r="1" spans="1:28" ht="24.6" x14ac:dyDescent="0.4">
      <c r="A1" s="1134" t="s">
        <v>998</v>
      </c>
      <c r="B1" s="1135"/>
      <c r="C1" s="1135"/>
      <c r="D1" s="1135"/>
      <c r="E1" s="1135"/>
      <c r="F1" s="1135"/>
      <c r="G1" s="1135"/>
      <c r="H1" s="1135"/>
      <c r="I1" s="1135"/>
      <c r="J1" s="1135"/>
      <c r="K1" s="1135"/>
      <c r="L1" s="1135"/>
      <c r="M1" s="1135"/>
      <c r="N1" s="1135"/>
      <c r="O1" s="1135"/>
      <c r="P1" s="1135"/>
      <c r="Q1" s="1135"/>
      <c r="R1" s="1135"/>
      <c r="S1" s="1136"/>
      <c r="T1" s="57"/>
      <c r="U1" s="57"/>
      <c r="V1" s="57"/>
    </row>
    <row r="2" spans="1:28" ht="39.6" x14ac:dyDescent="0.25">
      <c r="A2" s="57" t="s">
        <v>376</v>
      </c>
      <c r="B2" s="57" t="s">
        <v>377</v>
      </c>
      <c r="C2" s="58" t="s">
        <v>378</v>
      </c>
      <c r="D2" s="59" t="s">
        <v>379</v>
      </c>
      <c r="E2" s="59" t="s">
        <v>380</v>
      </c>
      <c r="F2" s="57" t="s">
        <v>381</v>
      </c>
      <c r="G2" s="57"/>
      <c r="H2" s="57" t="s">
        <v>382</v>
      </c>
      <c r="I2" s="57" t="s">
        <v>383</v>
      </c>
      <c r="J2" s="59" t="s">
        <v>524</v>
      </c>
      <c r="K2" s="59" t="s">
        <v>209</v>
      </c>
      <c r="L2" s="59" t="s">
        <v>525</v>
      </c>
      <c r="M2" s="59" t="s">
        <v>890</v>
      </c>
      <c r="N2" s="59" t="s">
        <v>935</v>
      </c>
      <c r="O2" s="57" t="s">
        <v>384</v>
      </c>
      <c r="P2" s="57" t="s">
        <v>385</v>
      </c>
      <c r="Q2" s="57" t="s">
        <v>218</v>
      </c>
      <c r="R2" s="57" t="s">
        <v>219</v>
      </c>
      <c r="S2" s="57" t="s">
        <v>526</v>
      </c>
      <c r="T2" s="57" t="s">
        <v>916</v>
      </c>
      <c r="U2" s="57" t="s">
        <v>950</v>
      </c>
      <c r="V2" s="57" t="s">
        <v>848</v>
      </c>
    </row>
    <row r="3" spans="1:28" ht="23.25" customHeight="1" x14ac:dyDescent="0.4">
      <c r="A3" s="1137" t="s">
        <v>326</v>
      </c>
      <c r="B3" s="1138"/>
      <c r="C3" s="1138"/>
      <c r="D3" s="1138"/>
      <c r="E3" s="1138"/>
      <c r="F3" s="1138"/>
      <c r="G3" s="1138"/>
      <c r="H3" s="1138"/>
      <c r="I3" s="1138"/>
      <c r="J3" s="1138"/>
      <c r="K3" s="1138"/>
      <c r="L3" s="1138"/>
      <c r="M3" s="1138"/>
      <c r="N3" s="1138"/>
      <c r="O3" s="1138"/>
      <c r="P3" s="1138"/>
      <c r="Q3" s="1138"/>
      <c r="R3" s="1138"/>
      <c r="S3" s="1156"/>
    </row>
    <row r="4" spans="1:28" ht="23.25" customHeight="1" x14ac:dyDescent="0.4">
      <c r="A4" s="487"/>
      <c r="B4" s="487"/>
      <c r="C4" s="487"/>
      <c r="D4" s="487"/>
      <c r="E4" s="487"/>
      <c r="F4" s="487"/>
      <c r="G4" s="487"/>
      <c r="H4" s="487"/>
      <c r="I4" s="487"/>
      <c r="J4" s="487"/>
      <c r="K4" s="487"/>
      <c r="L4" s="487"/>
      <c r="M4" s="487"/>
      <c r="N4" s="487"/>
      <c r="O4" s="487"/>
      <c r="P4" s="487"/>
      <c r="Q4" s="487"/>
      <c r="R4" s="487"/>
      <c r="S4" s="487"/>
    </row>
    <row r="5" spans="1:28" ht="30.6" x14ac:dyDescent="0.25">
      <c r="A5" s="622" t="s">
        <v>386</v>
      </c>
      <c r="B5" s="623" t="s">
        <v>387</v>
      </c>
      <c r="C5" s="624">
        <v>1051</v>
      </c>
      <c r="D5" s="622" t="s">
        <v>393</v>
      </c>
      <c r="E5" s="622"/>
      <c r="F5" s="625" t="s">
        <v>427</v>
      </c>
      <c r="G5" s="626"/>
      <c r="H5" s="627" t="s">
        <v>401</v>
      </c>
      <c r="I5" s="628" t="s">
        <v>539</v>
      </c>
      <c r="J5" s="629"/>
      <c r="K5" s="629" t="s">
        <v>510</v>
      </c>
      <c r="L5" s="629" t="s">
        <v>392</v>
      </c>
      <c r="M5" s="629" t="s">
        <v>406</v>
      </c>
      <c r="N5" s="629" t="s">
        <v>110</v>
      </c>
      <c r="O5" s="630">
        <v>39416</v>
      </c>
      <c r="P5" s="625" t="s">
        <v>87</v>
      </c>
      <c r="Q5" s="631" t="s">
        <v>92</v>
      </c>
      <c r="R5" s="631" t="s">
        <v>92</v>
      </c>
      <c r="S5" s="632"/>
      <c r="T5" s="633" t="s">
        <v>792</v>
      </c>
      <c r="U5" s="633" t="s">
        <v>792</v>
      </c>
      <c r="V5" s="265"/>
      <c r="W5" s="388">
        <v>8000000</v>
      </c>
    </row>
    <row r="6" spans="1:28" ht="37.5" customHeight="1" x14ac:dyDescent="0.25">
      <c r="A6" s="622" t="s">
        <v>386</v>
      </c>
      <c r="B6" s="623" t="s">
        <v>387</v>
      </c>
      <c r="C6" s="624">
        <v>267</v>
      </c>
      <c r="D6" s="622" t="s">
        <v>451</v>
      </c>
      <c r="E6" s="622" t="s">
        <v>393</v>
      </c>
      <c r="F6" s="634">
        <v>40026</v>
      </c>
      <c r="G6" s="635"/>
      <c r="H6" s="628" t="s">
        <v>763</v>
      </c>
      <c r="I6" s="628" t="s">
        <v>123</v>
      </c>
      <c r="J6" s="629" t="s">
        <v>392</v>
      </c>
      <c r="K6" s="629" t="s">
        <v>406</v>
      </c>
      <c r="L6" s="629" t="s">
        <v>406</v>
      </c>
      <c r="M6" s="629" t="s">
        <v>406</v>
      </c>
      <c r="N6" s="629" t="s">
        <v>110</v>
      </c>
      <c r="O6" s="625" t="s">
        <v>124</v>
      </c>
      <c r="P6" s="625" t="s">
        <v>87</v>
      </c>
      <c r="Q6" s="636">
        <v>28565000</v>
      </c>
      <c r="R6" s="636">
        <v>28412000</v>
      </c>
      <c r="S6" s="632"/>
      <c r="T6" s="633">
        <v>27775000</v>
      </c>
      <c r="U6" s="633">
        <v>27775000</v>
      </c>
      <c r="V6" s="391"/>
      <c r="W6" s="389">
        <v>1300000</v>
      </c>
    </row>
    <row r="7" spans="1:28" ht="33" customHeight="1" x14ac:dyDescent="0.25">
      <c r="A7" s="622" t="s">
        <v>386</v>
      </c>
      <c r="B7" s="623" t="s">
        <v>387</v>
      </c>
      <c r="C7" s="624">
        <v>936</v>
      </c>
      <c r="D7" s="622" t="s">
        <v>429</v>
      </c>
      <c r="E7" s="622"/>
      <c r="F7" s="625" t="s">
        <v>33</v>
      </c>
      <c r="G7" s="626"/>
      <c r="H7" s="628" t="s">
        <v>352</v>
      </c>
      <c r="I7" s="628" t="s">
        <v>252</v>
      </c>
      <c r="J7" s="629" t="s">
        <v>396</v>
      </c>
      <c r="K7" s="629" t="s">
        <v>392</v>
      </c>
      <c r="L7" s="629" t="s">
        <v>392</v>
      </c>
      <c r="M7" s="629" t="s">
        <v>406</v>
      </c>
      <c r="N7" s="629" t="s">
        <v>110</v>
      </c>
      <c r="O7" s="625" t="s">
        <v>5</v>
      </c>
      <c r="P7" s="625" t="s">
        <v>87</v>
      </c>
      <c r="Q7" s="631">
        <v>2107320</v>
      </c>
      <c r="R7" s="631">
        <v>2107320</v>
      </c>
      <c r="S7" s="632"/>
      <c r="T7" s="633">
        <v>3000000</v>
      </c>
      <c r="U7" s="633">
        <v>3000000</v>
      </c>
      <c r="V7" s="392"/>
      <c r="W7" s="388">
        <v>3300000</v>
      </c>
    </row>
    <row r="8" spans="1:28" ht="37.5" customHeight="1" x14ac:dyDescent="0.25">
      <c r="A8" s="622" t="s">
        <v>386</v>
      </c>
      <c r="B8" s="623" t="s">
        <v>387</v>
      </c>
      <c r="C8" s="624">
        <v>176</v>
      </c>
      <c r="D8" s="622" t="s">
        <v>451</v>
      </c>
      <c r="E8" s="622"/>
      <c r="F8" s="625" t="s">
        <v>33</v>
      </c>
      <c r="G8" s="626"/>
      <c r="H8" s="628" t="s">
        <v>437</v>
      </c>
      <c r="I8" s="628" t="s">
        <v>455</v>
      </c>
      <c r="J8" s="629" t="s">
        <v>392</v>
      </c>
      <c r="K8" s="629" t="s">
        <v>406</v>
      </c>
      <c r="L8" s="629" t="s">
        <v>406</v>
      </c>
      <c r="M8" s="629" t="s">
        <v>406</v>
      </c>
      <c r="N8" s="629" t="s">
        <v>110</v>
      </c>
      <c r="O8" s="630">
        <v>39352</v>
      </c>
      <c r="P8" s="625" t="s">
        <v>87</v>
      </c>
      <c r="Q8" s="636">
        <v>54358000</v>
      </c>
      <c r="R8" s="636">
        <v>54358000</v>
      </c>
      <c r="S8" s="632"/>
      <c r="T8" s="633">
        <v>76100000</v>
      </c>
      <c r="U8" s="633">
        <v>76100000</v>
      </c>
      <c r="V8" s="265"/>
      <c r="W8" s="390">
        <v>3089000</v>
      </c>
    </row>
    <row r="9" spans="1:28" ht="37.5" customHeight="1" x14ac:dyDescent="0.25">
      <c r="A9" s="637" t="s">
        <v>386</v>
      </c>
      <c r="B9" s="638" t="s">
        <v>387</v>
      </c>
      <c r="C9" s="639">
        <v>174</v>
      </c>
      <c r="D9" s="637" t="s">
        <v>429</v>
      </c>
      <c r="E9" s="637"/>
      <c r="F9" s="640" t="s">
        <v>426</v>
      </c>
      <c r="G9" s="641"/>
      <c r="H9" s="642" t="s">
        <v>437</v>
      </c>
      <c r="I9" s="642" t="s">
        <v>438</v>
      </c>
      <c r="J9" s="643" t="s">
        <v>392</v>
      </c>
      <c r="K9" s="643" t="s">
        <v>392</v>
      </c>
      <c r="L9" s="643" t="s">
        <v>392</v>
      </c>
      <c r="M9" s="643" t="s">
        <v>406</v>
      </c>
      <c r="N9" s="629" t="s">
        <v>110</v>
      </c>
      <c r="O9" s="640" t="s">
        <v>397</v>
      </c>
      <c r="P9" s="640" t="s">
        <v>87</v>
      </c>
      <c r="Q9" s="644">
        <v>9600000</v>
      </c>
      <c r="R9" s="644">
        <v>9600000</v>
      </c>
      <c r="S9" s="632"/>
      <c r="T9" s="645">
        <v>15778000</v>
      </c>
      <c r="U9" s="645">
        <v>15778000</v>
      </c>
      <c r="V9" s="265"/>
      <c r="W9" s="389">
        <v>6332000</v>
      </c>
    </row>
    <row r="10" spans="1:28" ht="73.5" customHeight="1" x14ac:dyDescent="0.25">
      <c r="A10" s="622" t="s">
        <v>386</v>
      </c>
      <c r="B10" s="623" t="s">
        <v>387</v>
      </c>
      <c r="C10" s="624">
        <v>832</v>
      </c>
      <c r="D10" s="622" t="s">
        <v>402</v>
      </c>
      <c r="E10" s="622"/>
      <c r="F10" s="625" t="s">
        <v>33</v>
      </c>
      <c r="G10" s="626"/>
      <c r="H10" s="628" t="s">
        <v>424</v>
      </c>
      <c r="I10" s="628" t="s">
        <v>671</v>
      </c>
      <c r="J10" s="629" t="s">
        <v>392</v>
      </c>
      <c r="K10" s="629" t="s">
        <v>392</v>
      </c>
      <c r="L10" s="629" t="s">
        <v>392</v>
      </c>
      <c r="M10" s="629" t="s">
        <v>406</v>
      </c>
      <c r="N10" s="629" t="s">
        <v>110</v>
      </c>
      <c r="O10" s="625" t="s">
        <v>425</v>
      </c>
      <c r="P10" s="625" t="s">
        <v>87</v>
      </c>
      <c r="Q10" s="636">
        <v>16000000</v>
      </c>
      <c r="R10" s="636">
        <v>16000000</v>
      </c>
      <c r="S10" s="632"/>
      <c r="T10" s="646" t="s">
        <v>895</v>
      </c>
      <c r="U10" s="646" t="s">
        <v>895</v>
      </c>
      <c r="V10" s="265"/>
      <c r="W10" s="388">
        <v>10400000</v>
      </c>
    </row>
    <row r="11" spans="1:28" ht="20.399999999999999" x14ac:dyDescent="0.25">
      <c r="A11" s="622" t="s">
        <v>386</v>
      </c>
      <c r="B11" s="623" t="s">
        <v>387</v>
      </c>
      <c r="C11" s="624">
        <v>182</v>
      </c>
      <c r="D11" s="622" t="s">
        <v>489</v>
      </c>
      <c r="E11" s="622"/>
      <c r="F11" s="625" t="s">
        <v>427</v>
      </c>
      <c r="G11" s="626"/>
      <c r="H11" s="628" t="s">
        <v>437</v>
      </c>
      <c r="I11" s="628" t="s">
        <v>495</v>
      </c>
      <c r="J11" s="647" t="s">
        <v>392</v>
      </c>
      <c r="K11" s="647" t="s">
        <v>392</v>
      </c>
      <c r="L11" s="647" t="s">
        <v>392</v>
      </c>
      <c r="M11" s="629" t="s">
        <v>406</v>
      </c>
      <c r="N11" s="629" t="s">
        <v>110</v>
      </c>
      <c r="O11" s="625" t="s">
        <v>397</v>
      </c>
      <c r="P11" s="625" t="s">
        <v>410</v>
      </c>
      <c r="Q11" s="625" t="s">
        <v>397</v>
      </c>
      <c r="R11" s="625" t="s">
        <v>87</v>
      </c>
      <c r="S11" s="636">
        <v>1000000</v>
      </c>
      <c r="T11" s="636">
        <v>1000000</v>
      </c>
      <c r="U11" s="636">
        <v>1000000</v>
      </c>
      <c r="V11" s="265"/>
      <c r="W11" s="388">
        <v>3100000</v>
      </c>
    </row>
    <row r="12" spans="1:28" ht="36.75" customHeight="1" x14ac:dyDescent="0.25">
      <c r="A12" s="622"/>
      <c r="B12" s="623"/>
      <c r="C12" s="624"/>
      <c r="D12" s="622"/>
      <c r="E12" s="622"/>
      <c r="F12" s="625"/>
      <c r="G12" s="626"/>
      <c r="H12" s="627"/>
      <c r="I12" s="628"/>
      <c r="J12" s="629"/>
      <c r="K12" s="629"/>
      <c r="L12" s="629"/>
      <c r="M12" s="629"/>
      <c r="N12" s="629"/>
      <c r="O12" s="630"/>
      <c r="P12" s="630"/>
      <c r="Q12" s="631"/>
      <c r="R12" s="631"/>
      <c r="S12" s="648"/>
      <c r="T12" s="649" t="s">
        <v>793</v>
      </c>
      <c r="U12" s="650">
        <f>SUM(U5:U11)+82000000</f>
        <v>205653000</v>
      </c>
      <c r="V12" s="391"/>
      <c r="W12" s="378"/>
    </row>
    <row r="13" spans="1:28" ht="33.75" customHeight="1" x14ac:dyDescent="0.25">
      <c r="V13" s="15"/>
      <c r="W13" s="318">
        <v>1000000</v>
      </c>
      <c r="X13" s="318"/>
      <c r="Y13" s="318"/>
      <c r="Z13" s="338"/>
      <c r="AA13" s="331"/>
      <c r="AB13" s="142"/>
    </row>
    <row r="14" spans="1:28" s="119" customFormat="1" ht="47.25" customHeight="1" x14ac:dyDescent="0.25">
      <c r="A14" s="1"/>
      <c r="B14" s="2"/>
      <c r="C14" s="4"/>
      <c r="D14" s="1"/>
      <c r="E14" s="1"/>
      <c r="F14" s="85"/>
      <c r="G14" s="85"/>
      <c r="H14" s="22"/>
      <c r="I14" s="22"/>
      <c r="J14" s="33"/>
      <c r="K14" s="33"/>
      <c r="L14" s="97"/>
      <c r="M14" s="96"/>
      <c r="N14" s="96"/>
      <c r="O14" s="20"/>
      <c r="P14" s="85"/>
      <c r="Q14" s="20"/>
      <c r="R14" s="85"/>
      <c r="S14" s="23"/>
      <c r="T14" s="23"/>
      <c r="U14" s="15"/>
      <c r="V14"/>
      <c r="W14"/>
    </row>
    <row r="16" spans="1:28" x14ac:dyDescent="0.25">
      <c r="A16" s="1"/>
      <c r="B16" s="2"/>
      <c r="C16" s="63"/>
      <c r="D16" s="1"/>
      <c r="E16" s="1"/>
      <c r="F16" s="85"/>
      <c r="G16" s="85"/>
      <c r="H16" s="6"/>
      <c r="I16" s="111"/>
      <c r="J16" s="19"/>
      <c r="K16" s="19"/>
      <c r="L16" s="96"/>
      <c r="M16" s="96"/>
      <c r="N16" s="96"/>
      <c r="O16" s="24"/>
      <c r="P16" s="85"/>
      <c r="Q16" s="5"/>
      <c r="R16" s="5"/>
      <c r="T16" s="314"/>
      <c r="U16" s="314"/>
    </row>
    <row r="17" spans="1:23" x14ac:dyDescent="0.25">
      <c r="A17" s="11"/>
      <c r="B17" s="10"/>
      <c r="C17" s="14"/>
      <c r="D17" s="11"/>
      <c r="E17" s="11"/>
      <c r="F17" s="85"/>
      <c r="G17" s="85"/>
      <c r="H17" s="111"/>
      <c r="I17" s="111"/>
      <c r="J17" s="96"/>
      <c r="K17" s="96"/>
      <c r="L17" s="96"/>
      <c r="M17" s="96"/>
      <c r="N17" s="96"/>
      <c r="O17" s="13"/>
      <c r="P17" s="85"/>
      <c r="Q17" s="12"/>
      <c r="R17" s="12"/>
      <c r="T17" s="314"/>
      <c r="U17" s="314"/>
    </row>
    <row r="18" spans="1:23" x14ac:dyDescent="0.25">
      <c r="A18" s="1"/>
      <c r="B18" s="2"/>
      <c r="C18" s="14"/>
      <c r="D18" s="1"/>
      <c r="E18" s="1"/>
      <c r="F18" s="170"/>
      <c r="G18" s="170"/>
      <c r="H18" s="111"/>
      <c r="I18" s="22"/>
      <c r="J18" s="19"/>
      <c r="K18" s="19"/>
      <c r="L18" s="96"/>
      <c r="M18" s="96"/>
      <c r="N18" s="96"/>
      <c r="O18" s="20"/>
      <c r="P18" s="85"/>
      <c r="Q18" s="23"/>
      <c r="R18" s="23"/>
      <c r="T18" s="314"/>
      <c r="U18" s="314"/>
    </row>
    <row r="19" spans="1:23" x14ac:dyDescent="0.25">
      <c r="A19" s="1"/>
      <c r="B19" s="2"/>
      <c r="C19" s="4"/>
      <c r="D19" s="1"/>
      <c r="E19" s="1"/>
      <c r="F19" s="85"/>
      <c r="G19" s="85"/>
      <c r="H19" s="22"/>
      <c r="I19" s="22"/>
      <c r="J19" s="19"/>
      <c r="K19" s="19"/>
      <c r="L19" s="96"/>
      <c r="M19" s="96"/>
      <c r="N19" s="96"/>
      <c r="O19" s="20"/>
      <c r="P19" s="85"/>
      <c r="Q19" s="5"/>
      <c r="R19" s="5"/>
      <c r="T19" s="314"/>
      <c r="U19" s="314"/>
      <c r="V19" s="130"/>
      <c r="W19" s="314"/>
    </row>
    <row r="20" spans="1:23" x14ac:dyDescent="0.25">
      <c r="A20" s="1"/>
      <c r="B20" s="2"/>
      <c r="C20" s="4"/>
      <c r="D20" s="1"/>
      <c r="E20" s="1"/>
      <c r="F20" s="85"/>
      <c r="G20" s="85"/>
      <c r="H20" s="22"/>
      <c r="I20" s="22"/>
      <c r="J20" s="19"/>
      <c r="K20" s="19"/>
      <c r="L20" s="96"/>
      <c r="M20" s="96"/>
      <c r="N20" s="96"/>
      <c r="O20" s="24"/>
      <c r="P20" s="85"/>
      <c r="Q20" s="23"/>
      <c r="R20" s="23"/>
      <c r="T20" s="314"/>
      <c r="U20" s="314"/>
      <c r="V20" s="129"/>
      <c r="W20" s="314"/>
    </row>
    <row r="21" spans="1:23" x14ac:dyDescent="0.25">
      <c r="A21" s="36"/>
      <c r="B21" s="37"/>
      <c r="C21" s="38"/>
      <c r="D21" s="36"/>
      <c r="E21" s="36"/>
      <c r="F21" s="88"/>
      <c r="G21" s="88"/>
      <c r="H21" s="50"/>
      <c r="I21" s="50"/>
      <c r="J21" s="43"/>
      <c r="K21" s="43"/>
      <c r="L21" s="95"/>
      <c r="M21" s="95"/>
      <c r="N21" s="96"/>
      <c r="O21" s="44"/>
      <c r="P21" s="88"/>
      <c r="Q21" s="45"/>
      <c r="R21" s="45"/>
      <c r="T21" s="133"/>
      <c r="U21" s="133"/>
      <c r="V21" s="129"/>
      <c r="W21" s="314"/>
    </row>
    <row r="22" spans="1:23" x14ac:dyDescent="0.25">
      <c r="A22" s="1"/>
      <c r="B22" s="2"/>
      <c r="C22" s="4"/>
      <c r="D22" s="1"/>
      <c r="E22" s="1"/>
      <c r="F22" s="85"/>
      <c r="G22" s="85"/>
      <c r="H22" s="22"/>
      <c r="I22" s="111"/>
      <c r="J22" s="19"/>
      <c r="K22" s="19"/>
      <c r="L22" s="96"/>
      <c r="M22" s="96"/>
      <c r="N22" s="96"/>
      <c r="O22" s="20"/>
      <c r="P22" s="85"/>
      <c r="Q22" s="23"/>
      <c r="R22" s="23"/>
      <c r="T22" s="315"/>
      <c r="U22" s="315"/>
      <c r="V22" s="129"/>
      <c r="W22" s="314"/>
    </row>
    <row r="23" spans="1:23" x14ac:dyDescent="0.25">
      <c r="V23" s="129"/>
      <c r="W23" s="314"/>
    </row>
    <row r="24" spans="1:23" x14ac:dyDescent="0.25">
      <c r="V24" s="134"/>
      <c r="W24" s="317"/>
    </row>
    <row r="25" spans="1:23" ht="38.25" customHeight="1" x14ac:dyDescent="0.25">
      <c r="V25" s="129"/>
      <c r="W25" s="321"/>
    </row>
    <row r="27" spans="1:23" ht="24.75" customHeight="1" x14ac:dyDescent="0.25"/>
    <row r="28" spans="1:23" ht="45" customHeight="1" x14ac:dyDescent="0.25"/>
    <row r="29" spans="1:23" ht="49.5" customHeight="1" x14ac:dyDescent="0.25"/>
    <row r="30" spans="1:23" ht="60" customHeight="1" x14ac:dyDescent="0.25"/>
    <row r="32" spans="1:23" ht="36" customHeight="1" x14ac:dyDescent="0.25">
      <c r="V32" s="119"/>
      <c r="W32" s="119"/>
    </row>
    <row r="33" ht="59.25" customHeight="1" x14ac:dyDescent="0.25"/>
    <row r="35" ht="56.25" customHeight="1" x14ac:dyDescent="0.25"/>
    <row r="36" ht="57.75" customHeight="1" x14ac:dyDescent="0.25"/>
    <row r="37" ht="39.75" customHeight="1" x14ac:dyDescent="0.25"/>
    <row r="55" spans="22:22" x14ac:dyDescent="0.25">
      <c r="V55" s="7"/>
    </row>
  </sheetData>
  <mergeCells count="2">
    <mergeCell ref="A1:S1"/>
    <mergeCell ref="A3:S3"/>
  </mergeCells>
  <printOptions horizontalCentered="1"/>
  <pageMargins left="0" right="0" top="0.3" bottom="0.5" header="0.2" footer="0.16"/>
  <pageSetup scale="61" orientation="landscape" r:id="rId1"/>
  <headerFooter alignWithMargins="0">
    <oddFooter>&amp;L&amp;8Notes
- Gray shading indicates change from OCTOBER '07 Update.
- All costs provided by Transmission Owners. &amp;C&amp;8&amp;P&amp;R&amp;8APRIL '08 UPDATE - DRAFT
Information as of April 15, 2008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39997558519241921"/>
  </sheetPr>
  <dimension ref="A1:BL252"/>
  <sheetViews>
    <sheetView view="pageBreakPreview" topLeftCell="K1" zoomScale="80" zoomScaleNormal="90" zoomScaleSheetLayoutView="80" workbookViewId="0">
      <pane ySplit="2" topLeftCell="A141" activePane="bottomLeft" state="frozen"/>
      <selection pane="bottomLeft" activeCell="P191" sqref="P147:P191"/>
    </sheetView>
  </sheetViews>
  <sheetFormatPr defaultRowHeight="13.2" x14ac:dyDescent="0.25"/>
  <cols>
    <col min="1" max="1" width="14.44140625" customWidth="1"/>
    <col min="2" max="2" width="5.88671875" customWidth="1"/>
    <col min="3" max="3" width="11.33203125" customWidth="1"/>
    <col min="4" max="4" width="8.44140625" customWidth="1"/>
    <col min="5" max="6" width="13.33203125" customWidth="1"/>
    <col min="7" max="7" width="13.44140625" style="93" customWidth="1"/>
    <col min="8" max="8" width="17.33203125" style="7" customWidth="1"/>
    <col min="9" max="9" width="40.44140625" customWidth="1"/>
    <col min="10" max="11" width="12.5546875" style="93" customWidth="1"/>
    <col min="12" max="12" width="11.44140625" customWidth="1"/>
    <col min="13" max="13" width="11.109375" style="93" customWidth="1"/>
    <col min="14" max="15" width="17" style="301" customWidth="1"/>
    <col min="16" max="16" width="33" style="751" customWidth="1"/>
    <col min="17" max="17" width="16.109375" customWidth="1"/>
    <col min="18" max="18" width="20.88671875" customWidth="1"/>
    <col min="19" max="19" width="5.88671875" customWidth="1"/>
    <col min="20" max="20" width="18" customWidth="1"/>
    <col min="21" max="21" width="16.33203125" customWidth="1"/>
  </cols>
  <sheetData>
    <row r="1" spans="1:44" ht="29.25" customHeight="1" x14ac:dyDescent="0.4">
      <c r="A1" s="1248" t="s">
        <v>1280</v>
      </c>
      <c r="B1" s="1249"/>
      <c r="C1" s="1249"/>
      <c r="D1" s="1249"/>
      <c r="E1" s="1249"/>
      <c r="F1" s="1249"/>
      <c r="G1" s="1249"/>
      <c r="H1" s="1249"/>
      <c r="I1" s="1249"/>
      <c r="J1" s="1249"/>
      <c r="K1" s="1249"/>
      <c r="L1" s="1249"/>
      <c r="M1" s="1249"/>
      <c r="N1" s="1250"/>
      <c r="O1" s="1250"/>
      <c r="P1" s="768"/>
    </row>
    <row r="2" spans="1:44" ht="45" customHeight="1" x14ac:dyDescent="0.4">
      <c r="A2" s="57" t="s">
        <v>376</v>
      </c>
      <c r="B2" s="57" t="s">
        <v>377</v>
      </c>
      <c r="C2" s="58" t="s">
        <v>378</v>
      </c>
      <c r="D2" s="57" t="s">
        <v>1145</v>
      </c>
      <c r="E2" s="59" t="s">
        <v>379</v>
      </c>
      <c r="F2" s="59" t="s">
        <v>380</v>
      </c>
      <c r="G2" s="764" t="s">
        <v>566</v>
      </c>
      <c r="H2" s="57" t="s">
        <v>382</v>
      </c>
      <c r="I2" s="57" t="s">
        <v>383</v>
      </c>
      <c r="J2" s="59" t="s">
        <v>1166</v>
      </c>
      <c r="K2" s="59" t="s">
        <v>1212</v>
      </c>
      <c r="L2" s="57" t="s">
        <v>592</v>
      </c>
      <c r="M2" s="57" t="s">
        <v>385</v>
      </c>
      <c r="N2" s="143" t="s">
        <v>1167</v>
      </c>
      <c r="O2" s="143" t="s">
        <v>1211</v>
      </c>
      <c r="P2" s="768"/>
    </row>
    <row r="3" spans="1:44" s="77" customFormat="1" ht="20.399999999999999" x14ac:dyDescent="0.25">
      <c r="A3" s="263" t="s">
        <v>386</v>
      </c>
      <c r="B3" s="272" t="s">
        <v>509</v>
      </c>
      <c r="C3" s="68">
        <v>1031</v>
      </c>
      <c r="D3" s="272" t="s">
        <v>1118</v>
      </c>
      <c r="E3" s="263" t="s">
        <v>388</v>
      </c>
      <c r="F3" s="263"/>
      <c r="G3" s="85" t="s">
        <v>684</v>
      </c>
      <c r="H3" s="18" t="s">
        <v>544</v>
      </c>
      <c r="I3" s="18" t="s">
        <v>980</v>
      </c>
      <c r="J3" s="98" t="s">
        <v>510</v>
      </c>
      <c r="K3" s="98" t="s">
        <v>510</v>
      </c>
      <c r="L3" s="109">
        <v>40473</v>
      </c>
      <c r="M3" s="89" t="s">
        <v>87</v>
      </c>
      <c r="N3" s="107" t="s">
        <v>92</v>
      </c>
      <c r="O3" s="107" t="s">
        <v>92</v>
      </c>
      <c r="P3" s="770" t="str">
        <f t="shared" ref="P3:P46" si="0">O3</f>
        <v>TBD</v>
      </c>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77" customFormat="1" ht="20.399999999999999" x14ac:dyDescent="0.25">
      <c r="A4" s="263" t="s">
        <v>386</v>
      </c>
      <c r="B4" s="272" t="s">
        <v>509</v>
      </c>
      <c r="C4" s="68">
        <v>1154</v>
      </c>
      <c r="D4" s="272" t="s">
        <v>1118</v>
      </c>
      <c r="E4" s="263" t="s">
        <v>388</v>
      </c>
      <c r="F4" s="263"/>
      <c r="G4" s="89" t="s">
        <v>684</v>
      </c>
      <c r="H4" s="18" t="s">
        <v>544</v>
      </c>
      <c r="I4" s="18" t="s">
        <v>1075</v>
      </c>
      <c r="J4" s="98" t="s">
        <v>510</v>
      </c>
      <c r="K4" s="98" t="s">
        <v>510</v>
      </c>
      <c r="L4" s="109">
        <v>40473</v>
      </c>
      <c r="M4" s="89" t="s">
        <v>87</v>
      </c>
      <c r="N4" s="107" t="s">
        <v>92</v>
      </c>
      <c r="O4" s="107" t="s">
        <v>92</v>
      </c>
      <c r="P4" s="770" t="str">
        <f t="shared" si="0"/>
        <v>TBD</v>
      </c>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ht="20.399999999999999" x14ac:dyDescent="0.25">
      <c r="A5" s="263" t="s">
        <v>386</v>
      </c>
      <c r="B5" s="272" t="s">
        <v>509</v>
      </c>
      <c r="C5" s="68">
        <v>1155</v>
      </c>
      <c r="D5" s="272" t="s">
        <v>1118</v>
      </c>
      <c r="E5" s="263" t="s">
        <v>388</v>
      </c>
      <c r="F5" s="263"/>
      <c r="G5" s="89" t="s">
        <v>759</v>
      </c>
      <c r="H5" s="18" t="s">
        <v>544</v>
      </c>
      <c r="I5" s="824" t="s">
        <v>1231</v>
      </c>
      <c r="J5" s="98" t="s">
        <v>510</v>
      </c>
      <c r="K5" s="98" t="s">
        <v>510</v>
      </c>
      <c r="L5" s="109">
        <v>40473</v>
      </c>
      <c r="M5" s="89" t="s">
        <v>87</v>
      </c>
      <c r="N5" s="107" t="s">
        <v>92</v>
      </c>
      <c r="O5" s="107" t="s">
        <v>92</v>
      </c>
      <c r="P5" s="770" t="str">
        <f t="shared" si="0"/>
        <v>TBD</v>
      </c>
      <c r="Q5" s="7"/>
      <c r="R5" s="7"/>
      <c r="S5" s="7"/>
      <c r="T5" s="7"/>
      <c r="U5" s="7"/>
      <c r="V5" s="7"/>
      <c r="W5" s="7"/>
      <c r="X5" s="7"/>
      <c r="Y5" s="7"/>
      <c r="Z5" s="7"/>
      <c r="AA5" s="7"/>
      <c r="AB5" s="7"/>
      <c r="AC5" s="7"/>
      <c r="AD5" s="7"/>
      <c r="AE5" s="7"/>
      <c r="AF5" s="7"/>
      <c r="AG5" s="7"/>
      <c r="AH5" s="7"/>
      <c r="AI5" s="7"/>
      <c r="AJ5" s="7"/>
      <c r="AK5" s="7"/>
      <c r="AL5" s="7"/>
      <c r="AM5" s="7"/>
      <c r="AN5" s="7"/>
      <c r="AO5" s="7"/>
      <c r="AP5" s="7"/>
    </row>
    <row r="6" spans="1:44" ht="49.5" customHeight="1" x14ac:dyDescent="0.25">
      <c r="A6" s="64" t="s">
        <v>386</v>
      </c>
      <c r="B6" s="67" t="s">
        <v>509</v>
      </c>
      <c r="C6" s="68">
        <v>325</v>
      </c>
      <c r="D6" s="272" t="s">
        <v>1120</v>
      </c>
      <c r="E6" s="64" t="s">
        <v>489</v>
      </c>
      <c r="F6" s="64"/>
      <c r="G6" s="89" t="s">
        <v>92</v>
      </c>
      <c r="H6" s="26" t="s">
        <v>167</v>
      </c>
      <c r="I6" s="26" t="s">
        <v>133</v>
      </c>
      <c r="J6" s="98" t="s">
        <v>510</v>
      </c>
      <c r="K6" s="98" t="s">
        <v>510</v>
      </c>
      <c r="L6" s="60" t="s">
        <v>87</v>
      </c>
      <c r="M6" s="89" t="s">
        <v>87</v>
      </c>
      <c r="N6" s="103" t="s">
        <v>92</v>
      </c>
      <c r="O6" s="103" t="s">
        <v>92</v>
      </c>
      <c r="P6" s="770" t="str">
        <f t="shared" si="0"/>
        <v>TBD</v>
      </c>
    </row>
    <row r="7" spans="1:44" ht="60" customHeight="1" x14ac:dyDescent="0.25">
      <c r="A7" s="64" t="s">
        <v>386</v>
      </c>
      <c r="B7" s="67" t="s">
        <v>509</v>
      </c>
      <c r="C7" s="68">
        <v>324</v>
      </c>
      <c r="D7" s="272" t="s">
        <v>1120</v>
      </c>
      <c r="E7" s="64" t="s">
        <v>489</v>
      </c>
      <c r="F7" s="64"/>
      <c r="G7" s="89" t="s">
        <v>92</v>
      </c>
      <c r="H7" s="26"/>
      <c r="I7" s="26" t="s">
        <v>132</v>
      </c>
      <c r="J7" s="98" t="s">
        <v>510</v>
      </c>
      <c r="K7" s="98" t="s">
        <v>510</v>
      </c>
      <c r="L7" s="60" t="s">
        <v>87</v>
      </c>
      <c r="M7" s="89" t="s">
        <v>87</v>
      </c>
      <c r="N7" s="103" t="s">
        <v>92</v>
      </c>
      <c r="O7" s="103" t="s">
        <v>92</v>
      </c>
      <c r="P7" s="770" t="str">
        <f t="shared" si="0"/>
        <v>TBD</v>
      </c>
    </row>
    <row r="8" spans="1:44" ht="66.75" customHeight="1" x14ac:dyDescent="0.25">
      <c r="A8" s="64" t="s">
        <v>386</v>
      </c>
      <c r="B8" s="272" t="s">
        <v>509</v>
      </c>
      <c r="C8" s="68">
        <v>139</v>
      </c>
      <c r="D8" s="272" t="s">
        <v>1120</v>
      </c>
      <c r="E8" s="64" t="s">
        <v>489</v>
      </c>
      <c r="F8" s="64"/>
      <c r="G8" s="85" t="s">
        <v>92</v>
      </c>
      <c r="H8" s="18" t="s">
        <v>497</v>
      </c>
      <c r="I8" s="18" t="s">
        <v>502</v>
      </c>
      <c r="J8" s="98" t="s">
        <v>510</v>
      </c>
      <c r="K8" s="98" t="s">
        <v>510</v>
      </c>
      <c r="L8" s="89" t="s">
        <v>499</v>
      </c>
      <c r="M8" s="89" t="s">
        <v>500</v>
      </c>
      <c r="N8" s="103" t="s">
        <v>92</v>
      </c>
      <c r="O8" s="103" t="s">
        <v>92</v>
      </c>
      <c r="P8" s="770" t="str">
        <f t="shared" si="0"/>
        <v>TBD</v>
      </c>
    </row>
    <row r="9" spans="1:44" ht="39" customHeight="1" x14ac:dyDescent="0.25">
      <c r="A9" s="263" t="s">
        <v>386</v>
      </c>
      <c r="B9" s="272" t="s">
        <v>509</v>
      </c>
      <c r="C9" s="68">
        <v>1250</v>
      </c>
      <c r="D9" s="272" t="s">
        <v>1120</v>
      </c>
      <c r="E9" s="263" t="s">
        <v>489</v>
      </c>
      <c r="F9" s="263"/>
      <c r="G9" s="85">
        <v>2016</v>
      </c>
      <c r="H9" s="18" t="s">
        <v>1196</v>
      </c>
      <c r="I9" s="18" t="s">
        <v>1197</v>
      </c>
      <c r="J9" s="98" t="s">
        <v>510</v>
      </c>
      <c r="K9" s="98" t="s">
        <v>510</v>
      </c>
      <c r="L9" s="89" t="s">
        <v>87</v>
      </c>
      <c r="M9" s="89" t="s">
        <v>87</v>
      </c>
      <c r="N9" s="103" t="s">
        <v>92</v>
      </c>
      <c r="O9" s="103" t="s">
        <v>92</v>
      </c>
      <c r="P9" s="770" t="str">
        <f t="shared" si="0"/>
        <v>TBD</v>
      </c>
    </row>
    <row r="10" spans="1:44" ht="36" customHeight="1" x14ac:dyDescent="0.25">
      <c r="A10" s="64" t="s">
        <v>386</v>
      </c>
      <c r="B10" s="67" t="s">
        <v>509</v>
      </c>
      <c r="C10" s="150">
        <v>593</v>
      </c>
      <c r="D10" s="272" t="s">
        <v>1121</v>
      </c>
      <c r="E10" s="64" t="s">
        <v>402</v>
      </c>
      <c r="F10" s="64"/>
      <c r="G10" s="85">
        <v>2013</v>
      </c>
      <c r="H10" s="65" t="s">
        <v>923</v>
      </c>
      <c r="I10" s="65" t="s">
        <v>1053</v>
      </c>
      <c r="J10" s="98" t="s">
        <v>510</v>
      </c>
      <c r="K10" s="98" t="s">
        <v>510</v>
      </c>
      <c r="L10" s="67" t="s">
        <v>87</v>
      </c>
      <c r="M10" s="89" t="s">
        <v>87</v>
      </c>
      <c r="N10" s="107" t="s">
        <v>92</v>
      </c>
      <c r="O10" s="107" t="s">
        <v>92</v>
      </c>
      <c r="P10" s="770" t="str">
        <f t="shared" si="0"/>
        <v>TBD</v>
      </c>
    </row>
    <row r="11" spans="1:44" ht="53.25" customHeight="1" x14ac:dyDescent="0.25">
      <c r="A11" s="263" t="s">
        <v>386</v>
      </c>
      <c r="B11" s="272" t="s">
        <v>509</v>
      </c>
      <c r="C11" s="68">
        <v>1177</v>
      </c>
      <c r="D11" s="272" t="s">
        <v>1121</v>
      </c>
      <c r="E11" s="263" t="s">
        <v>402</v>
      </c>
      <c r="F11" s="263"/>
      <c r="G11" s="85" t="s">
        <v>989</v>
      </c>
      <c r="H11" s="18" t="s">
        <v>1131</v>
      </c>
      <c r="I11" s="18" t="s">
        <v>1039</v>
      </c>
      <c r="J11" s="98" t="s">
        <v>510</v>
      </c>
      <c r="K11" s="98" t="s">
        <v>510</v>
      </c>
      <c r="L11" s="272" t="s">
        <v>87</v>
      </c>
      <c r="M11" s="89" t="s">
        <v>87</v>
      </c>
      <c r="N11" s="103" t="s">
        <v>92</v>
      </c>
      <c r="O11" s="103" t="s">
        <v>92</v>
      </c>
      <c r="P11" s="785" t="str">
        <f t="shared" si="0"/>
        <v>TBD</v>
      </c>
    </row>
    <row r="12" spans="1:44" ht="51.75" customHeight="1" x14ac:dyDescent="0.25">
      <c r="A12" s="263" t="s">
        <v>386</v>
      </c>
      <c r="B12" s="272" t="s">
        <v>509</v>
      </c>
      <c r="C12" s="68">
        <v>1178</v>
      </c>
      <c r="D12" s="272" t="s">
        <v>1121</v>
      </c>
      <c r="E12" s="263" t="s">
        <v>402</v>
      </c>
      <c r="F12" s="263"/>
      <c r="G12" s="89" t="s">
        <v>989</v>
      </c>
      <c r="H12" s="18" t="s">
        <v>1131</v>
      </c>
      <c r="I12" s="18" t="s">
        <v>1040</v>
      </c>
      <c r="J12" s="98" t="s">
        <v>510</v>
      </c>
      <c r="K12" s="98" t="s">
        <v>510</v>
      </c>
      <c r="L12" s="272" t="s">
        <v>87</v>
      </c>
      <c r="M12" s="89" t="s">
        <v>87</v>
      </c>
      <c r="N12" s="103" t="s">
        <v>92</v>
      </c>
      <c r="O12" s="103" t="s">
        <v>92</v>
      </c>
      <c r="P12" s="785" t="str">
        <f t="shared" si="0"/>
        <v>TBD</v>
      </c>
    </row>
    <row r="13" spans="1:44" ht="51" customHeight="1" x14ac:dyDescent="0.25">
      <c r="A13" s="263" t="s">
        <v>386</v>
      </c>
      <c r="B13" s="272" t="s">
        <v>509</v>
      </c>
      <c r="C13" s="68">
        <v>1190</v>
      </c>
      <c r="D13" s="272" t="s">
        <v>1121</v>
      </c>
      <c r="E13" s="263" t="s">
        <v>402</v>
      </c>
      <c r="F13" s="263"/>
      <c r="G13" s="89" t="s">
        <v>989</v>
      </c>
      <c r="H13" s="18" t="s">
        <v>1131</v>
      </c>
      <c r="I13" s="18" t="s">
        <v>1065</v>
      </c>
      <c r="J13" s="98" t="s">
        <v>510</v>
      </c>
      <c r="K13" s="98" t="s">
        <v>510</v>
      </c>
      <c r="L13" s="272" t="s">
        <v>87</v>
      </c>
      <c r="M13" s="89" t="s">
        <v>87</v>
      </c>
      <c r="N13" s="103" t="s">
        <v>92</v>
      </c>
      <c r="O13" s="103" t="s">
        <v>92</v>
      </c>
      <c r="P13" s="785" t="str">
        <f t="shared" si="0"/>
        <v>TBD</v>
      </c>
    </row>
    <row r="14" spans="1:44" ht="37.5" customHeight="1" x14ac:dyDescent="0.25">
      <c r="A14" s="64" t="s">
        <v>386</v>
      </c>
      <c r="B14" s="67" t="s">
        <v>509</v>
      </c>
      <c r="C14" s="150">
        <v>970</v>
      </c>
      <c r="D14" s="272" t="s">
        <v>1121</v>
      </c>
      <c r="E14" s="64" t="s">
        <v>402</v>
      </c>
      <c r="F14" s="64"/>
      <c r="G14" s="89" t="s">
        <v>92</v>
      </c>
      <c r="H14" s="18" t="s">
        <v>1132</v>
      </c>
      <c r="I14" s="26" t="s">
        <v>275</v>
      </c>
      <c r="J14" s="98" t="s">
        <v>510</v>
      </c>
      <c r="K14" s="98" t="s">
        <v>510</v>
      </c>
      <c r="L14" s="67" t="s">
        <v>87</v>
      </c>
      <c r="M14" s="89" t="s">
        <v>87</v>
      </c>
      <c r="N14" s="103" t="s">
        <v>92</v>
      </c>
      <c r="O14" s="103" t="s">
        <v>92</v>
      </c>
      <c r="P14" s="785" t="str">
        <f t="shared" si="0"/>
        <v>TBD</v>
      </c>
    </row>
    <row r="15" spans="1:44" ht="37.5" customHeight="1" x14ac:dyDescent="0.25">
      <c r="A15" s="64" t="s">
        <v>386</v>
      </c>
      <c r="B15" s="67" t="s">
        <v>509</v>
      </c>
      <c r="C15" s="150">
        <v>971</v>
      </c>
      <c r="D15" s="272" t="s">
        <v>1121</v>
      </c>
      <c r="E15" s="64" t="s">
        <v>402</v>
      </c>
      <c r="F15" s="64"/>
      <c r="G15" s="89" t="s">
        <v>92</v>
      </c>
      <c r="H15" s="18" t="s">
        <v>1132</v>
      </c>
      <c r="I15" s="26" t="s">
        <v>276</v>
      </c>
      <c r="J15" s="98" t="s">
        <v>510</v>
      </c>
      <c r="K15" s="98" t="s">
        <v>510</v>
      </c>
      <c r="L15" s="67" t="s">
        <v>87</v>
      </c>
      <c r="M15" s="89" t="s">
        <v>87</v>
      </c>
      <c r="N15" s="103" t="s">
        <v>92</v>
      </c>
      <c r="O15" s="103" t="s">
        <v>92</v>
      </c>
      <c r="P15" s="785" t="str">
        <f t="shared" si="0"/>
        <v>TBD</v>
      </c>
    </row>
    <row r="16" spans="1:44" s="77" customFormat="1" ht="43.5" customHeight="1" x14ac:dyDescent="0.25">
      <c r="A16" s="263" t="s">
        <v>386</v>
      </c>
      <c r="B16" s="272" t="s">
        <v>509</v>
      </c>
      <c r="C16" s="68">
        <v>1176</v>
      </c>
      <c r="D16" s="272" t="s">
        <v>1121</v>
      </c>
      <c r="E16" s="263" t="s">
        <v>402</v>
      </c>
      <c r="F16" s="263"/>
      <c r="G16" s="85" t="s">
        <v>92</v>
      </c>
      <c r="H16" s="18" t="s">
        <v>1132</v>
      </c>
      <c r="I16" s="18" t="s">
        <v>1076</v>
      </c>
      <c r="J16" s="98" t="s">
        <v>510</v>
      </c>
      <c r="K16" s="98" t="s">
        <v>510</v>
      </c>
      <c r="L16" s="272" t="s">
        <v>87</v>
      </c>
      <c r="M16" s="89" t="s">
        <v>87</v>
      </c>
      <c r="N16" s="103" t="s">
        <v>92</v>
      </c>
      <c r="O16" s="103" t="s">
        <v>92</v>
      </c>
      <c r="P16" s="785" t="str">
        <f t="shared" si="0"/>
        <v>TBD</v>
      </c>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64" s="159" customFormat="1" ht="20.399999999999999" x14ac:dyDescent="0.25">
      <c r="A17" s="263" t="s">
        <v>386</v>
      </c>
      <c r="B17" s="272" t="s">
        <v>509</v>
      </c>
      <c r="C17" s="68">
        <v>1189</v>
      </c>
      <c r="D17" s="272" t="s">
        <v>1121</v>
      </c>
      <c r="E17" s="263" t="s">
        <v>402</v>
      </c>
      <c r="F17" s="263"/>
      <c r="G17" s="89" t="s">
        <v>989</v>
      </c>
      <c r="H17" s="18" t="s">
        <v>1132</v>
      </c>
      <c r="I17" s="18" t="s">
        <v>1064</v>
      </c>
      <c r="J17" s="98" t="s">
        <v>510</v>
      </c>
      <c r="K17" s="98" t="s">
        <v>510</v>
      </c>
      <c r="L17" s="272" t="s">
        <v>87</v>
      </c>
      <c r="M17" s="89" t="s">
        <v>87</v>
      </c>
      <c r="N17" s="103" t="s">
        <v>92</v>
      </c>
      <c r="O17" s="103" t="s">
        <v>92</v>
      </c>
      <c r="P17" s="785" t="str">
        <f t="shared" si="0"/>
        <v>TBD</v>
      </c>
    </row>
    <row r="18" spans="1:64" s="300" customFormat="1" ht="37.5" customHeight="1" x14ac:dyDescent="0.25">
      <c r="A18" s="263" t="s">
        <v>386</v>
      </c>
      <c r="B18" s="272" t="s">
        <v>509</v>
      </c>
      <c r="C18" s="68">
        <v>1198</v>
      </c>
      <c r="D18" s="272" t="s">
        <v>1121</v>
      </c>
      <c r="E18" s="263" t="s">
        <v>402</v>
      </c>
      <c r="F18" s="263"/>
      <c r="G18" s="89" t="s">
        <v>92</v>
      </c>
      <c r="H18" s="18" t="s">
        <v>1132</v>
      </c>
      <c r="I18" s="18" t="s">
        <v>1093</v>
      </c>
      <c r="J18" s="98" t="s">
        <v>510</v>
      </c>
      <c r="K18" s="98" t="s">
        <v>510</v>
      </c>
      <c r="L18" s="272" t="s">
        <v>87</v>
      </c>
      <c r="M18" s="89" t="s">
        <v>87</v>
      </c>
      <c r="N18" s="103" t="s">
        <v>92</v>
      </c>
      <c r="O18" s="103" t="s">
        <v>92</v>
      </c>
      <c r="P18" s="785" t="str">
        <f t="shared" si="0"/>
        <v>TBD</v>
      </c>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row>
    <row r="19" spans="1:64" s="77" customFormat="1" ht="39.75" customHeight="1" x14ac:dyDescent="0.25">
      <c r="A19" s="263" t="s">
        <v>386</v>
      </c>
      <c r="B19" s="272" t="s">
        <v>509</v>
      </c>
      <c r="C19" s="68">
        <v>1199</v>
      </c>
      <c r="D19" s="272" t="s">
        <v>1121</v>
      </c>
      <c r="E19" s="263" t="s">
        <v>402</v>
      </c>
      <c r="F19" s="263"/>
      <c r="G19" s="87" t="s">
        <v>92</v>
      </c>
      <c r="H19" s="18" t="s">
        <v>1132</v>
      </c>
      <c r="I19" s="18" t="s">
        <v>1094</v>
      </c>
      <c r="J19" s="98" t="s">
        <v>510</v>
      </c>
      <c r="K19" s="98" t="s">
        <v>510</v>
      </c>
      <c r="L19" s="272" t="s">
        <v>87</v>
      </c>
      <c r="M19" s="89" t="s">
        <v>87</v>
      </c>
      <c r="N19" s="103" t="s">
        <v>92</v>
      </c>
      <c r="O19" s="103" t="s">
        <v>92</v>
      </c>
      <c r="P19" s="785" t="str">
        <f t="shared" si="0"/>
        <v>TBD</v>
      </c>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64" s="300" customFormat="1" ht="20.399999999999999" x14ac:dyDescent="0.25">
      <c r="A20" s="263" t="s">
        <v>386</v>
      </c>
      <c r="B20" s="272" t="s">
        <v>509</v>
      </c>
      <c r="C20" s="68">
        <v>1191</v>
      </c>
      <c r="D20" s="67" t="s">
        <v>1121</v>
      </c>
      <c r="E20" s="263" t="s">
        <v>402</v>
      </c>
      <c r="F20" s="263"/>
      <c r="G20" s="85" t="s">
        <v>389</v>
      </c>
      <c r="H20" s="18"/>
      <c r="I20" s="18" t="s">
        <v>1135</v>
      </c>
      <c r="J20" s="98" t="s">
        <v>510</v>
      </c>
      <c r="K20" s="98" t="s">
        <v>510</v>
      </c>
      <c r="L20" s="89" t="s">
        <v>87</v>
      </c>
      <c r="M20" s="89" t="s">
        <v>87</v>
      </c>
      <c r="N20" s="107">
        <v>12200000</v>
      </c>
      <c r="O20" s="107">
        <v>12200000</v>
      </c>
      <c r="P20" s="770">
        <f t="shared" si="0"/>
        <v>12200000</v>
      </c>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row>
    <row r="21" spans="1:64" s="77" customFormat="1" ht="20.399999999999999" x14ac:dyDescent="0.25">
      <c r="A21" s="263" t="s">
        <v>386</v>
      </c>
      <c r="B21" s="272" t="s">
        <v>509</v>
      </c>
      <c r="C21" s="68">
        <v>1181</v>
      </c>
      <c r="D21" s="67" t="s">
        <v>1121</v>
      </c>
      <c r="E21" s="263" t="s">
        <v>402</v>
      </c>
      <c r="F21" s="263"/>
      <c r="G21" s="85" t="s">
        <v>684</v>
      </c>
      <c r="H21" s="18"/>
      <c r="I21" s="18" t="s">
        <v>1041</v>
      </c>
      <c r="J21" s="98" t="s">
        <v>510</v>
      </c>
      <c r="K21" s="98" t="s">
        <v>510</v>
      </c>
      <c r="L21" s="89" t="s">
        <v>87</v>
      </c>
      <c r="M21" s="89" t="s">
        <v>87</v>
      </c>
      <c r="N21" s="107" t="s">
        <v>92</v>
      </c>
      <c r="O21" s="107" t="s">
        <v>92</v>
      </c>
      <c r="P21" s="770" t="str">
        <f t="shared" si="0"/>
        <v>TBD</v>
      </c>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64" s="77" customFormat="1" ht="30.6" x14ac:dyDescent="0.25">
      <c r="A22" s="263" t="s">
        <v>386</v>
      </c>
      <c r="B22" s="272" t="s">
        <v>509</v>
      </c>
      <c r="C22" s="68">
        <v>1204</v>
      </c>
      <c r="D22" s="272" t="s">
        <v>1121</v>
      </c>
      <c r="E22" s="263" t="s">
        <v>402</v>
      </c>
      <c r="F22" s="263"/>
      <c r="G22" s="85" t="s">
        <v>128</v>
      </c>
      <c r="H22" s="18"/>
      <c r="I22" s="18" t="s">
        <v>1169</v>
      </c>
      <c r="J22" s="98" t="s">
        <v>510</v>
      </c>
      <c r="K22" s="98" t="s">
        <v>510</v>
      </c>
      <c r="L22" s="272" t="s">
        <v>87</v>
      </c>
      <c r="M22" s="89" t="s">
        <v>87</v>
      </c>
      <c r="N22" s="103" t="s">
        <v>92</v>
      </c>
      <c r="O22" s="103" t="s">
        <v>92</v>
      </c>
      <c r="P22" s="770" t="str">
        <f t="shared" si="0"/>
        <v>TBD</v>
      </c>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c r="AS22"/>
      <c r="AT22"/>
      <c r="AU22"/>
      <c r="AV22"/>
      <c r="AW22"/>
      <c r="AX22"/>
      <c r="AY22"/>
      <c r="AZ22"/>
      <c r="BA22"/>
      <c r="BB22"/>
      <c r="BC22"/>
      <c r="BD22"/>
      <c r="BE22"/>
      <c r="BF22"/>
      <c r="BG22"/>
      <c r="BH22"/>
      <c r="BI22"/>
      <c r="BJ22"/>
      <c r="BK22"/>
      <c r="BL22"/>
    </row>
    <row r="23" spans="1:64" s="77" customFormat="1" ht="39.75" customHeight="1" x14ac:dyDescent="0.25">
      <c r="A23" s="263" t="s">
        <v>386</v>
      </c>
      <c r="B23" s="272" t="s">
        <v>509</v>
      </c>
      <c r="C23" s="68">
        <v>1205</v>
      </c>
      <c r="D23" s="272" t="s">
        <v>1121</v>
      </c>
      <c r="E23" s="263" t="s">
        <v>402</v>
      </c>
      <c r="F23" s="263"/>
      <c r="G23" s="89" t="s">
        <v>684</v>
      </c>
      <c r="H23" s="18" t="s">
        <v>1170</v>
      </c>
      <c r="I23" s="18" t="s">
        <v>1136</v>
      </c>
      <c r="J23" s="98" t="s">
        <v>510</v>
      </c>
      <c r="K23" s="98" t="s">
        <v>510</v>
      </c>
      <c r="L23" s="272" t="s">
        <v>87</v>
      </c>
      <c r="M23" s="89" t="s">
        <v>87</v>
      </c>
      <c r="N23" s="103" t="s">
        <v>92</v>
      </c>
      <c r="O23" s="103" t="s">
        <v>92</v>
      </c>
      <c r="P23" s="770" t="str">
        <f t="shared" si="0"/>
        <v>TBD</v>
      </c>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64" s="159" customFormat="1" ht="20.399999999999999" x14ac:dyDescent="0.25">
      <c r="A24" s="830" t="s">
        <v>386</v>
      </c>
      <c r="B24" s="831" t="s">
        <v>509</v>
      </c>
      <c r="C24" s="832">
        <v>1206</v>
      </c>
      <c r="D24" s="831" t="s">
        <v>1121</v>
      </c>
      <c r="E24" s="830" t="s">
        <v>402</v>
      </c>
      <c r="F24" s="830"/>
      <c r="G24" s="87" t="s">
        <v>1</v>
      </c>
      <c r="H24" s="848"/>
      <c r="I24" s="848" t="s">
        <v>1137</v>
      </c>
      <c r="J24" s="833" t="s">
        <v>510</v>
      </c>
      <c r="K24" s="833" t="s">
        <v>510</v>
      </c>
      <c r="L24" s="831" t="s">
        <v>87</v>
      </c>
      <c r="M24" s="795" t="s">
        <v>87</v>
      </c>
      <c r="N24" s="850" t="s">
        <v>92</v>
      </c>
      <c r="O24" s="850" t="s">
        <v>92</v>
      </c>
      <c r="P24" s="770" t="str">
        <f t="shared" si="0"/>
        <v>TBD</v>
      </c>
    </row>
    <row r="25" spans="1:64" ht="20.399999999999999" x14ac:dyDescent="0.25">
      <c r="A25" s="834" t="s">
        <v>386</v>
      </c>
      <c r="B25" s="835" t="s">
        <v>509</v>
      </c>
      <c r="C25" s="836">
        <v>1247</v>
      </c>
      <c r="D25" s="835" t="s">
        <v>1121</v>
      </c>
      <c r="E25" s="834" t="s">
        <v>402</v>
      </c>
      <c r="F25" s="834"/>
      <c r="G25" s="88" t="s">
        <v>92</v>
      </c>
      <c r="H25" s="849"/>
      <c r="I25" s="849" t="s">
        <v>1194</v>
      </c>
      <c r="J25" s="838" t="s">
        <v>510</v>
      </c>
      <c r="K25" s="838" t="s">
        <v>510</v>
      </c>
      <c r="L25" s="835" t="s">
        <v>87</v>
      </c>
      <c r="M25" s="796" t="s">
        <v>87</v>
      </c>
      <c r="N25" s="840" t="s">
        <v>92</v>
      </c>
      <c r="O25" s="840" t="s">
        <v>92</v>
      </c>
      <c r="P25" s="770" t="str">
        <f t="shared" si="0"/>
        <v>TBD</v>
      </c>
    </row>
    <row r="26" spans="1:64" s="159" customFormat="1" ht="20.399999999999999" x14ac:dyDescent="0.25">
      <c r="A26" s="263" t="s">
        <v>386</v>
      </c>
      <c r="B26" s="272" t="s">
        <v>509</v>
      </c>
      <c r="C26" s="68">
        <v>1248</v>
      </c>
      <c r="D26" s="272" t="s">
        <v>1121</v>
      </c>
      <c r="E26" s="263" t="s">
        <v>402</v>
      </c>
      <c r="F26" s="263"/>
      <c r="G26" s="87" t="s">
        <v>759</v>
      </c>
      <c r="H26" s="18"/>
      <c r="I26" s="18" t="s">
        <v>1193</v>
      </c>
      <c r="J26" s="98" t="s">
        <v>510</v>
      </c>
      <c r="K26" s="98" t="s">
        <v>510</v>
      </c>
      <c r="L26" s="272" t="s">
        <v>87</v>
      </c>
      <c r="M26" s="89" t="s">
        <v>87</v>
      </c>
      <c r="N26" s="103" t="s">
        <v>92</v>
      </c>
      <c r="O26" s="103" t="s">
        <v>92</v>
      </c>
      <c r="P26" s="770" t="str">
        <f t="shared" si="0"/>
        <v>TBD</v>
      </c>
    </row>
    <row r="27" spans="1:64" ht="20.399999999999999" x14ac:dyDescent="0.25">
      <c r="A27" s="263" t="s">
        <v>386</v>
      </c>
      <c r="B27" s="272" t="s">
        <v>509</v>
      </c>
      <c r="C27" s="68">
        <v>1249</v>
      </c>
      <c r="D27" s="272" t="s">
        <v>1121</v>
      </c>
      <c r="E27" s="263" t="s">
        <v>402</v>
      </c>
      <c r="F27" s="263"/>
      <c r="G27" s="85" t="s">
        <v>684</v>
      </c>
      <c r="H27" s="18"/>
      <c r="I27" s="18" t="s">
        <v>1195</v>
      </c>
      <c r="J27" s="98" t="s">
        <v>510</v>
      </c>
      <c r="K27" s="98" t="s">
        <v>510</v>
      </c>
      <c r="L27" s="272" t="s">
        <v>87</v>
      </c>
      <c r="M27" s="89" t="s">
        <v>87</v>
      </c>
      <c r="N27" s="103" t="s">
        <v>92</v>
      </c>
      <c r="O27" s="103" t="s">
        <v>92</v>
      </c>
      <c r="P27" s="770" t="str">
        <f t="shared" si="0"/>
        <v>TBD</v>
      </c>
    </row>
    <row r="28" spans="1:64" ht="20.399999999999999" x14ac:dyDescent="0.25">
      <c r="A28" s="263" t="s">
        <v>386</v>
      </c>
      <c r="B28" s="272" t="s">
        <v>509</v>
      </c>
      <c r="C28" s="68">
        <v>1207</v>
      </c>
      <c r="D28" s="272" t="s">
        <v>1121</v>
      </c>
      <c r="E28" s="263" t="s">
        <v>402</v>
      </c>
      <c r="F28" s="263"/>
      <c r="G28" s="89">
        <v>2012</v>
      </c>
      <c r="H28" s="18" t="s">
        <v>1096</v>
      </c>
      <c r="I28" s="18" t="s">
        <v>1097</v>
      </c>
      <c r="J28" s="98" t="s">
        <v>510</v>
      </c>
      <c r="K28" s="98" t="s">
        <v>510</v>
      </c>
      <c r="L28" s="264">
        <v>40235</v>
      </c>
      <c r="M28" s="89" t="s">
        <v>87</v>
      </c>
      <c r="N28" s="103" t="s">
        <v>92</v>
      </c>
      <c r="O28" s="103" t="s">
        <v>92</v>
      </c>
      <c r="P28" s="770" t="str">
        <f t="shared" si="0"/>
        <v>TBD</v>
      </c>
    </row>
    <row r="29" spans="1:64" ht="30.6" x14ac:dyDescent="0.25">
      <c r="A29" s="829" t="s">
        <v>386</v>
      </c>
      <c r="B29" s="823" t="s">
        <v>509</v>
      </c>
      <c r="C29" s="842">
        <v>1255</v>
      </c>
      <c r="D29" s="823" t="s">
        <v>1121</v>
      </c>
      <c r="E29" s="829" t="s">
        <v>1219</v>
      </c>
      <c r="F29" s="829"/>
      <c r="G29" s="817" t="s">
        <v>684</v>
      </c>
      <c r="H29" s="824" t="s">
        <v>1220</v>
      </c>
      <c r="I29" s="824" t="s">
        <v>1221</v>
      </c>
      <c r="J29" s="820"/>
      <c r="K29" s="820" t="s">
        <v>510</v>
      </c>
      <c r="L29" s="827" t="s">
        <v>87</v>
      </c>
      <c r="M29" s="826" t="s">
        <v>87</v>
      </c>
      <c r="N29" s="822"/>
      <c r="O29" s="822" t="s">
        <v>92</v>
      </c>
      <c r="P29" s="770" t="str">
        <f t="shared" si="0"/>
        <v>TBD</v>
      </c>
    </row>
    <row r="30" spans="1:64" ht="30.6" x14ac:dyDescent="0.25">
      <c r="A30" s="263" t="s">
        <v>386</v>
      </c>
      <c r="B30" s="272" t="s">
        <v>509</v>
      </c>
      <c r="C30" s="68">
        <v>1234</v>
      </c>
      <c r="D30" s="272" t="s">
        <v>1122</v>
      </c>
      <c r="E30" s="263" t="s">
        <v>429</v>
      </c>
      <c r="F30" s="89"/>
      <c r="G30" s="88" t="s">
        <v>989</v>
      </c>
      <c r="H30" s="65" t="s">
        <v>91</v>
      </c>
      <c r="I30" s="825" t="s">
        <v>1258</v>
      </c>
      <c r="J30" s="98" t="s">
        <v>510</v>
      </c>
      <c r="K30" s="98" t="s">
        <v>510</v>
      </c>
      <c r="L30" s="89" t="s">
        <v>87</v>
      </c>
      <c r="M30" s="89" t="s">
        <v>87</v>
      </c>
      <c r="N30" s="103" t="s">
        <v>92</v>
      </c>
      <c r="O30" s="103" t="s">
        <v>92</v>
      </c>
      <c r="P30" s="770" t="str">
        <f t="shared" si="0"/>
        <v>TBD</v>
      </c>
    </row>
    <row r="31" spans="1:64" ht="21.6" x14ac:dyDescent="0.25">
      <c r="A31" s="98" t="s">
        <v>386</v>
      </c>
      <c r="B31" s="89" t="s">
        <v>509</v>
      </c>
      <c r="C31" s="155">
        <v>1084</v>
      </c>
      <c r="D31" s="89" t="s">
        <v>1123</v>
      </c>
      <c r="E31" s="98" t="s">
        <v>451</v>
      </c>
      <c r="F31" s="98"/>
      <c r="G31" s="89" t="s">
        <v>92</v>
      </c>
      <c r="H31" s="18" t="s">
        <v>1176</v>
      </c>
      <c r="I31" s="18" t="s">
        <v>1177</v>
      </c>
      <c r="J31" s="98" t="s">
        <v>510</v>
      </c>
      <c r="K31" s="98" t="s">
        <v>510</v>
      </c>
      <c r="L31" s="109">
        <v>39715</v>
      </c>
      <c r="M31" s="89" t="s">
        <v>87</v>
      </c>
      <c r="N31" s="107" t="s">
        <v>92</v>
      </c>
      <c r="O31" s="107" t="s">
        <v>92</v>
      </c>
      <c r="P31" s="770" t="str">
        <f t="shared" si="0"/>
        <v>TBD</v>
      </c>
    </row>
    <row r="32" spans="1:64" ht="36" customHeight="1" x14ac:dyDescent="0.25">
      <c r="A32" s="98" t="s">
        <v>386</v>
      </c>
      <c r="B32" s="89" t="s">
        <v>509</v>
      </c>
      <c r="C32" s="155">
        <v>1086</v>
      </c>
      <c r="D32" s="89" t="s">
        <v>1123</v>
      </c>
      <c r="E32" s="98" t="s">
        <v>451</v>
      </c>
      <c r="F32" s="98"/>
      <c r="G32" s="88" t="s">
        <v>92</v>
      </c>
      <c r="H32" s="18" t="s">
        <v>1176</v>
      </c>
      <c r="I32" s="18" t="s">
        <v>1180</v>
      </c>
      <c r="J32" s="98" t="s">
        <v>510</v>
      </c>
      <c r="K32" s="98" t="s">
        <v>510</v>
      </c>
      <c r="L32" s="109">
        <v>39715</v>
      </c>
      <c r="M32" s="89" t="s">
        <v>87</v>
      </c>
      <c r="N32" s="107" t="s">
        <v>92</v>
      </c>
      <c r="O32" s="107" t="s">
        <v>92</v>
      </c>
      <c r="P32" s="770" t="str">
        <f t="shared" si="0"/>
        <v>TBD</v>
      </c>
    </row>
    <row r="33" spans="1:20" ht="36" customHeight="1" x14ac:dyDescent="0.25">
      <c r="A33" s="98" t="s">
        <v>386</v>
      </c>
      <c r="B33" s="89" t="s">
        <v>509</v>
      </c>
      <c r="C33" s="155">
        <v>1087</v>
      </c>
      <c r="D33" s="89" t="s">
        <v>1123</v>
      </c>
      <c r="E33" s="98" t="s">
        <v>451</v>
      </c>
      <c r="F33" s="98"/>
      <c r="G33" s="89" t="s">
        <v>92</v>
      </c>
      <c r="H33" s="18" t="s">
        <v>1176</v>
      </c>
      <c r="I33" s="18" t="s">
        <v>1179</v>
      </c>
      <c r="J33" s="98" t="s">
        <v>510</v>
      </c>
      <c r="K33" s="98" t="s">
        <v>510</v>
      </c>
      <c r="L33" s="109">
        <v>39715</v>
      </c>
      <c r="M33" s="89" t="s">
        <v>87</v>
      </c>
      <c r="N33" s="107" t="s">
        <v>92</v>
      </c>
      <c r="O33" s="107" t="s">
        <v>92</v>
      </c>
      <c r="P33" s="770" t="str">
        <f t="shared" si="0"/>
        <v>TBD</v>
      </c>
    </row>
    <row r="34" spans="1:20" ht="48.75" customHeight="1" x14ac:dyDescent="0.25">
      <c r="A34" s="98" t="s">
        <v>386</v>
      </c>
      <c r="B34" s="89" t="s">
        <v>509</v>
      </c>
      <c r="C34" s="155">
        <v>1088</v>
      </c>
      <c r="D34" s="89" t="s">
        <v>1123</v>
      </c>
      <c r="E34" s="98" t="s">
        <v>451</v>
      </c>
      <c r="F34" s="98"/>
      <c r="G34" s="89" t="s">
        <v>92</v>
      </c>
      <c r="H34" s="18" t="s">
        <v>1176</v>
      </c>
      <c r="I34" s="18" t="s">
        <v>1178</v>
      </c>
      <c r="J34" s="98" t="s">
        <v>510</v>
      </c>
      <c r="K34" s="98" t="s">
        <v>510</v>
      </c>
      <c r="L34" s="109">
        <v>39715</v>
      </c>
      <c r="M34" s="89" t="s">
        <v>87</v>
      </c>
      <c r="N34" s="107" t="s">
        <v>92</v>
      </c>
      <c r="O34" s="107" t="s">
        <v>92</v>
      </c>
      <c r="P34" s="770" t="str">
        <f t="shared" si="0"/>
        <v>TBD</v>
      </c>
    </row>
    <row r="35" spans="1:20" ht="45.75" customHeight="1" x14ac:dyDescent="0.25">
      <c r="A35" s="148" t="s">
        <v>386</v>
      </c>
      <c r="B35" s="60" t="s">
        <v>509</v>
      </c>
      <c r="C35" s="155">
        <v>975</v>
      </c>
      <c r="D35" s="60" t="s">
        <v>1123</v>
      </c>
      <c r="E35" s="148" t="s">
        <v>468</v>
      </c>
      <c r="F35" s="89"/>
      <c r="G35" s="88" t="s">
        <v>796</v>
      </c>
      <c r="H35" s="26"/>
      <c r="I35" s="26" t="s">
        <v>277</v>
      </c>
      <c r="J35" s="98" t="s">
        <v>510</v>
      </c>
      <c r="K35" s="98" t="s">
        <v>510</v>
      </c>
      <c r="L35" s="60" t="s">
        <v>87</v>
      </c>
      <c r="M35" s="89" t="s">
        <v>87</v>
      </c>
      <c r="N35" s="103">
        <v>105000000</v>
      </c>
      <c r="O35" s="103">
        <v>105000000</v>
      </c>
      <c r="P35" s="770">
        <f t="shared" si="0"/>
        <v>105000000</v>
      </c>
    </row>
    <row r="36" spans="1:20" ht="36" customHeight="1" x14ac:dyDescent="0.25">
      <c r="A36" s="148" t="s">
        <v>386</v>
      </c>
      <c r="B36" s="60" t="s">
        <v>509</v>
      </c>
      <c r="C36" s="155">
        <v>699</v>
      </c>
      <c r="D36" s="60" t="s">
        <v>1123</v>
      </c>
      <c r="E36" s="148" t="s">
        <v>468</v>
      </c>
      <c r="F36" s="89"/>
      <c r="G36" s="85" t="s">
        <v>759</v>
      </c>
      <c r="H36" s="18"/>
      <c r="I36" s="26" t="s">
        <v>143</v>
      </c>
      <c r="J36" s="98" t="s">
        <v>510</v>
      </c>
      <c r="K36" s="98" t="s">
        <v>510</v>
      </c>
      <c r="L36" s="60" t="s">
        <v>87</v>
      </c>
      <c r="M36" s="89" t="s">
        <v>87</v>
      </c>
      <c r="N36" s="103">
        <v>11100000</v>
      </c>
      <c r="O36" s="103">
        <v>11100000</v>
      </c>
      <c r="P36" s="770">
        <f t="shared" si="0"/>
        <v>11100000</v>
      </c>
    </row>
    <row r="37" spans="1:20" ht="36" customHeight="1" x14ac:dyDescent="0.25">
      <c r="A37" s="64" t="s">
        <v>386</v>
      </c>
      <c r="B37" s="67" t="s">
        <v>509</v>
      </c>
      <c r="C37" s="150">
        <v>801</v>
      </c>
      <c r="D37" s="60" t="s">
        <v>1123</v>
      </c>
      <c r="E37" s="64" t="s">
        <v>451</v>
      </c>
      <c r="F37" s="67"/>
      <c r="G37" s="85" t="s">
        <v>92</v>
      </c>
      <c r="H37" s="18"/>
      <c r="I37" s="18" t="s">
        <v>591</v>
      </c>
      <c r="J37" s="98" t="s">
        <v>510</v>
      </c>
      <c r="K37" s="98" t="s">
        <v>510</v>
      </c>
      <c r="L37" s="60" t="s">
        <v>87</v>
      </c>
      <c r="M37" s="89" t="s">
        <v>87</v>
      </c>
      <c r="N37" s="103" t="s">
        <v>92</v>
      </c>
      <c r="O37" s="103" t="s">
        <v>92</v>
      </c>
      <c r="P37" s="770" t="str">
        <f t="shared" si="0"/>
        <v>TBD</v>
      </c>
    </row>
    <row r="38" spans="1:20" ht="36" customHeight="1" x14ac:dyDescent="0.25">
      <c r="A38" s="64" t="s">
        <v>386</v>
      </c>
      <c r="B38" s="67" t="s">
        <v>509</v>
      </c>
      <c r="C38" s="68">
        <v>85</v>
      </c>
      <c r="D38" s="60" t="s">
        <v>1123</v>
      </c>
      <c r="E38" s="64" t="s">
        <v>451</v>
      </c>
      <c r="F38" s="60"/>
      <c r="G38" s="85" t="s">
        <v>92</v>
      </c>
      <c r="H38" s="65"/>
      <c r="I38" s="69" t="s">
        <v>211</v>
      </c>
      <c r="J38" s="98" t="s">
        <v>510</v>
      </c>
      <c r="K38" s="98" t="s">
        <v>510</v>
      </c>
      <c r="L38" s="67" t="s">
        <v>114</v>
      </c>
      <c r="M38" s="109" t="s">
        <v>87</v>
      </c>
      <c r="N38" s="103" t="s">
        <v>92</v>
      </c>
      <c r="O38" s="103" t="s">
        <v>92</v>
      </c>
      <c r="P38" s="770" t="str">
        <f t="shared" si="0"/>
        <v>TBD</v>
      </c>
    </row>
    <row r="39" spans="1:20" s="119" customFormat="1" ht="47.25" customHeight="1" x14ac:dyDescent="0.3">
      <c r="A39" s="263" t="s">
        <v>386</v>
      </c>
      <c r="B39" s="272" t="s">
        <v>509</v>
      </c>
      <c r="C39" s="68">
        <v>1228</v>
      </c>
      <c r="D39" s="272" t="s">
        <v>1123</v>
      </c>
      <c r="E39" s="263" t="s">
        <v>451</v>
      </c>
      <c r="F39" s="89"/>
      <c r="G39" s="88" t="s">
        <v>92</v>
      </c>
      <c r="H39" s="65" t="s">
        <v>1114</v>
      </c>
      <c r="I39" s="65" t="s">
        <v>1117</v>
      </c>
      <c r="J39" s="98" t="s">
        <v>510</v>
      </c>
      <c r="K39" s="98" t="s">
        <v>510</v>
      </c>
      <c r="L39" s="89" t="s">
        <v>87</v>
      </c>
      <c r="M39" s="89" t="s">
        <v>87</v>
      </c>
      <c r="N39" s="103" t="s">
        <v>92</v>
      </c>
      <c r="O39" s="103" t="s">
        <v>92</v>
      </c>
      <c r="P39" s="770" t="str">
        <f t="shared" si="0"/>
        <v>TBD</v>
      </c>
      <c r="Q39" s="184"/>
      <c r="R39" s="811" t="s">
        <v>510</v>
      </c>
    </row>
    <row r="40" spans="1:20" s="119" customFormat="1" ht="39" customHeight="1" x14ac:dyDescent="0.25">
      <c r="A40" s="263" t="s">
        <v>386</v>
      </c>
      <c r="B40" s="272" t="s">
        <v>509</v>
      </c>
      <c r="C40" s="68">
        <v>1229</v>
      </c>
      <c r="D40" s="272" t="s">
        <v>1123</v>
      </c>
      <c r="E40" s="263" t="s">
        <v>451</v>
      </c>
      <c r="F40" s="89"/>
      <c r="G40" s="89" t="s">
        <v>92</v>
      </c>
      <c r="H40" s="65"/>
      <c r="I40" s="65" t="s">
        <v>1138</v>
      </c>
      <c r="J40" s="98" t="s">
        <v>510</v>
      </c>
      <c r="K40" s="98" t="s">
        <v>510</v>
      </c>
      <c r="L40" s="89" t="s">
        <v>87</v>
      </c>
      <c r="M40" s="89" t="s">
        <v>87</v>
      </c>
      <c r="N40" s="103" t="s">
        <v>92</v>
      </c>
      <c r="O40" s="103" t="s">
        <v>92</v>
      </c>
      <c r="P40" s="770" t="str">
        <f t="shared" si="0"/>
        <v>TBD</v>
      </c>
      <c r="Q40" s="119">
        <v>40</v>
      </c>
      <c r="R40" s="762">
        <v>128300000</v>
      </c>
      <c r="T40" s="762">
        <v>128300000</v>
      </c>
    </row>
    <row r="41" spans="1:20" s="119" customFormat="1" ht="45.75" customHeight="1" x14ac:dyDescent="0.3">
      <c r="A41" s="263" t="s">
        <v>386</v>
      </c>
      <c r="B41" s="272" t="s">
        <v>509</v>
      </c>
      <c r="C41" s="68">
        <v>1230</v>
      </c>
      <c r="D41" s="272" t="s">
        <v>1123</v>
      </c>
      <c r="E41" s="263" t="s">
        <v>451</v>
      </c>
      <c r="F41" s="89"/>
      <c r="G41" s="85" t="s">
        <v>92</v>
      </c>
      <c r="H41" s="65" t="s">
        <v>1116</v>
      </c>
      <c r="I41" s="65" t="s">
        <v>1115</v>
      </c>
      <c r="J41" s="98" t="s">
        <v>510</v>
      </c>
      <c r="K41" s="98" t="s">
        <v>510</v>
      </c>
      <c r="L41" s="109">
        <v>40632</v>
      </c>
      <c r="M41" s="89" t="s">
        <v>87</v>
      </c>
      <c r="N41" s="103" t="s">
        <v>92</v>
      </c>
      <c r="O41" s="103" t="s">
        <v>92</v>
      </c>
      <c r="P41" s="770" t="str">
        <f t="shared" si="0"/>
        <v>TBD</v>
      </c>
      <c r="Q41" s="811">
        <v>40</v>
      </c>
      <c r="R41" s="812">
        <v>128300000</v>
      </c>
      <c r="T41" s="812">
        <v>128300000</v>
      </c>
    </row>
    <row r="42" spans="1:20" ht="39" customHeight="1" x14ac:dyDescent="0.25">
      <c r="A42" s="263" t="s">
        <v>386</v>
      </c>
      <c r="B42" s="272" t="s">
        <v>509</v>
      </c>
      <c r="C42" s="68">
        <v>1243</v>
      </c>
      <c r="D42" s="272" t="s">
        <v>1123</v>
      </c>
      <c r="E42" s="263" t="s">
        <v>1184</v>
      </c>
      <c r="F42" s="89"/>
      <c r="G42" s="85" t="s">
        <v>607</v>
      </c>
      <c r="H42" s="65" t="s">
        <v>1187</v>
      </c>
      <c r="I42" s="65" t="s">
        <v>1188</v>
      </c>
      <c r="J42" s="98" t="s">
        <v>510</v>
      </c>
      <c r="K42" s="98" t="s">
        <v>510</v>
      </c>
      <c r="L42" s="109" t="s">
        <v>87</v>
      </c>
      <c r="M42" s="89" t="s">
        <v>87</v>
      </c>
      <c r="N42" s="103" t="s">
        <v>92</v>
      </c>
      <c r="O42" s="103" t="s">
        <v>92</v>
      </c>
      <c r="P42" s="770" t="str">
        <f t="shared" si="0"/>
        <v>TBD</v>
      </c>
    </row>
    <row r="43" spans="1:20" s="119" customFormat="1" ht="39.75" customHeight="1" x14ac:dyDescent="0.25">
      <c r="A43" s="263" t="s">
        <v>386</v>
      </c>
      <c r="B43" s="272" t="s">
        <v>387</v>
      </c>
      <c r="C43" s="68">
        <v>1197</v>
      </c>
      <c r="D43" s="272" t="s">
        <v>1118</v>
      </c>
      <c r="E43" s="263" t="s">
        <v>388</v>
      </c>
      <c r="F43" s="263"/>
      <c r="G43" s="826" t="s">
        <v>684</v>
      </c>
      <c r="H43" s="18" t="s">
        <v>712</v>
      </c>
      <c r="I43" s="18" t="s">
        <v>1146</v>
      </c>
      <c r="J43" s="98" t="s">
        <v>392</v>
      </c>
      <c r="K43" s="98" t="s">
        <v>392</v>
      </c>
      <c r="L43" s="109">
        <v>40473</v>
      </c>
      <c r="M43" s="821">
        <v>40710</v>
      </c>
      <c r="N43" s="107">
        <v>1761250</v>
      </c>
      <c r="O43" s="107">
        <v>1761250</v>
      </c>
      <c r="P43" s="770">
        <f t="shared" si="0"/>
        <v>1761250</v>
      </c>
    </row>
    <row r="44" spans="1:20" s="119" customFormat="1" ht="44.25" customHeight="1" x14ac:dyDescent="0.25">
      <c r="A44" s="64" t="s">
        <v>386</v>
      </c>
      <c r="B44" s="67" t="s">
        <v>387</v>
      </c>
      <c r="C44" s="150">
        <v>907</v>
      </c>
      <c r="D44" s="67" t="s">
        <v>1118</v>
      </c>
      <c r="E44" s="64" t="s">
        <v>393</v>
      </c>
      <c r="F44" s="67"/>
      <c r="G44" s="87" t="s">
        <v>753</v>
      </c>
      <c r="H44" s="18" t="s">
        <v>544</v>
      </c>
      <c r="I44" s="65" t="s">
        <v>1049</v>
      </c>
      <c r="J44" s="98" t="s">
        <v>392</v>
      </c>
      <c r="K44" s="98" t="s">
        <v>392</v>
      </c>
      <c r="L44" s="777" t="s">
        <v>1141</v>
      </c>
      <c r="M44" s="109">
        <v>40207</v>
      </c>
      <c r="N44" s="107" t="s">
        <v>541</v>
      </c>
      <c r="O44" s="107" t="s">
        <v>541</v>
      </c>
      <c r="P44" s="772" t="str">
        <f t="shared" si="0"/>
        <v>Part of Maine Power Reliability Program</v>
      </c>
    </row>
    <row r="45" spans="1:20" s="119" customFormat="1" ht="44.25" customHeight="1" x14ac:dyDescent="0.25">
      <c r="A45" s="64" t="s">
        <v>386</v>
      </c>
      <c r="B45" s="67" t="s">
        <v>387</v>
      </c>
      <c r="C45" s="150">
        <v>909</v>
      </c>
      <c r="D45" s="67" t="s">
        <v>1118</v>
      </c>
      <c r="E45" s="64" t="s">
        <v>393</v>
      </c>
      <c r="F45" s="64"/>
      <c r="G45" s="170">
        <v>41853</v>
      </c>
      <c r="H45" s="18" t="s">
        <v>544</v>
      </c>
      <c r="I45" s="65" t="s">
        <v>1050</v>
      </c>
      <c r="J45" s="98" t="s">
        <v>392</v>
      </c>
      <c r="K45" s="98" t="s">
        <v>392</v>
      </c>
      <c r="L45" s="777" t="s">
        <v>1141</v>
      </c>
      <c r="M45" s="109">
        <v>40207</v>
      </c>
      <c r="N45" s="107" t="s">
        <v>541</v>
      </c>
      <c r="O45" s="107" t="s">
        <v>541</v>
      </c>
      <c r="P45" s="772" t="str">
        <f t="shared" si="0"/>
        <v>Part of Maine Power Reliability Program</v>
      </c>
    </row>
    <row r="46" spans="1:20" ht="38.25" customHeight="1" x14ac:dyDescent="0.25">
      <c r="A46" s="64" t="s">
        <v>386</v>
      </c>
      <c r="B46" s="67" t="s">
        <v>387</v>
      </c>
      <c r="C46" s="150">
        <v>1025</v>
      </c>
      <c r="D46" s="67" t="s">
        <v>1118</v>
      </c>
      <c r="E46" s="64" t="s">
        <v>393</v>
      </c>
      <c r="F46" s="64"/>
      <c r="G46" s="89" t="s">
        <v>753</v>
      </c>
      <c r="H46" s="18" t="s">
        <v>544</v>
      </c>
      <c r="I46" s="18" t="s">
        <v>1051</v>
      </c>
      <c r="J46" s="98" t="s">
        <v>392</v>
      </c>
      <c r="K46" s="98" t="s">
        <v>392</v>
      </c>
      <c r="L46" s="777" t="s">
        <v>1141</v>
      </c>
      <c r="M46" s="109">
        <v>40207</v>
      </c>
      <c r="N46" s="107" t="s">
        <v>541</v>
      </c>
      <c r="O46" s="107" t="s">
        <v>541</v>
      </c>
      <c r="P46" s="772" t="str">
        <f t="shared" si="0"/>
        <v>Part of Maine Power Reliability Program</v>
      </c>
    </row>
    <row r="47" spans="1:20" ht="82.5" customHeight="1" x14ac:dyDescent="0.25">
      <c r="A47" s="64" t="s">
        <v>386</v>
      </c>
      <c r="B47" s="67" t="s">
        <v>387</v>
      </c>
      <c r="C47" s="150">
        <v>1026</v>
      </c>
      <c r="D47" s="67" t="s">
        <v>1118</v>
      </c>
      <c r="E47" s="64" t="s">
        <v>393</v>
      </c>
      <c r="F47" s="64" t="s">
        <v>451</v>
      </c>
      <c r="G47" s="89" t="s">
        <v>684</v>
      </c>
      <c r="H47" s="18" t="s">
        <v>544</v>
      </c>
      <c r="I47" s="18" t="s">
        <v>1080</v>
      </c>
      <c r="J47" s="98" t="s">
        <v>392</v>
      </c>
      <c r="K47" s="98" t="s">
        <v>392</v>
      </c>
      <c r="L47" s="359" t="s">
        <v>1141</v>
      </c>
      <c r="M47" s="777" t="s">
        <v>1174</v>
      </c>
      <c r="N47" s="107" t="s">
        <v>1077</v>
      </c>
      <c r="O47" s="828" t="s">
        <v>1247</v>
      </c>
      <c r="P47" s="772">
        <v>36000000</v>
      </c>
    </row>
    <row r="48" spans="1:20" ht="39.75" customHeight="1" x14ac:dyDescent="0.25">
      <c r="A48" s="64" t="s">
        <v>386</v>
      </c>
      <c r="B48" s="67" t="s">
        <v>387</v>
      </c>
      <c r="C48" s="150">
        <v>1028</v>
      </c>
      <c r="D48" s="67" t="s">
        <v>1118</v>
      </c>
      <c r="E48" s="64" t="s">
        <v>393</v>
      </c>
      <c r="F48" s="64" t="s">
        <v>451</v>
      </c>
      <c r="G48" s="89" t="s">
        <v>684</v>
      </c>
      <c r="H48" s="18" t="s">
        <v>544</v>
      </c>
      <c r="I48" s="18" t="s">
        <v>865</v>
      </c>
      <c r="J48" s="98" t="s">
        <v>392</v>
      </c>
      <c r="K48" s="98" t="s">
        <v>392</v>
      </c>
      <c r="L48" s="359" t="s">
        <v>1141</v>
      </c>
      <c r="M48" s="777" t="s">
        <v>1174</v>
      </c>
      <c r="N48" s="107" t="s">
        <v>1077</v>
      </c>
      <c r="O48" s="828" t="s">
        <v>1247</v>
      </c>
      <c r="P48" s="772" t="str">
        <f t="shared" ref="P48:P111" si="1">O48</f>
        <v>Portion of CMP $1.364 (billion) and portion of NU is $36.0M</v>
      </c>
    </row>
    <row r="49" spans="1:44" s="77" customFormat="1" ht="30.6" x14ac:dyDescent="0.25">
      <c r="A49" s="64" t="s">
        <v>386</v>
      </c>
      <c r="B49" s="67" t="s">
        <v>387</v>
      </c>
      <c r="C49" s="150">
        <v>1030</v>
      </c>
      <c r="D49" s="67" t="s">
        <v>1118</v>
      </c>
      <c r="E49" s="64" t="s">
        <v>393</v>
      </c>
      <c r="F49" s="64"/>
      <c r="G49" s="89" t="s">
        <v>757</v>
      </c>
      <c r="H49" s="18" t="s">
        <v>544</v>
      </c>
      <c r="I49" s="18" t="s">
        <v>1052</v>
      </c>
      <c r="J49" s="98" t="s">
        <v>392</v>
      </c>
      <c r="K49" s="98" t="s">
        <v>392</v>
      </c>
      <c r="L49" s="359" t="s">
        <v>1141</v>
      </c>
      <c r="M49" s="109">
        <v>40207</v>
      </c>
      <c r="N49" s="107" t="s">
        <v>541</v>
      </c>
      <c r="O49" s="107" t="s">
        <v>541</v>
      </c>
      <c r="P49" s="772" t="str">
        <f t="shared" si="1"/>
        <v>Part of Maine Power Reliability Program</v>
      </c>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row>
    <row r="50" spans="1:44" ht="36" customHeight="1" x14ac:dyDescent="0.25">
      <c r="A50" s="263" t="s">
        <v>386</v>
      </c>
      <c r="B50" s="272" t="s">
        <v>387</v>
      </c>
      <c r="C50" s="68">
        <v>1132</v>
      </c>
      <c r="D50" s="272" t="s">
        <v>1118</v>
      </c>
      <c r="E50" s="263" t="s">
        <v>393</v>
      </c>
      <c r="F50" s="263"/>
      <c r="G50" s="810">
        <v>41853</v>
      </c>
      <c r="H50" s="65" t="s">
        <v>544</v>
      </c>
      <c r="I50" s="65" t="s">
        <v>1172</v>
      </c>
      <c r="J50" s="98" t="s">
        <v>392</v>
      </c>
      <c r="K50" s="98" t="s">
        <v>392</v>
      </c>
      <c r="L50" s="98" t="s">
        <v>1142</v>
      </c>
      <c r="M50" s="109">
        <v>40207</v>
      </c>
      <c r="N50" s="107" t="s">
        <v>541</v>
      </c>
      <c r="O50" s="107" t="s">
        <v>541</v>
      </c>
      <c r="P50" s="772" t="str">
        <f t="shared" si="1"/>
        <v>Part of Maine Power Reliability Program</v>
      </c>
    </row>
    <row r="51" spans="1:44" ht="30.6" x14ac:dyDescent="0.25">
      <c r="A51" s="263" t="s">
        <v>386</v>
      </c>
      <c r="B51" s="272" t="s">
        <v>387</v>
      </c>
      <c r="C51" s="68">
        <v>1129</v>
      </c>
      <c r="D51" s="67" t="s">
        <v>1118</v>
      </c>
      <c r="E51" s="263" t="s">
        <v>393</v>
      </c>
      <c r="F51" s="263"/>
      <c r="G51" s="85" t="s">
        <v>732</v>
      </c>
      <c r="H51" s="65"/>
      <c r="I51" s="65" t="s">
        <v>1173</v>
      </c>
      <c r="J51" s="98" t="s">
        <v>392</v>
      </c>
      <c r="K51" s="98" t="s">
        <v>392</v>
      </c>
      <c r="L51" s="109">
        <v>39839</v>
      </c>
      <c r="M51" s="109">
        <v>40540</v>
      </c>
      <c r="N51" s="103">
        <v>32800000</v>
      </c>
      <c r="O51" s="103">
        <v>32800000</v>
      </c>
      <c r="P51" s="769">
        <f t="shared" si="1"/>
        <v>32800000</v>
      </c>
    </row>
    <row r="52" spans="1:44" ht="20.399999999999999" x14ac:dyDescent="0.25">
      <c r="A52" s="263" t="s">
        <v>386</v>
      </c>
      <c r="B52" s="272" t="s">
        <v>387</v>
      </c>
      <c r="C52" s="68">
        <v>1135</v>
      </c>
      <c r="D52" s="67" t="s">
        <v>1118</v>
      </c>
      <c r="E52" s="263" t="s">
        <v>393</v>
      </c>
      <c r="F52" s="263"/>
      <c r="G52" s="818" t="s">
        <v>739</v>
      </c>
      <c r="H52" s="65" t="s">
        <v>915</v>
      </c>
      <c r="I52" s="65" t="s">
        <v>894</v>
      </c>
      <c r="J52" s="98" t="s">
        <v>392</v>
      </c>
      <c r="K52" s="98" t="s">
        <v>392</v>
      </c>
      <c r="L52" s="109">
        <v>39437</v>
      </c>
      <c r="M52" s="109" t="s">
        <v>410</v>
      </c>
      <c r="N52" s="103">
        <v>1500000</v>
      </c>
      <c r="O52" s="103">
        <v>1500000</v>
      </c>
      <c r="P52" s="769">
        <f t="shared" si="1"/>
        <v>1500000</v>
      </c>
    </row>
    <row r="53" spans="1:44" ht="30.6" x14ac:dyDescent="0.25">
      <c r="A53" s="263" t="s">
        <v>386</v>
      </c>
      <c r="B53" s="272" t="s">
        <v>387</v>
      </c>
      <c r="C53" s="68">
        <v>1184</v>
      </c>
      <c r="D53" s="272" t="s">
        <v>1118</v>
      </c>
      <c r="E53" s="263" t="s">
        <v>393</v>
      </c>
      <c r="F53" s="263"/>
      <c r="G53" s="817" t="s">
        <v>732</v>
      </c>
      <c r="H53" s="65" t="s">
        <v>1060</v>
      </c>
      <c r="I53" s="65" t="s">
        <v>1061</v>
      </c>
      <c r="J53" s="98" t="s">
        <v>392</v>
      </c>
      <c r="K53" s="98" t="s">
        <v>392</v>
      </c>
      <c r="L53" s="109">
        <v>40441</v>
      </c>
      <c r="M53" s="821">
        <v>40627</v>
      </c>
      <c r="N53" s="103">
        <v>10750000</v>
      </c>
      <c r="O53" s="822">
        <v>9750000</v>
      </c>
      <c r="P53" s="769">
        <f t="shared" si="1"/>
        <v>9750000</v>
      </c>
    </row>
    <row r="54" spans="1:44" ht="30.6" x14ac:dyDescent="0.25">
      <c r="A54" s="263" t="s">
        <v>386</v>
      </c>
      <c r="B54" s="272" t="s">
        <v>387</v>
      </c>
      <c r="C54" s="68">
        <v>1251</v>
      </c>
      <c r="D54" s="272" t="s">
        <v>1118</v>
      </c>
      <c r="E54" s="263" t="s">
        <v>393</v>
      </c>
      <c r="F54" s="263"/>
      <c r="G54" s="85" t="s">
        <v>389</v>
      </c>
      <c r="H54" s="65" t="s">
        <v>1198</v>
      </c>
      <c r="I54" s="65" t="s">
        <v>1199</v>
      </c>
      <c r="J54" s="98" t="s">
        <v>392</v>
      </c>
      <c r="K54" s="98" t="s">
        <v>392</v>
      </c>
      <c r="L54" s="109">
        <v>40654</v>
      </c>
      <c r="M54" s="109" t="s">
        <v>87</v>
      </c>
      <c r="N54" s="103">
        <v>13700000</v>
      </c>
      <c r="O54" s="103">
        <v>13700000</v>
      </c>
      <c r="P54" s="769">
        <f t="shared" si="1"/>
        <v>13700000</v>
      </c>
    </row>
    <row r="55" spans="1:44" ht="30.6" x14ac:dyDescent="0.25">
      <c r="A55" s="263" t="s">
        <v>386</v>
      </c>
      <c r="B55" s="272" t="s">
        <v>387</v>
      </c>
      <c r="C55" s="68">
        <v>1141</v>
      </c>
      <c r="D55" s="272" t="s">
        <v>1119</v>
      </c>
      <c r="E55" s="263" t="s">
        <v>451</v>
      </c>
      <c r="F55" s="263"/>
      <c r="G55" s="85">
        <v>2015</v>
      </c>
      <c r="H55" s="65" t="s">
        <v>906</v>
      </c>
      <c r="I55" s="65" t="s">
        <v>914</v>
      </c>
      <c r="J55" s="98" t="s">
        <v>392</v>
      </c>
      <c r="K55" s="98" t="s">
        <v>392</v>
      </c>
      <c r="L55" s="264">
        <v>39993</v>
      </c>
      <c r="M55" s="821">
        <v>40739</v>
      </c>
      <c r="N55" s="107" t="s">
        <v>910</v>
      </c>
      <c r="O55" s="107" t="s">
        <v>910</v>
      </c>
      <c r="P55" s="771" t="str">
        <f t="shared" si="1"/>
        <v>Part of 2nd Deerfield 345/115kV Autotransformer Project</v>
      </c>
    </row>
    <row r="56" spans="1:44" ht="20.399999999999999" x14ac:dyDescent="0.25">
      <c r="A56" s="64" t="s">
        <v>386</v>
      </c>
      <c r="B56" s="67" t="s">
        <v>387</v>
      </c>
      <c r="C56" s="150">
        <v>680</v>
      </c>
      <c r="D56" s="272" t="s">
        <v>1119</v>
      </c>
      <c r="E56" s="64" t="s">
        <v>429</v>
      </c>
      <c r="F56" s="89"/>
      <c r="G56" s="85" t="s">
        <v>159</v>
      </c>
      <c r="H56" s="26"/>
      <c r="I56" s="26" t="s">
        <v>142</v>
      </c>
      <c r="J56" s="98" t="s">
        <v>392</v>
      </c>
      <c r="K56" s="98" t="s">
        <v>392</v>
      </c>
      <c r="L56" s="191">
        <v>39475</v>
      </c>
      <c r="M56" s="89" t="s">
        <v>87</v>
      </c>
      <c r="N56" s="103">
        <v>7393000</v>
      </c>
      <c r="O56" s="103">
        <v>7393000</v>
      </c>
      <c r="P56" s="769">
        <f t="shared" si="1"/>
        <v>7393000</v>
      </c>
    </row>
    <row r="57" spans="1:44" ht="20.399999999999999" x14ac:dyDescent="0.25">
      <c r="A57" s="64" t="s">
        <v>386</v>
      </c>
      <c r="B57" s="67" t="s">
        <v>387</v>
      </c>
      <c r="C57" s="150">
        <v>674</v>
      </c>
      <c r="D57" s="272" t="s">
        <v>1119</v>
      </c>
      <c r="E57" s="64" t="s">
        <v>429</v>
      </c>
      <c r="F57" s="89"/>
      <c r="G57" s="88" t="s">
        <v>684</v>
      </c>
      <c r="H57" s="26"/>
      <c r="I57" s="26" t="s">
        <v>305</v>
      </c>
      <c r="J57" s="98" t="s">
        <v>392</v>
      </c>
      <c r="K57" s="98" t="s">
        <v>392</v>
      </c>
      <c r="L57" s="191">
        <v>39539</v>
      </c>
      <c r="M57" s="89" t="s">
        <v>87</v>
      </c>
      <c r="N57" s="103">
        <v>19460000</v>
      </c>
      <c r="O57" s="103">
        <v>19460000</v>
      </c>
      <c r="P57" s="769">
        <f t="shared" si="1"/>
        <v>19460000</v>
      </c>
    </row>
    <row r="58" spans="1:44" ht="30.6" x14ac:dyDescent="0.25">
      <c r="A58" s="263" t="s">
        <v>386</v>
      </c>
      <c r="B58" s="272" t="s">
        <v>387</v>
      </c>
      <c r="C58" s="68">
        <v>1172</v>
      </c>
      <c r="D58" s="272" t="s">
        <v>1120</v>
      </c>
      <c r="E58" s="263" t="s">
        <v>489</v>
      </c>
      <c r="F58" s="263"/>
      <c r="G58" s="815" t="s">
        <v>128</v>
      </c>
      <c r="H58" s="18" t="s">
        <v>1078</v>
      </c>
      <c r="I58" s="18" t="s">
        <v>1124</v>
      </c>
      <c r="J58" s="98" t="s">
        <v>392</v>
      </c>
      <c r="K58" s="98" t="s">
        <v>392</v>
      </c>
      <c r="L58" s="109">
        <v>40625</v>
      </c>
      <c r="M58" s="89" t="s">
        <v>87</v>
      </c>
      <c r="N58" s="103">
        <v>20000000</v>
      </c>
      <c r="O58" s="103">
        <v>20000000</v>
      </c>
      <c r="P58" s="769">
        <f t="shared" si="1"/>
        <v>20000000</v>
      </c>
    </row>
    <row r="59" spans="1:44" ht="30.6" x14ac:dyDescent="0.25">
      <c r="A59" s="64" t="s">
        <v>386</v>
      </c>
      <c r="B59" s="272" t="s">
        <v>387</v>
      </c>
      <c r="C59" s="68">
        <v>318</v>
      </c>
      <c r="D59" s="272" t="s">
        <v>1120</v>
      </c>
      <c r="E59" s="64" t="s">
        <v>489</v>
      </c>
      <c r="F59" s="64"/>
      <c r="G59" s="89" t="s">
        <v>389</v>
      </c>
      <c r="H59" s="18" t="s">
        <v>1045</v>
      </c>
      <c r="I59" s="18" t="s">
        <v>1056</v>
      </c>
      <c r="J59" s="98" t="s">
        <v>392</v>
      </c>
      <c r="K59" s="98" t="s">
        <v>392</v>
      </c>
      <c r="L59" s="109">
        <v>40504</v>
      </c>
      <c r="M59" s="89" t="s">
        <v>87</v>
      </c>
      <c r="N59" s="103">
        <v>16000000</v>
      </c>
      <c r="O59" s="103">
        <v>16000000</v>
      </c>
      <c r="P59" s="769">
        <f t="shared" si="1"/>
        <v>16000000</v>
      </c>
    </row>
    <row r="60" spans="1:44" ht="30.6" x14ac:dyDescent="0.25">
      <c r="A60" s="263" t="s">
        <v>386</v>
      </c>
      <c r="B60" s="272" t="s">
        <v>387</v>
      </c>
      <c r="C60" s="68">
        <v>1169</v>
      </c>
      <c r="D60" s="272" t="s">
        <v>1120</v>
      </c>
      <c r="E60" s="263" t="s">
        <v>489</v>
      </c>
      <c r="F60" s="263"/>
      <c r="G60" s="87" t="s">
        <v>389</v>
      </c>
      <c r="H60" s="18" t="s">
        <v>1042</v>
      </c>
      <c r="I60" s="18" t="s">
        <v>1072</v>
      </c>
      <c r="J60" s="98" t="s">
        <v>392</v>
      </c>
      <c r="K60" s="98" t="s">
        <v>392</v>
      </c>
      <c r="L60" s="109">
        <v>40504</v>
      </c>
      <c r="M60" s="89" t="s">
        <v>87</v>
      </c>
      <c r="N60" s="103">
        <v>14500000</v>
      </c>
      <c r="O60" s="103">
        <v>14500000</v>
      </c>
      <c r="P60" s="769">
        <f t="shared" si="1"/>
        <v>14500000</v>
      </c>
    </row>
    <row r="61" spans="1:44" ht="30.6" x14ac:dyDescent="0.25">
      <c r="A61" s="263" t="s">
        <v>386</v>
      </c>
      <c r="B61" s="272" t="s">
        <v>387</v>
      </c>
      <c r="C61" s="68">
        <v>1170</v>
      </c>
      <c r="D61" s="272" t="s">
        <v>1120</v>
      </c>
      <c r="E61" s="263" t="s">
        <v>489</v>
      </c>
      <c r="F61" s="263"/>
      <c r="G61" s="826" t="s">
        <v>159</v>
      </c>
      <c r="H61" s="18" t="s">
        <v>1043</v>
      </c>
      <c r="I61" s="18" t="s">
        <v>1057</v>
      </c>
      <c r="J61" s="98" t="s">
        <v>392</v>
      </c>
      <c r="K61" s="98" t="s">
        <v>392</v>
      </c>
      <c r="L61" s="109">
        <v>40504</v>
      </c>
      <c r="M61" s="89" t="s">
        <v>87</v>
      </c>
      <c r="N61" s="103">
        <v>23000000</v>
      </c>
      <c r="O61" s="822">
        <v>28000000</v>
      </c>
      <c r="P61" s="769">
        <f t="shared" si="1"/>
        <v>28000000</v>
      </c>
    </row>
    <row r="62" spans="1:44" ht="20.399999999999999" x14ac:dyDescent="0.25">
      <c r="A62" s="263" t="s">
        <v>386</v>
      </c>
      <c r="B62" s="272" t="s">
        <v>387</v>
      </c>
      <c r="C62" s="68">
        <v>1171</v>
      </c>
      <c r="D62" s="272" t="s">
        <v>1120</v>
      </c>
      <c r="E62" s="263" t="s">
        <v>489</v>
      </c>
      <c r="F62" s="263"/>
      <c r="G62" s="815" t="s">
        <v>1</v>
      </c>
      <c r="H62" s="18" t="s">
        <v>1044</v>
      </c>
      <c r="I62" s="18" t="s">
        <v>1046</v>
      </c>
      <c r="J62" s="98" t="s">
        <v>392</v>
      </c>
      <c r="K62" s="98" t="s">
        <v>392</v>
      </c>
      <c r="L62" s="109">
        <v>40484</v>
      </c>
      <c r="M62" s="89" t="s">
        <v>410</v>
      </c>
      <c r="N62" s="103">
        <v>2400000</v>
      </c>
      <c r="O62" s="103">
        <v>2400000</v>
      </c>
      <c r="P62" s="769">
        <f t="shared" si="1"/>
        <v>2400000</v>
      </c>
    </row>
    <row r="63" spans="1:44" ht="20.399999999999999" x14ac:dyDescent="0.25">
      <c r="A63" s="263" t="s">
        <v>386</v>
      </c>
      <c r="B63" s="272" t="s">
        <v>387</v>
      </c>
      <c r="C63" s="68">
        <v>1194</v>
      </c>
      <c r="D63" s="272" t="s">
        <v>1120</v>
      </c>
      <c r="E63" s="263" t="s">
        <v>489</v>
      </c>
      <c r="F63" s="263"/>
      <c r="G63" s="85" t="s">
        <v>389</v>
      </c>
      <c r="H63" s="18" t="s">
        <v>1140</v>
      </c>
      <c r="I63" s="18" t="s">
        <v>1091</v>
      </c>
      <c r="J63" s="98" t="s">
        <v>392</v>
      </c>
      <c r="K63" s="98" t="s">
        <v>392</v>
      </c>
      <c r="L63" s="109">
        <v>40581</v>
      </c>
      <c r="M63" s="89" t="s">
        <v>87</v>
      </c>
      <c r="N63" s="103">
        <v>6500000</v>
      </c>
      <c r="O63" s="103">
        <v>6500000</v>
      </c>
      <c r="P63" s="769">
        <f t="shared" si="1"/>
        <v>6500000</v>
      </c>
    </row>
    <row r="64" spans="1:44" ht="20.399999999999999" x14ac:dyDescent="0.25">
      <c r="A64" s="263" t="s">
        <v>386</v>
      </c>
      <c r="B64" s="272" t="s">
        <v>387</v>
      </c>
      <c r="C64" s="68">
        <v>1195</v>
      </c>
      <c r="D64" s="272" t="s">
        <v>1120</v>
      </c>
      <c r="E64" s="263" t="s">
        <v>489</v>
      </c>
      <c r="F64" s="263"/>
      <c r="G64" s="85" t="s">
        <v>749</v>
      </c>
      <c r="H64" s="18" t="s">
        <v>1090</v>
      </c>
      <c r="I64" s="18" t="s">
        <v>1092</v>
      </c>
      <c r="J64" s="98" t="s">
        <v>392</v>
      </c>
      <c r="K64" s="98" t="s">
        <v>392</v>
      </c>
      <c r="L64" s="109" t="s">
        <v>410</v>
      </c>
      <c r="M64" s="89" t="s">
        <v>87</v>
      </c>
      <c r="N64" s="103">
        <v>35600000</v>
      </c>
      <c r="O64" s="103">
        <v>35600000</v>
      </c>
      <c r="P64" s="769">
        <f t="shared" si="1"/>
        <v>35600000</v>
      </c>
    </row>
    <row r="65" spans="1:16" ht="30.6" x14ac:dyDescent="0.25">
      <c r="A65" s="64" t="s">
        <v>386</v>
      </c>
      <c r="B65" s="67" t="s">
        <v>387</v>
      </c>
      <c r="C65" s="150">
        <v>921</v>
      </c>
      <c r="D65" s="67" t="s">
        <v>1121</v>
      </c>
      <c r="E65" s="64" t="s">
        <v>429</v>
      </c>
      <c r="F65" s="89"/>
      <c r="G65" s="85" t="s">
        <v>389</v>
      </c>
      <c r="H65" s="18" t="s">
        <v>733</v>
      </c>
      <c r="I65" s="26" t="s">
        <v>240</v>
      </c>
      <c r="J65" s="98" t="s">
        <v>392</v>
      </c>
      <c r="K65" s="98" t="s">
        <v>392</v>
      </c>
      <c r="L65" s="191">
        <v>39475</v>
      </c>
      <c r="M65" s="89" t="s">
        <v>87</v>
      </c>
      <c r="N65" s="103">
        <v>40000000</v>
      </c>
      <c r="O65" s="103">
        <v>40000000</v>
      </c>
      <c r="P65" s="789">
        <f t="shared" si="1"/>
        <v>40000000</v>
      </c>
    </row>
    <row r="66" spans="1:16" ht="30.6" x14ac:dyDescent="0.25">
      <c r="A66" s="64" t="s">
        <v>386</v>
      </c>
      <c r="B66" s="67" t="s">
        <v>387</v>
      </c>
      <c r="C66" s="150">
        <v>919</v>
      </c>
      <c r="D66" s="67" t="s">
        <v>1121</v>
      </c>
      <c r="E66" s="64" t="s">
        <v>429</v>
      </c>
      <c r="F66" s="89"/>
      <c r="G66" s="815" t="s">
        <v>751</v>
      </c>
      <c r="H66" s="18" t="s">
        <v>7</v>
      </c>
      <c r="I66" s="26" t="s">
        <v>238</v>
      </c>
      <c r="J66" s="98" t="s">
        <v>392</v>
      </c>
      <c r="K66" s="98" t="s">
        <v>392</v>
      </c>
      <c r="L66" s="109">
        <v>40219</v>
      </c>
      <c r="M66" s="89" t="s">
        <v>87</v>
      </c>
      <c r="N66" s="103">
        <v>9200000</v>
      </c>
      <c r="O66" s="822">
        <v>13600000</v>
      </c>
      <c r="P66" s="789">
        <f t="shared" si="1"/>
        <v>13600000</v>
      </c>
    </row>
    <row r="67" spans="1:16" ht="30.6" x14ac:dyDescent="0.25">
      <c r="A67" s="64" t="s">
        <v>386</v>
      </c>
      <c r="B67" s="67" t="s">
        <v>387</v>
      </c>
      <c r="C67" s="150">
        <v>59</v>
      </c>
      <c r="D67" s="67" t="s">
        <v>1121</v>
      </c>
      <c r="E67" s="64" t="s">
        <v>429</v>
      </c>
      <c r="F67" s="64"/>
      <c r="G67" s="815" t="s">
        <v>389</v>
      </c>
      <c r="H67" s="18" t="s">
        <v>735</v>
      </c>
      <c r="I67" s="18" t="s">
        <v>736</v>
      </c>
      <c r="J67" s="98" t="s">
        <v>392</v>
      </c>
      <c r="K67" s="98" t="s">
        <v>392</v>
      </c>
      <c r="L67" s="109">
        <v>39475</v>
      </c>
      <c r="M67" s="109" t="s">
        <v>87</v>
      </c>
      <c r="N67" s="103" t="s">
        <v>995</v>
      </c>
      <c r="O67" s="103" t="s">
        <v>995</v>
      </c>
      <c r="P67" s="769" t="str">
        <f t="shared" si="1"/>
        <v>Part of RSP 921</v>
      </c>
    </row>
    <row r="68" spans="1:16" ht="30.6" x14ac:dyDescent="0.25">
      <c r="A68" s="64" t="s">
        <v>386</v>
      </c>
      <c r="B68" s="272" t="s">
        <v>387</v>
      </c>
      <c r="C68" s="150">
        <v>840</v>
      </c>
      <c r="D68" s="67" t="s">
        <v>1121</v>
      </c>
      <c r="E68" s="64" t="s">
        <v>402</v>
      </c>
      <c r="F68" s="67"/>
      <c r="G68" s="85" t="s">
        <v>389</v>
      </c>
      <c r="H68" s="26" t="s">
        <v>734</v>
      </c>
      <c r="I68" s="18" t="s">
        <v>720</v>
      </c>
      <c r="J68" s="98" t="s">
        <v>392</v>
      </c>
      <c r="K68" s="98" t="s">
        <v>392</v>
      </c>
      <c r="L68" s="191">
        <v>39539</v>
      </c>
      <c r="M68" s="109">
        <v>40553</v>
      </c>
      <c r="N68" s="103">
        <v>5900000</v>
      </c>
      <c r="O68" s="103">
        <v>5900000</v>
      </c>
      <c r="P68" s="769">
        <f t="shared" si="1"/>
        <v>5900000</v>
      </c>
    </row>
    <row r="69" spans="1:16" ht="20.399999999999999" x14ac:dyDescent="0.25">
      <c r="A69" s="64" t="s">
        <v>386</v>
      </c>
      <c r="B69" s="67" t="s">
        <v>387</v>
      </c>
      <c r="C69" s="150">
        <v>776</v>
      </c>
      <c r="D69" s="67" t="s">
        <v>1121</v>
      </c>
      <c r="E69" s="64" t="s">
        <v>429</v>
      </c>
      <c r="F69" s="64"/>
      <c r="G69" s="815" t="s">
        <v>741</v>
      </c>
      <c r="H69" s="18" t="s">
        <v>734</v>
      </c>
      <c r="I69" s="26" t="s">
        <v>530</v>
      </c>
      <c r="J69" s="98" t="s">
        <v>392</v>
      </c>
      <c r="K69" s="98" t="s">
        <v>392</v>
      </c>
      <c r="L69" s="109">
        <v>39626</v>
      </c>
      <c r="M69" s="89" t="s">
        <v>87</v>
      </c>
      <c r="N69" s="103">
        <v>3125000</v>
      </c>
      <c r="O69" s="103">
        <v>3125000</v>
      </c>
      <c r="P69" s="769">
        <f t="shared" si="1"/>
        <v>3125000</v>
      </c>
    </row>
    <row r="70" spans="1:16" ht="20.399999999999999" x14ac:dyDescent="0.25">
      <c r="A70" s="64" t="s">
        <v>386</v>
      </c>
      <c r="B70" s="67" t="s">
        <v>387</v>
      </c>
      <c r="C70" s="150">
        <v>782</v>
      </c>
      <c r="D70" s="67" t="s">
        <v>1121</v>
      </c>
      <c r="E70" s="64" t="s">
        <v>429</v>
      </c>
      <c r="F70" s="60"/>
      <c r="G70" s="815" t="s">
        <v>986</v>
      </c>
      <c r="H70" s="18" t="s">
        <v>734</v>
      </c>
      <c r="I70" s="18" t="s">
        <v>1181</v>
      </c>
      <c r="J70" s="98" t="s">
        <v>392</v>
      </c>
      <c r="K70" s="98" t="s">
        <v>392</v>
      </c>
      <c r="L70" s="109">
        <v>39626</v>
      </c>
      <c r="M70" s="89" t="s">
        <v>87</v>
      </c>
      <c r="N70" s="103">
        <v>43912000</v>
      </c>
      <c r="O70" s="103">
        <v>43912000</v>
      </c>
      <c r="P70" s="769">
        <f t="shared" si="1"/>
        <v>43912000</v>
      </c>
    </row>
    <row r="71" spans="1:16" ht="71.400000000000006" x14ac:dyDescent="0.25">
      <c r="A71" s="148" t="s">
        <v>386</v>
      </c>
      <c r="B71" s="272" t="s">
        <v>387</v>
      </c>
      <c r="C71" s="155">
        <v>1068</v>
      </c>
      <c r="D71" s="67" t="s">
        <v>1121</v>
      </c>
      <c r="E71" s="148" t="s">
        <v>402</v>
      </c>
      <c r="F71" s="779"/>
      <c r="G71" s="85" t="s">
        <v>389</v>
      </c>
      <c r="H71" s="26" t="s">
        <v>3</v>
      </c>
      <c r="I71" s="18" t="s">
        <v>1038</v>
      </c>
      <c r="J71" s="98" t="s">
        <v>392</v>
      </c>
      <c r="K71" s="98" t="s">
        <v>392</v>
      </c>
      <c r="L71" s="826" t="s">
        <v>655</v>
      </c>
      <c r="M71" s="89" t="s">
        <v>87</v>
      </c>
      <c r="N71" s="778">
        <v>106500000</v>
      </c>
      <c r="O71" s="778">
        <v>106500000</v>
      </c>
      <c r="P71" s="776">
        <f t="shared" si="1"/>
        <v>106500000</v>
      </c>
    </row>
    <row r="72" spans="1:16" ht="30.6" x14ac:dyDescent="0.25">
      <c r="A72" s="64" t="s">
        <v>386</v>
      </c>
      <c r="B72" s="272" t="s">
        <v>387</v>
      </c>
      <c r="C72" s="150">
        <v>592</v>
      </c>
      <c r="D72" s="67" t="s">
        <v>1121</v>
      </c>
      <c r="E72" s="64" t="s">
        <v>402</v>
      </c>
      <c r="F72" s="64"/>
      <c r="G72" s="85" t="s">
        <v>389</v>
      </c>
      <c r="H72" s="26" t="s">
        <v>3</v>
      </c>
      <c r="I72" s="18" t="s">
        <v>1126</v>
      </c>
      <c r="J72" s="98" t="s">
        <v>392</v>
      </c>
      <c r="K72" s="98" t="s">
        <v>392</v>
      </c>
      <c r="L72" s="826" t="s">
        <v>655</v>
      </c>
      <c r="M72" s="89" t="s">
        <v>87</v>
      </c>
      <c r="N72" s="107" t="s">
        <v>726</v>
      </c>
      <c r="O72" s="107" t="s">
        <v>726</v>
      </c>
      <c r="P72" s="776" t="str">
        <f t="shared" si="1"/>
        <v>Part of Long Term Lower SEMA</v>
      </c>
    </row>
    <row r="73" spans="1:16" ht="20.399999999999999" x14ac:dyDescent="0.25">
      <c r="A73" s="263" t="s">
        <v>386</v>
      </c>
      <c r="B73" s="272" t="s">
        <v>387</v>
      </c>
      <c r="C73" s="68">
        <v>1118</v>
      </c>
      <c r="D73" s="67" t="s">
        <v>1121</v>
      </c>
      <c r="E73" s="263" t="s">
        <v>429</v>
      </c>
      <c r="F73" s="263" t="s">
        <v>402</v>
      </c>
      <c r="G73" s="89" t="s">
        <v>389</v>
      </c>
      <c r="H73" s="18" t="s">
        <v>3</v>
      </c>
      <c r="I73" s="18" t="s">
        <v>1127</v>
      </c>
      <c r="J73" s="98" t="s">
        <v>392</v>
      </c>
      <c r="K73" s="98" t="s">
        <v>392</v>
      </c>
      <c r="L73" s="826" t="s">
        <v>655</v>
      </c>
      <c r="M73" s="89" t="s">
        <v>87</v>
      </c>
      <c r="N73" s="107">
        <v>6000000</v>
      </c>
      <c r="O73" s="107">
        <v>6000000</v>
      </c>
      <c r="P73" s="776">
        <f t="shared" si="1"/>
        <v>6000000</v>
      </c>
    </row>
    <row r="74" spans="1:16" ht="20.399999999999999" x14ac:dyDescent="0.25">
      <c r="A74" s="263" t="s">
        <v>386</v>
      </c>
      <c r="B74" s="272" t="s">
        <v>387</v>
      </c>
      <c r="C74" s="68">
        <v>1187</v>
      </c>
      <c r="D74" s="67" t="s">
        <v>1121</v>
      </c>
      <c r="E74" s="263" t="s">
        <v>429</v>
      </c>
      <c r="F74" s="89"/>
      <c r="G74" s="815" t="s">
        <v>575</v>
      </c>
      <c r="H74" s="18" t="s">
        <v>1063</v>
      </c>
      <c r="I74" s="18" t="s">
        <v>1062</v>
      </c>
      <c r="J74" s="98" t="s">
        <v>392</v>
      </c>
      <c r="K74" s="98" t="s">
        <v>392</v>
      </c>
      <c r="L74" s="777" t="s">
        <v>1165</v>
      </c>
      <c r="M74" s="89" t="s">
        <v>410</v>
      </c>
      <c r="N74" s="103">
        <v>65000000</v>
      </c>
      <c r="O74" s="103">
        <v>65000000</v>
      </c>
      <c r="P74" s="770">
        <f t="shared" si="1"/>
        <v>65000000</v>
      </c>
    </row>
    <row r="75" spans="1:16" ht="30.6" x14ac:dyDescent="0.25">
      <c r="A75" s="64" t="s">
        <v>386</v>
      </c>
      <c r="B75" s="67" t="s">
        <v>387</v>
      </c>
      <c r="C75" s="150">
        <v>929</v>
      </c>
      <c r="D75" s="67" t="s">
        <v>1121</v>
      </c>
      <c r="E75" s="64" t="s">
        <v>429</v>
      </c>
      <c r="F75" s="64"/>
      <c r="G75" s="85" t="s">
        <v>755</v>
      </c>
      <c r="H75" s="26" t="s">
        <v>352</v>
      </c>
      <c r="I75" s="18" t="s">
        <v>246</v>
      </c>
      <c r="J75" s="98" t="s">
        <v>392</v>
      </c>
      <c r="K75" s="98" t="s">
        <v>392</v>
      </c>
      <c r="L75" s="60" t="s">
        <v>5</v>
      </c>
      <c r="M75" s="89" t="s">
        <v>87</v>
      </c>
      <c r="N75" s="103">
        <v>2500000</v>
      </c>
      <c r="O75" s="103">
        <v>2500000</v>
      </c>
      <c r="P75" s="773">
        <f t="shared" si="1"/>
        <v>2500000</v>
      </c>
    </row>
    <row r="76" spans="1:16" ht="30.6" x14ac:dyDescent="0.25">
      <c r="A76" s="64" t="s">
        <v>386</v>
      </c>
      <c r="B76" s="67" t="s">
        <v>387</v>
      </c>
      <c r="C76" s="150">
        <v>931</v>
      </c>
      <c r="D76" s="67" t="s">
        <v>1121</v>
      </c>
      <c r="E76" s="64" t="s">
        <v>429</v>
      </c>
      <c r="F76" s="64"/>
      <c r="G76" s="89" t="s">
        <v>746</v>
      </c>
      <c r="H76" s="26" t="s">
        <v>352</v>
      </c>
      <c r="I76" s="26" t="s">
        <v>37</v>
      </c>
      <c r="J76" s="98" t="s">
        <v>392</v>
      </c>
      <c r="K76" s="98" t="s">
        <v>392</v>
      </c>
      <c r="L76" s="60" t="s">
        <v>5</v>
      </c>
      <c r="M76" s="89" t="s">
        <v>87</v>
      </c>
      <c r="N76" s="103">
        <v>531481</v>
      </c>
      <c r="O76" s="103">
        <v>531481</v>
      </c>
      <c r="P76" s="773">
        <f t="shared" si="1"/>
        <v>531481</v>
      </c>
    </row>
    <row r="77" spans="1:16" ht="30.6" x14ac:dyDescent="0.25">
      <c r="A77" s="64" t="s">
        <v>386</v>
      </c>
      <c r="B77" s="67" t="s">
        <v>387</v>
      </c>
      <c r="C77" s="150">
        <v>928</v>
      </c>
      <c r="D77" s="67" t="s">
        <v>1121</v>
      </c>
      <c r="E77" s="64" t="s">
        <v>429</v>
      </c>
      <c r="F77" s="64"/>
      <c r="G77" s="89" t="s">
        <v>159</v>
      </c>
      <c r="H77" s="26" t="s">
        <v>352</v>
      </c>
      <c r="I77" s="26" t="s">
        <v>245</v>
      </c>
      <c r="J77" s="98" t="s">
        <v>392</v>
      </c>
      <c r="K77" s="98" t="s">
        <v>392</v>
      </c>
      <c r="L77" s="60" t="s">
        <v>5</v>
      </c>
      <c r="M77" s="89" t="s">
        <v>87</v>
      </c>
      <c r="N77" s="103">
        <v>3400000</v>
      </c>
      <c r="O77" s="103">
        <v>3400000</v>
      </c>
      <c r="P77" s="773">
        <f t="shared" si="1"/>
        <v>3400000</v>
      </c>
    </row>
    <row r="78" spans="1:16" ht="30.6" x14ac:dyDescent="0.25">
      <c r="A78" s="64" t="s">
        <v>386</v>
      </c>
      <c r="B78" s="67" t="s">
        <v>387</v>
      </c>
      <c r="C78" s="150">
        <v>938</v>
      </c>
      <c r="D78" s="67" t="s">
        <v>1121</v>
      </c>
      <c r="E78" s="64" t="s">
        <v>429</v>
      </c>
      <c r="F78" s="64"/>
      <c r="G78" s="826" t="s">
        <v>752</v>
      </c>
      <c r="H78" s="26" t="s">
        <v>352</v>
      </c>
      <c r="I78" s="26" t="s">
        <v>254</v>
      </c>
      <c r="J78" s="98" t="s">
        <v>392</v>
      </c>
      <c r="K78" s="98" t="s">
        <v>392</v>
      </c>
      <c r="L78" s="60" t="s">
        <v>5</v>
      </c>
      <c r="M78" s="89" t="s">
        <v>87</v>
      </c>
      <c r="N78" s="103">
        <v>5430000</v>
      </c>
      <c r="O78" s="103">
        <v>5430000</v>
      </c>
      <c r="P78" s="773">
        <f t="shared" si="1"/>
        <v>5430000</v>
      </c>
    </row>
    <row r="79" spans="1:16" ht="30.6" x14ac:dyDescent="0.25">
      <c r="A79" s="64" t="s">
        <v>386</v>
      </c>
      <c r="B79" s="67" t="s">
        <v>387</v>
      </c>
      <c r="C79" s="150">
        <v>940</v>
      </c>
      <c r="D79" s="67" t="s">
        <v>1121</v>
      </c>
      <c r="E79" s="64" t="s">
        <v>429</v>
      </c>
      <c r="F79" s="89"/>
      <c r="G79" s="826" t="s">
        <v>575</v>
      </c>
      <c r="H79" s="26" t="s">
        <v>352</v>
      </c>
      <c r="I79" s="18" t="s">
        <v>1054</v>
      </c>
      <c r="J79" s="98" t="s">
        <v>392</v>
      </c>
      <c r="K79" s="98" t="s">
        <v>392</v>
      </c>
      <c r="L79" s="60" t="s">
        <v>5</v>
      </c>
      <c r="M79" s="89" t="s">
        <v>87</v>
      </c>
      <c r="N79" s="103">
        <v>18000000</v>
      </c>
      <c r="O79" s="103">
        <v>18000000</v>
      </c>
      <c r="P79" s="773">
        <f t="shared" si="1"/>
        <v>18000000</v>
      </c>
    </row>
    <row r="80" spans="1:16" ht="30.6" x14ac:dyDescent="0.25">
      <c r="A80" s="64" t="s">
        <v>386</v>
      </c>
      <c r="B80" s="67" t="s">
        <v>387</v>
      </c>
      <c r="C80" s="150">
        <v>942</v>
      </c>
      <c r="D80" s="67" t="s">
        <v>1121</v>
      </c>
      <c r="E80" s="64" t="s">
        <v>429</v>
      </c>
      <c r="F80" s="89"/>
      <c r="G80" s="826" t="s">
        <v>389</v>
      </c>
      <c r="H80" s="26" t="s">
        <v>352</v>
      </c>
      <c r="I80" s="26" t="s">
        <v>258</v>
      </c>
      <c r="J80" s="98" t="s">
        <v>392</v>
      </c>
      <c r="K80" s="98" t="s">
        <v>392</v>
      </c>
      <c r="L80" s="60" t="s">
        <v>5</v>
      </c>
      <c r="M80" s="89" t="s">
        <v>87</v>
      </c>
      <c r="N80" s="103">
        <v>3650000</v>
      </c>
      <c r="O80" s="103">
        <v>3650000</v>
      </c>
      <c r="P80" s="773">
        <f t="shared" si="1"/>
        <v>3650000</v>
      </c>
    </row>
    <row r="81" spans="1:16" ht="30.6" x14ac:dyDescent="0.25">
      <c r="A81" s="64" t="s">
        <v>386</v>
      </c>
      <c r="B81" s="67" t="s">
        <v>387</v>
      </c>
      <c r="C81" s="150">
        <v>925</v>
      </c>
      <c r="D81" s="67" t="s">
        <v>1121</v>
      </c>
      <c r="E81" s="64" t="s">
        <v>429</v>
      </c>
      <c r="F81" s="89"/>
      <c r="G81" s="89" t="s">
        <v>741</v>
      </c>
      <c r="H81" s="26" t="s">
        <v>352</v>
      </c>
      <c r="I81" s="26" t="s">
        <v>38</v>
      </c>
      <c r="J81" s="98" t="s">
        <v>392</v>
      </c>
      <c r="K81" s="98" t="s">
        <v>392</v>
      </c>
      <c r="L81" s="60" t="s">
        <v>5</v>
      </c>
      <c r="M81" s="89" t="s">
        <v>87</v>
      </c>
      <c r="N81" s="103" t="s">
        <v>1182</v>
      </c>
      <c r="O81" s="103" t="s">
        <v>1182</v>
      </c>
      <c r="P81" s="773" t="str">
        <f t="shared" si="1"/>
        <v>Part of RSP 926</v>
      </c>
    </row>
    <row r="82" spans="1:16" ht="30.6" x14ac:dyDescent="0.25">
      <c r="A82" s="64" t="s">
        <v>386</v>
      </c>
      <c r="B82" s="67" t="s">
        <v>387</v>
      </c>
      <c r="C82" s="150">
        <v>926</v>
      </c>
      <c r="D82" s="67" t="s">
        <v>1121</v>
      </c>
      <c r="E82" s="64" t="s">
        <v>429</v>
      </c>
      <c r="F82" s="89"/>
      <c r="G82" s="89" t="s">
        <v>741</v>
      </c>
      <c r="H82" s="26" t="s">
        <v>352</v>
      </c>
      <c r="I82" s="26" t="s">
        <v>244</v>
      </c>
      <c r="J82" s="98" t="s">
        <v>392</v>
      </c>
      <c r="K82" s="98" t="s">
        <v>392</v>
      </c>
      <c r="L82" s="60" t="s">
        <v>5</v>
      </c>
      <c r="M82" s="89" t="s">
        <v>87</v>
      </c>
      <c r="N82" s="103">
        <v>14700000</v>
      </c>
      <c r="O82" s="103">
        <v>14700000</v>
      </c>
      <c r="P82" s="773">
        <f t="shared" si="1"/>
        <v>14700000</v>
      </c>
    </row>
    <row r="83" spans="1:16" ht="30.6" x14ac:dyDescent="0.25">
      <c r="A83" s="64" t="s">
        <v>386</v>
      </c>
      <c r="B83" s="67" t="s">
        <v>387</v>
      </c>
      <c r="C83" s="150">
        <v>932</v>
      </c>
      <c r="D83" s="67" t="s">
        <v>1121</v>
      </c>
      <c r="E83" s="64" t="s">
        <v>429</v>
      </c>
      <c r="F83" s="89"/>
      <c r="G83" s="89" t="s">
        <v>741</v>
      </c>
      <c r="H83" s="26" t="s">
        <v>352</v>
      </c>
      <c r="I83" s="26" t="s">
        <v>248</v>
      </c>
      <c r="J83" s="98" t="s">
        <v>392</v>
      </c>
      <c r="K83" s="98" t="s">
        <v>392</v>
      </c>
      <c r="L83" s="60" t="s">
        <v>5</v>
      </c>
      <c r="M83" s="89" t="s">
        <v>87</v>
      </c>
      <c r="N83" s="103" t="s">
        <v>1182</v>
      </c>
      <c r="O83" s="103" t="s">
        <v>1182</v>
      </c>
      <c r="P83" s="773" t="str">
        <f t="shared" si="1"/>
        <v>Part of RSP 926</v>
      </c>
    </row>
    <row r="84" spans="1:16" ht="30.6" x14ac:dyDescent="0.25">
      <c r="A84" s="64" t="s">
        <v>386</v>
      </c>
      <c r="B84" s="67" t="s">
        <v>387</v>
      </c>
      <c r="C84" s="150">
        <v>941</v>
      </c>
      <c r="D84" s="67" t="s">
        <v>1121</v>
      </c>
      <c r="E84" s="64" t="s">
        <v>429</v>
      </c>
      <c r="F84" s="89"/>
      <c r="G84" s="847">
        <v>41487</v>
      </c>
      <c r="H84" s="26" t="s">
        <v>352</v>
      </c>
      <c r="I84" s="18" t="s">
        <v>997</v>
      </c>
      <c r="J84" s="98" t="s">
        <v>392</v>
      </c>
      <c r="K84" s="98" t="s">
        <v>392</v>
      </c>
      <c r="L84" s="60" t="s">
        <v>5</v>
      </c>
      <c r="M84" s="89" t="s">
        <v>87</v>
      </c>
      <c r="N84" s="103">
        <v>13748000</v>
      </c>
      <c r="O84" s="103">
        <v>13748000</v>
      </c>
      <c r="P84" s="773">
        <f t="shared" si="1"/>
        <v>13748000</v>
      </c>
    </row>
    <row r="85" spans="1:16" ht="30.6" x14ac:dyDescent="0.25">
      <c r="A85" s="64" t="s">
        <v>386</v>
      </c>
      <c r="B85" s="67" t="s">
        <v>387</v>
      </c>
      <c r="C85" s="150">
        <v>943</v>
      </c>
      <c r="D85" s="67" t="s">
        <v>1121</v>
      </c>
      <c r="E85" s="64" t="s">
        <v>429</v>
      </c>
      <c r="F85" s="89"/>
      <c r="G85" s="89" t="s">
        <v>389</v>
      </c>
      <c r="H85" s="26" t="s">
        <v>352</v>
      </c>
      <c r="I85" s="26" t="s">
        <v>259</v>
      </c>
      <c r="J85" s="98" t="s">
        <v>392</v>
      </c>
      <c r="K85" s="98" t="s">
        <v>392</v>
      </c>
      <c r="L85" s="60" t="s">
        <v>5</v>
      </c>
      <c r="M85" s="89" t="s">
        <v>87</v>
      </c>
      <c r="N85" s="103">
        <v>4100000</v>
      </c>
      <c r="O85" s="103">
        <v>4100000</v>
      </c>
      <c r="P85" s="773">
        <f t="shared" si="1"/>
        <v>4100000</v>
      </c>
    </row>
    <row r="86" spans="1:16" ht="30.6" x14ac:dyDescent="0.25">
      <c r="A86" s="64" t="s">
        <v>386</v>
      </c>
      <c r="B86" s="67" t="s">
        <v>387</v>
      </c>
      <c r="C86" s="150">
        <v>950</v>
      </c>
      <c r="D86" s="67" t="s">
        <v>1121</v>
      </c>
      <c r="E86" s="64" t="s">
        <v>429</v>
      </c>
      <c r="F86" s="89"/>
      <c r="G86" s="158" t="s">
        <v>987</v>
      </c>
      <c r="H86" s="26" t="s">
        <v>352</v>
      </c>
      <c r="I86" s="26" t="s">
        <v>265</v>
      </c>
      <c r="J86" s="98" t="s">
        <v>392</v>
      </c>
      <c r="K86" s="98" t="s">
        <v>392</v>
      </c>
      <c r="L86" s="60" t="s">
        <v>5</v>
      </c>
      <c r="M86" s="89" t="s">
        <v>87</v>
      </c>
      <c r="N86" s="103">
        <v>1016897</v>
      </c>
      <c r="O86" s="103">
        <v>1016897</v>
      </c>
      <c r="P86" s="773">
        <f t="shared" si="1"/>
        <v>1016897</v>
      </c>
    </row>
    <row r="87" spans="1:16" ht="30.6" x14ac:dyDescent="0.25">
      <c r="A87" s="64" t="s">
        <v>386</v>
      </c>
      <c r="B87" s="67" t="s">
        <v>387</v>
      </c>
      <c r="C87" s="150">
        <v>953</v>
      </c>
      <c r="D87" s="67" t="s">
        <v>1121</v>
      </c>
      <c r="E87" s="64" t="s">
        <v>429</v>
      </c>
      <c r="F87" s="265"/>
      <c r="G87" s="158" t="s">
        <v>987</v>
      </c>
      <c r="H87" s="26" t="s">
        <v>352</v>
      </c>
      <c r="I87" s="26" t="s">
        <v>268</v>
      </c>
      <c r="J87" s="98" t="s">
        <v>392</v>
      </c>
      <c r="K87" s="98" t="s">
        <v>392</v>
      </c>
      <c r="L87" s="60" t="s">
        <v>5</v>
      </c>
      <c r="M87" s="89" t="s">
        <v>87</v>
      </c>
      <c r="N87" s="103">
        <v>10248067</v>
      </c>
      <c r="O87" s="103">
        <v>10248067</v>
      </c>
      <c r="P87" s="773">
        <f t="shared" si="1"/>
        <v>10248067</v>
      </c>
    </row>
    <row r="88" spans="1:16" ht="30.6" x14ac:dyDescent="0.25">
      <c r="A88" s="64" t="s">
        <v>386</v>
      </c>
      <c r="B88" s="67" t="s">
        <v>387</v>
      </c>
      <c r="C88" s="150">
        <v>954</v>
      </c>
      <c r="D88" s="67" t="s">
        <v>1121</v>
      </c>
      <c r="E88" s="64" t="s">
        <v>429</v>
      </c>
      <c r="F88" s="158"/>
      <c r="G88" s="158" t="s">
        <v>987</v>
      </c>
      <c r="H88" s="26" t="s">
        <v>352</v>
      </c>
      <c r="I88" s="18" t="s">
        <v>1125</v>
      </c>
      <c r="J88" s="98" t="s">
        <v>392</v>
      </c>
      <c r="K88" s="98" t="s">
        <v>392</v>
      </c>
      <c r="L88" s="60" t="s">
        <v>5</v>
      </c>
      <c r="M88" s="89" t="s">
        <v>87</v>
      </c>
      <c r="N88" s="103">
        <v>903909</v>
      </c>
      <c r="O88" s="103">
        <v>903909</v>
      </c>
      <c r="P88" s="773">
        <f t="shared" si="1"/>
        <v>903909</v>
      </c>
    </row>
    <row r="89" spans="1:16" s="93" customFormat="1" ht="44.25" customHeight="1" x14ac:dyDescent="0.25">
      <c r="A89" s="64" t="s">
        <v>386</v>
      </c>
      <c r="B89" s="67" t="s">
        <v>387</v>
      </c>
      <c r="C89" s="150">
        <v>945</v>
      </c>
      <c r="D89" s="67" t="s">
        <v>1121</v>
      </c>
      <c r="E89" s="64" t="s">
        <v>429</v>
      </c>
      <c r="F89" s="158"/>
      <c r="G89" s="89" t="s">
        <v>753</v>
      </c>
      <c r="H89" s="26" t="s">
        <v>352</v>
      </c>
      <c r="I89" s="18" t="s">
        <v>1084</v>
      </c>
      <c r="J89" s="98" t="s">
        <v>392</v>
      </c>
      <c r="K89" s="98" t="s">
        <v>392</v>
      </c>
      <c r="L89" s="60" t="s">
        <v>5</v>
      </c>
      <c r="M89" s="89" t="s">
        <v>87</v>
      </c>
      <c r="N89" s="103">
        <v>5000000</v>
      </c>
      <c r="O89" s="103">
        <v>5000000</v>
      </c>
      <c r="P89" s="773">
        <f t="shared" si="1"/>
        <v>5000000</v>
      </c>
    </row>
    <row r="90" spans="1:16" s="93" customFormat="1" ht="44.25" customHeight="1" x14ac:dyDescent="0.25">
      <c r="A90" s="64" t="s">
        <v>386</v>
      </c>
      <c r="B90" s="67" t="s">
        <v>387</v>
      </c>
      <c r="C90" s="150">
        <v>946</v>
      </c>
      <c r="D90" s="67" t="s">
        <v>1121</v>
      </c>
      <c r="E90" s="64" t="s">
        <v>429</v>
      </c>
      <c r="F90" s="89"/>
      <c r="G90" s="89" t="s">
        <v>988</v>
      </c>
      <c r="H90" s="26" t="s">
        <v>352</v>
      </c>
      <c r="I90" s="18" t="s">
        <v>1183</v>
      </c>
      <c r="J90" s="98" t="s">
        <v>392</v>
      </c>
      <c r="K90" s="98" t="s">
        <v>392</v>
      </c>
      <c r="L90" s="109">
        <v>40631</v>
      </c>
      <c r="M90" s="89" t="s">
        <v>87</v>
      </c>
      <c r="N90" s="103">
        <v>16000000</v>
      </c>
      <c r="O90" s="103">
        <v>16000000</v>
      </c>
      <c r="P90" s="773">
        <f t="shared" si="1"/>
        <v>16000000</v>
      </c>
    </row>
    <row r="91" spans="1:16" s="93" customFormat="1" ht="44.25" customHeight="1" x14ac:dyDescent="0.25">
      <c r="A91" s="64" t="s">
        <v>386</v>
      </c>
      <c r="B91" s="67" t="s">
        <v>387</v>
      </c>
      <c r="C91" s="150">
        <v>948</v>
      </c>
      <c r="D91" s="67" t="s">
        <v>1121</v>
      </c>
      <c r="E91" s="64" t="s">
        <v>429</v>
      </c>
      <c r="F91" s="64"/>
      <c r="G91" s="826" t="s">
        <v>753</v>
      </c>
      <c r="H91" s="26" t="s">
        <v>352</v>
      </c>
      <c r="I91" s="26" t="s">
        <v>71</v>
      </c>
      <c r="J91" s="98" t="s">
        <v>392</v>
      </c>
      <c r="K91" s="98" t="s">
        <v>392</v>
      </c>
      <c r="L91" s="109">
        <v>40631</v>
      </c>
      <c r="M91" s="89" t="s">
        <v>87</v>
      </c>
      <c r="N91" s="103">
        <v>13400000</v>
      </c>
      <c r="O91" s="103">
        <v>13400000</v>
      </c>
      <c r="P91" s="773">
        <f t="shared" si="1"/>
        <v>13400000</v>
      </c>
    </row>
    <row r="92" spans="1:16" s="93" customFormat="1" ht="44.25" customHeight="1" x14ac:dyDescent="0.25">
      <c r="A92" s="64" t="s">
        <v>386</v>
      </c>
      <c r="B92" s="67" t="s">
        <v>387</v>
      </c>
      <c r="C92" s="150">
        <v>949</v>
      </c>
      <c r="D92" s="67" t="s">
        <v>1121</v>
      </c>
      <c r="E92" s="64" t="s">
        <v>429</v>
      </c>
      <c r="F92" s="64"/>
      <c r="G92" s="89" t="s">
        <v>988</v>
      </c>
      <c r="H92" s="26" t="s">
        <v>352</v>
      </c>
      <c r="I92" s="26" t="s">
        <v>264</v>
      </c>
      <c r="J92" s="98" t="s">
        <v>392</v>
      </c>
      <c r="K92" s="98" t="s">
        <v>392</v>
      </c>
      <c r="L92" s="109">
        <v>40631</v>
      </c>
      <c r="M92" s="89" t="s">
        <v>87</v>
      </c>
      <c r="N92" s="103">
        <v>1600000</v>
      </c>
      <c r="O92" s="103">
        <v>1600000</v>
      </c>
      <c r="P92" s="773">
        <f t="shared" si="1"/>
        <v>1600000</v>
      </c>
    </row>
    <row r="93" spans="1:16" s="93" customFormat="1" ht="44.25" customHeight="1" x14ac:dyDescent="0.25">
      <c r="A93" s="64" t="s">
        <v>386</v>
      </c>
      <c r="B93" s="67" t="s">
        <v>387</v>
      </c>
      <c r="C93" s="150">
        <v>937</v>
      </c>
      <c r="D93" s="67" t="s">
        <v>1121</v>
      </c>
      <c r="E93" s="64" t="s">
        <v>429</v>
      </c>
      <c r="F93" s="64"/>
      <c r="G93" s="826" t="s">
        <v>989</v>
      </c>
      <c r="H93" s="26" t="s">
        <v>352</v>
      </c>
      <c r="I93" s="26" t="s">
        <v>253</v>
      </c>
      <c r="J93" s="98" t="s">
        <v>392</v>
      </c>
      <c r="K93" s="98" t="s">
        <v>392</v>
      </c>
      <c r="L93" s="60" t="s">
        <v>5</v>
      </c>
      <c r="M93" s="89" t="s">
        <v>87</v>
      </c>
      <c r="N93" s="103">
        <v>6602875</v>
      </c>
      <c r="O93" s="103">
        <v>6602875</v>
      </c>
      <c r="P93" s="773">
        <f t="shared" si="1"/>
        <v>6602875</v>
      </c>
    </row>
    <row r="94" spans="1:16" ht="45" customHeight="1" x14ac:dyDescent="0.25">
      <c r="A94" s="64" t="s">
        <v>386</v>
      </c>
      <c r="B94" s="67" t="s">
        <v>387</v>
      </c>
      <c r="C94" s="150">
        <v>955</v>
      </c>
      <c r="D94" s="67" t="s">
        <v>1121</v>
      </c>
      <c r="E94" s="64" t="s">
        <v>429</v>
      </c>
      <c r="F94" s="64"/>
      <c r="G94" s="89" t="s">
        <v>731</v>
      </c>
      <c r="H94" s="26" t="s">
        <v>352</v>
      </c>
      <c r="I94" s="26" t="s">
        <v>270</v>
      </c>
      <c r="J94" s="98" t="s">
        <v>392</v>
      </c>
      <c r="K94" s="98" t="s">
        <v>392</v>
      </c>
      <c r="L94" s="60" t="s">
        <v>5</v>
      </c>
      <c r="M94" s="89" t="s">
        <v>87</v>
      </c>
      <c r="N94" s="103">
        <v>13800000</v>
      </c>
      <c r="O94" s="103">
        <v>13800000</v>
      </c>
      <c r="P94" s="773">
        <f t="shared" si="1"/>
        <v>13800000</v>
      </c>
    </row>
    <row r="95" spans="1:16" ht="30.6" x14ac:dyDescent="0.25">
      <c r="A95" s="64" t="s">
        <v>386</v>
      </c>
      <c r="B95" s="67" t="s">
        <v>387</v>
      </c>
      <c r="C95" s="150">
        <v>951</v>
      </c>
      <c r="D95" s="67" t="s">
        <v>1121</v>
      </c>
      <c r="E95" s="64" t="s">
        <v>429</v>
      </c>
      <c r="F95" s="265"/>
      <c r="G95" s="89" t="s">
        <v>747</v>
      </c>
      <c r="H95" s="26" t="s">
        <v>352</v>
      </c>
      <c r="I95" s="18" t="s">
        <v>1098</v>
      </c>
      <c r="J95" s="98" t="s">
        <v>392</v>
      </c>
      <c r="K95" s="98" t="s">
        <v>392</v>
      </c>
      <c r="L95" s="60" t="s">
        <v>5</v>
      </c>
      <c r="M95" s="89" t="s">
        <v>87</v>
      </c>
      <c r="N95" s="103">
        <v>7455440</v>
      </c>
      <c r="O95" s="103">
        <v>7455440</v>
      </c>
      <c r="P95" s="773">
        <f t="shared" si="1"/>
        <v>7455440</v>
      </c>
    </row>
    <row r="96" spans="1:16" ht="30.6" x14ac:dyDescent="0.25">
      <c r="A96" s="263" t="s">
        <v>386</v>
      </c>
      <c r="B96" s="272" t="s">
        <v>387</v>
      </c>
      <c r="C96" s="68">
        <v>1217</v>
      </c>
      <c r="D96" s="272" t="s">
        <v>1121</v>
      </c>
      <c r="E96" s="263" t="s">
        <v>451</v>
      </c>
      <c r="F96" s="368"/>
      <c r="G96" s="89" t="s">
        <v>389</v>
      </c>
      <c r="H96" s="18" t="s">
        <v>352</v>
      </c>
      <c r="I96" s="18" t="s">
        <v>1147</v>
      </c>
      <c r="J96" s="98" t="s">
        <v>392</v>
      </c>
      <c r="K96" s="98" t="s">
        <v>392</v>
      </c>
      <c r="L96" s="89" t="s">
        <v>5</v>
      </c>
      <c r="M96" s="89" t="s">
        <v>87</v>
      </c>
      <c r="N96" s="103">
        <v>3140000</v>
      </c>
      <c r="O96" s="103">
        <v>3140000</v>
      </c>
      <c r="P96" s="773">
        <f t="shared" si="1"/>
        <v>3140000</v>
      </c>
    </row>
    <row r="97" spans="1:16" ht="44.25" customHeight="1" x14ac:dyDescent="0.25">
      <c r="A97" s="64" t="s">
        <v>386</v>
      </c>
      <c r="B97" s="60" t="s">
        <v>387</v>
      </c>
      <c r="C97" s="150">
        <v>687</v>
      </c>
      <c r="D97" s="67" t="s">
        <v>1121</v>
      </c>
      <c r="E97" s="64" t="s">
        <v>451</v>
      </c>
      <c r="F97" s="64"/>
      <c r="G97" s="89" t="s">
        <v>684</v>
      </c>
      <c r="H97" s="18" t="s">
        <v>48</v>
      </c>
      <c r="I97" s="26" t="s">
        <v>614</v>
      </c>
      <c r="J97" s="98" t="s">
        <v>392</v>
      </c>
      <c r="K97" s="98" t="s">
        <v>392</v>
      </c>
      <c r="L97" s="109">
        <v>39715</v>
      </c>
      <c r="M97" s="89" t="s">
        <v>87</v>
      </c>
      <c r="N97" s="103">
        <v>795000000</v>
      </c>
      <c r="O97" s="822">
        <v>718000000</v>
      </c>
      <c r="P97" s="774">
        <f t="shared" si="1"/>
        <v>718000000</v>
      </c>
    </row>
    <row r="98" spans="1:16" ht="38.25" customHeight="1" x14ac:dyDescent="0.25">
      <c r="A98" s="64" t="s">
        <v>386</v>
      </c>
      <c r="B98" s="60" t="s">
        <v>387</v>
      </c>
      <c r="C98" s="150">
        <v>826</v>
      </c>
      <c r="D98" s="67" t="s">
        <v>1121</v>
      </c>
      <c r="E98" s="64" t="s">
        <v>451</v>
      </c>
      <c r="F98" s="89"/>
      <c r="G98" s="89" t="s">
        <v>684</v>
      </c>
      <c r="H98" s="26" t="s">
        <v>48</v>
      </c>
      <c r="I98" s="26" t="s">
        <v>615</v>
      </c>
      <c r="J98" s="98" t="s">
        <v>392</v>
      </c>
      <c r="K98" s="98" t="s">
        <v>392</v>
      </c>
      <c r="L98" s="109">
        <v>39715</v>
      </c>
      <c r="M98" s="89" t="s">
        <v>87</v>
      </c>
      <c r="N98" s="107" t="s">
        <v>548</v>
      </c>
      <c r="O98" s="107" t="s">
        <v>548</v>
      </c>
      <c r="P98" s="774" t="str">
        <f t="shared" si="1"/>
        <v>Part of NEEWS (Greater Springfield Reliability Project)</v>
      </c>
    </row>
    <row r="99" spans="1:16" ht="44.25" customHeight="1" x14ac:dyDescent="0.25">
      <c r="A99" s="64" t="s">
        <v>386</v>
      </c>
      <c r="B99" s="60" t="s">
        <v>387</v>
      </c>
      <c r="C99" s="150">
        <v>828</v>
      </c>
      <c r="D99" s="67" t="s">
        <v>1121</v>
      </c>
      <c r="E99" s="64" t="s">
        <v>451</v>
      </c>
      <c r="F99" s="64"/>
      <c r="G99" s="89" t="s">
        <v>684</v>
      </c>
      <c r="H99" s="18" t="s">
        <v>48</v>
      </c>
      <c r="I99" s="26" t="s">
        <v>617</v>
      </c>
      <c r="J99" s="98" t="s">
        <v>392</v>
      </c>
      <c r="K99" s="98" t="s">
        <v>392</v>
      </c>
      <c r="L99" s="109">
        <v>39715</v>
      </c>
      <c r="M99" s="89" t="s">
        <v>87</v>
      </c>
      <c r="N99" s="107" t="s">
        <v>548</v>
      </c>
      <c r="O99" s="107" t="s">
        <v>548</v>
      </c>
      <c r="P99" s="774" t="str">
        <f t="shared" si="1"/>
        <v>Part of NEEWS (Greater Springfield Reliability Project)</v>
      </c>
    </row>
    <row r="100" spans="1:16" ht="49.5" customHeight="1" x14ac:dyDescent="0.25">
      <c r="A100" s="64" t="s">
        <v>386</v>
      </c>
      <c r="B100" s="60" t="s">
        <v>387</v>
      </c>
      <c r="C100" s="155">
        <v>1075</v>
      </c>
      <c r="D100" s="67" t="s">
        <v>1121</v>
      </c>
      <c r="E100" s="64" t="s">
        <v>451</v>
      </c>
      <c r="F100" s="64"/>
      <c r="G100" s="89" t="s">
        <v>684</v>
      </c>
      <c r="H100" s="18" t="s">
        <v>48</v>
      </c>
      <c r="I100" s="18" t="s">
        <v>636</v>
      </c>
      <c r="J100" s="98" t="s">
        <v>392</v>
      </c>
      <c r="K100" s="98" t="s">
        <v>392</v>
      </c>
      <c r="L100" s="109">
        <v>39715</v>
      </c>
      <c r="M100" s="89" t="s">
        <v>87</v>
      </c>
      <c r="N100" s="27" t="s">
        <v>548</v>
      </c>
      <c r="O100" s="27" t="s">
        <v>548</v>
      </c>
      <c r="P100" s="774" t="str">
        <f t="shared" si="1"/>
        <v>Part of NEEWS (Greater Springfield Reliability Project)</v>
      </c>
    </row>
    <row r="101" spans="1:16" ht="44.25" customHeight="1" x14ac:dyDescent="0.25">
      <c r="A101" s="64" t="s">
        <v>386</v>
      </c>
      <c r="B101" s="60" t="s">
        <v>387</v>
      </c>
      <c r="C101" s="155">
        <v>1078</v>
      </c>
      <c r="D101" s="67" t="s">
        <v>1121</v>
      </c>
      <c r="E101" s="64" t="s">
        <v>451</v>
      </c>
      <c r="F101" s="64"/>
      <c r="G101" s="89" t="s">
        <v>684</v>
      </c>
      <c r="H101" s="18" t="s">
        <v>48</v>
      </c>
      <c r="I101" s="18" t="s">
        <v>639</v>
      </c>
      <c r="J101" s="98" t="s">
        <v>392</v>
      </c>
      <c r="K101" s="98" t="s">
        <v>392</v>
      </c>
      <c r="L101" s="109">
        <v>39715</v>
      </c>
      <c r="M101" s="89" t="s">
        <v>87</v>
      </c>
      <c r="N101" s="27" t="s">
        <v>548</v>
      </c>
      <c r="O101" s="27" t="s">
        <v>548</v>
      </c>
      <c r="P101" s="774" t="str">
        <f t="shared" si="1"/>
        <v>Part of NEEWS (Greater Springfield Reliability Project)</v>
      </c>
    </row>
    <row r="102" spans="1:16" ht="30.6" x14ac:dyDescent="0.25">
      <c r="A102" s="64" t="s">
        <v>386</v>
      </c>
      <c r="B102" s="60" t="s">
        <v>387</v>
      </c>
      <c r="C102" s="155">
        <v>1079</v>
      </c>
      <c r="D102" s="67" t="s">
        <v>1121</v>
      </c>
      <c r="E102" s="64" t="s">
        <v>451</v>
      </c>
      <c r="F102" s="64"/>
      <c r="G102" s="89" t="s">
        <v>684</v>
      </c>
      <c r="H102" s="18" t="s">
        <v>48</v>
      </c>
      <c r="I102" s="18" t="s">
        <v>640</v>
      </c>
      <c r="J102" s="98" t="s">
        <v>392</v>
      </c>
      <c r="K102" s="98" t="s">
        <v>392</v>
      </c>
      <c r="L102" s="109">
        <v>39715</v>
      </c>
      <c r="M102" s="89" t="s">
        <v>87</v>
      </c>
      <c r="N102" s="27" t="s">
        <v>548</v>
      </c>
      <c r="O102" s="27" t="s">
        <v>548</v>
      </c>
      <c r="P102" s="774" t="str">
        <f t="shared" si="1"/>
        <v>Part of NEEWS (Greater Springfield Reliability Project)</v>
      </c>
    </row>
    <row r="103" spans="1:16" ht="44.25" customHeight="1" x14ac:dyDescent="0.25">
      <c r="A103" s="64" t="s">
        <v>386</v>
      </c>
      <c r="B103" s="60" t="s">
        <v>387</v>
      </c>
      <c r="C103" s="155">
        <v>1080</v>
      </c>
      <c r="D103" s="67" t="s">
        <v>1121</v>
      </c>
      <c r="E103" s="64" t="s">
        <v>451</v>
      </c>
      <c r="F103" s="64"/>
      <c r="G103" s="89" t="s">
        <v>684</v>
      </c>
      <c r="H103" s="18" t="s">
        <v>48</v>
      </c>
      <c r="I103" s="18" t="s">
        <v>641</v>
      </c>
      <c r="J103" s="98" t="s">
        <v>392</v>
      </c>
      <c r="K103" s="98" t="s">
        <v>392</v>
      </c>
      <c r="L103" s="109">
        <v>39715</v>
      </c>
      <c r="M103" s="89" t="s">
        <v>87</v>
      </c>
      <c r="N103" s="27" t="s">
        <v>548</v>
      </c>
      <c r="O103" s="27" t="s">
        <v>548</v>
      </c>
      <c r="P103" s="774" t="str">
        <f t="shared" si="1"/>
        <v>Part of NEEWS (Greater Springfield Reliability Project)</v>
      </c>
    </row>
    <row r="104" spans="1:16" s="159" customFormat="1" ht="35.25" customHeight="1" x14ac:dyDescent="0.25">
      <c r="A104" s="148" t="s">
        <v>386</v>
      </c>
      <c r="B104" s="156" t="s">
        <v>387</v>
      </c>
      <c r="C104" s="155">
        <v>1094</v>
      </c>
      <c r="D104" s="272" t="s">
        <v>1121</v>
      </c>
      <c r="E104" s="148" t="s">
        <v>429</v>
      </c>
      <c r="F104" s="89"/>
      <c r="G104" s="85" t="s">
        <v>989</v>
      </c>
      <c r="H104" s="18" t="s">
        <v>91</v>
      </c>
      <c r="I104" s="18" t="s">
        <v>648</v>
      </c>
      <c r="J104" s="98" t="s">
        <v>392</v>
      </c>
      <c r="K104" s="98" t="s">
        <v>392</v>
      </c>
      <c r="L104" s="109">
        <v>39715</v>
      </c>
      <c r="M104" s="89" t="s">
        <v>87</v>
      </c>
      <c r="N104" s="103">
        <v>25000000</v>
      </c>
      <c r="O104" s="103">
        <v>25000000</v>
      </c>
      <c r="P104" s="791">
        <f t="shared" si="1"/>
        <v>25000000</v>
      </c>
    </row>
    <row r="105" spans="1:16" ht="36" customHeight="1" x14ac:dyDescent="0.25">
      <c r="A105" s="263" t="s">
        <v>386</v>
      </c>
      <c r="B105" s="272" t="s">
        <v>387</v>
      </c>
      <c r="C105" s="68">
        <v>1202</v>
      </c>
      <c r="D105" s="272" t="s">
        <v>1121</v>
      </c>
      <c r="E105" s="263" t="s">
        <v>402</v>
      </c>
      <c r="F105" s="263"/>
      <c r="G105" s="85" t="s">
        <v>159</v>
      </c>
      <c r="H105" s="825" t="s">
        <v>706</v>
      </c>
      <c r="I105" s="18" t="s">
        <v>1168</v>
      </c>
      <c r="J105" s="98" t="s">
        <v>392</v>
      </c>
      <c r="K105" s="98" t="s">
        <v>392</v>
      </c>
      <c r="L105" s="264">
        <v>40632</v>
      </c>
      <c r="M105" s="89" t="s">
        <v>410</v>
      </c>
      <c r="N105" s="103">
        <v>1700000</v>
      </c>
      <c r="O105" s="103">
        <v>1700000</v>
      </c>
      <c r="P105" s="791">
        <f t="shared" si="1"/>
        <v>1700000</v>
      </c>
    </row>
    <row r="106" spans="1:16" ht="46.5" customHeight="1" x14ac:dyDescent="0.25">
      <c r="A106" s="64" t="s">
        <v>386</v>
      </c>
      <c r="B106" s="67" t="s">
        <v>387</v>
      </c>
      <c r="C106" s="150">
        <v>791</v>
      </c>
      <c r="D106" s="272" t="s">
        <v>1121</v>
      </c>
      <c r="E106" s="64" t="s">
        <v>429</v>
      </c>
      <c r="F106" s="64"/>
      <c r="G106" s="88" t="s">
        <v>759</v>
      </c>
      <c r="H106" s="26" t="s">
        <v>668</v>
      </c>
      <c r="I106" s="26" t="s">
        <v>660</v>
      </c>
      <c r="J106" s="148" t="s">
        <v>392</v>
      </c>
      <c r="K106" s="98" t="s">
        <v>392</v>
      </c>
      <c r="L106" s="191">
        <v>39563</v>
      </c>
      <c r="M106" s="89" t="s">
        <v>87</v>
      </c>
      <c r="N106" s="103">
        <v>11560000</v>
      </c>
      <c r="O106" s="103">
        <v>11560000</v>
      </c>
      <c r="P106" s="775">
        <f t="shared" si="1"/>
        <v>11560000</v>
      </c>
    </row>
    <row r="107" spans="1:16" ht="31.8" x14ac:dyDescent="0.25">
      <c r="A107" s="64" t="s">
        <v>386</v>
      </c>
      <c r="B107" s="67" t="s">
        <v>387</v>
      </c>
      <c r="C107" s="150">
        <v>913</v>
      </c>
      <c r="D107" s="272" t="s">
        <v>1121</v>
      </c>
      <c r="E107" s="64" t="s">
        <v>429</v>
      </c>
      <c r="F107" s="64"/>
      <c r="G107" s="89" t="s">
        <v>759</v>
      </c>
      <c r="H107" s="26" t="s">
        <v>668</v>
      </c>
      <c r="I107" s="26" t="s">
        <v>236</v>
      </c>
      <c r="J107" s="148" t="s">
        <v>392</v>
      </c>
      <c r="K107" s="98" t="s">
        <v>392</v>
      </c>
      <c r="L107" s="191">
        <v>39563</v>
      </c>
      <c r="M107" s="89" t="s">
        <v>87</v>
      </c>
      <c r="N107" s="103">
        <v>3250000</v>
      </c>
      <c r="O107" s="103">
        <v>3250000</v>
      </c>
      <c r="P107" s="775">
        <f t="shared" si="1"/>
        <v>3250000</v>
      </c>
    </row>
    <row r="108" spans="1:16" ht="31.8" x14ac:dyDescent="0.25">
      <c r="A108" s="64" t="s">
        <v>386</v>
      </c>
      <c r="B108" s="67" t="s">
        <v>387</v>
      </c>
      <c r="C108" s="150">
        <v>914</v>
      </c>
      <c r="D108" s="272" t="s">
        <v>1121</v>
      </c>
      <c r="E108" s="64" t="s">
        <v>429</v>
      </c>
      <c r="F108" s="64"/>
      <c r="G108" s="89" t="s">
        <v>759</v>
      </c>
      <c r="H108" s="26" t="s">
        <v>668</v>
      </c>
      <c r="I108" s="26" t="s">
        <v>18</v>
      </c>
      <c r="J108" s="148" t="s">
        <v>392</v>
      </c>
      <c r="K108" s="98" t="s">
        <v>392</v>
      </c>
      <c r="L108" s="191">
        <v>39563</v>
      </c>
      <c r="M108" s="89" t="s">
        <v>87</v>
      </c>
      <c r="N108" s="103">
        <v>28150000</v>
      </c>
      <c r="O108" s="103">
        <v>28150000</v>
      </c>
      <c r="P108" s="775">
        <f t="shared" si="1"/>
        <v>28150000</v>
      </c>
    </row>
    <row r="109" spans="1:16" ht="34.5" customHeight="1" x14ac:dyDescent="0.25">
      <c r="A109" s="64" t="s">
        <v>386</v>
      </c>
      <c r="B109" s="67" t="s">
        <v>387</v>
      </c>
      <c r="C109" s="150">
        <v>917</v>
      </c>
      <c r="D109" s="272" t="s">
        <v>1121</v>
      </c>
      <c r="E109" s="64" t="s">
        <v>429</v>
      </c>
      <c r="F109" s="64"/>
      <c r="G109" s="89" t="s">
        <v>759</v>
      </c>
      <c r="H109" s="26" t="s">
        <v>668</v>
      </c>
      <c r="I109" s="26" t="s">
        <v>20</v>
      </c>
      <c r="J109" s="148" t="s">
        <v>392</v>
      </c>
      <c r="K109" s="98" t="s">
        <v>392</v>
      </c>
      <c r="L109" s="191">
        <v>39563</v>
      </c>
      <c r="M109" s="89" t="s">
        <v>87</v>
      </c>
      <c r="N109" s="103">
        <v>7000000</v>
      </c>
      <c r="O109" s="103">
        <v>7000000</v>
      </c>
      <c r="P109" s="775">
        <f t="shared" si="1"/>
        <v>7000000</v>
      </c>
    </row>
    <row r="110" spans="1:16" ht="39.75" customHeight="1" x14ac:dyDescent="0.25">
      <c r="A110" s="64" t="s">
        <v>386</v>
      </c>
      <c r="B110" s="67" t="s">
        <v>387</v>
      </c>
      <c r="C110" s="150">
        <v>793</v>
      </c>
      <c r="D110" s="272" t="s">
        <v>1121</v>
      </c>
      <c r="E110" s="64" t="s">
        <v>429</v>
      </c>
      <c r="F110" s="64"/>
      <c r="G110" s="89" t="s">
        <v>759</v>
      </c>
      <c r="H110" s="26" t="s">
        <v>668</v>
      </c>
      <c r="I110" s="26" t="s">
        <v>322</v>
      </c>
      <c r="J110" s="148" t="s">
        <v>392</v>
      </c>
      <c r="K110" s="98" t="s">
        <v>392</v>
      </c>
      <c r="L110" s="191">
        <v>39563</v>
      </c>
      <c r="M110" s="89" t="s">
        <v>87</v>
      </c>
      <c r="N110" s="103">
        <v>6400000</v>
      </c>
      <c r="O110" s="103">
        <v>6400000</v>
      </c>
      <c r="P110" s="775">
        <f t="shared" si="1"/>
        <v>6400000</v>
      </c>
    </row>
    <row r="111" spans="1:16" ht="20.399999999999999" x14ac:dyDescent="0.25">
      <c r="A111" s="829" t="s">
        <v>386</v>
      </c>
      <c r="B111" s="823" t="s">
        <v>387</v>
      </c>
      <c r="C111" s="842">
        <v>1268</v>
      </c>
      <c r="D111" s="823" t="s">
        <v>1121</v>
      </c>
      <c r="E111" s="829" t="s">
        <v>1105</v>
      </c>
      <c r="F111" s="829"/>
      <c r="G111" s="826" t="s">
        <v>389</v>
      </c>
      <c r="H111" s="824"/>
      <c r="I111" s="824" t="s">
        <v>1235</v>
      </c>
      <c r="J111" s="820"/>
      <c r="K111" s="820" t="s">
        <v>392</v>
      </c>
      <c r="L111" s="844" t="s">
        <v>410</v>
      </c>
      <c r="M111" s="844" t="s">
        <v>87</v>
      </c>
      <c r="N111" s="828"/>
      <c r="O111" s="828">
        <v>7900000</v>
      </c>
      <c r="P111" s="788">
        <f t="shared" si="1"/>
        <v>7900000</v>
      </c>
    </row>
    <row r="112" spans="1:16" ht="57" customHeight="1" x14ac:dyDescent="0.25">
      <c r="A112" s="64" t="s">
        <v>386</v>
      </c>
      <c r="B112" s="89" t="s">
        <v>387</v>
      </c>
      <c r="C112" s="150">
        <v>673</v>
      </c>
      <c r="D112" s="67" t="s">
        <v>1121</v>
      </c>
      <c r="E112" s="64" t="s">
        <v>429</v>
      </c>
      <c r="F112" s="67"/>
      <c r="G112" s="89" t="s">
        <v>389</v>
      </c>
      <c r="H112" s="26" t="s">
        <v>348</v>
      </c>
      <c r="I112" s="18" t="s">
        <v>918</v>
      </c>
      <c r="J112" s="98" t="s">
        <v>392</v>
      </c>
      <c r="K112" s="98" t="s">
        <v>392</v>
      </c>
      <c r="L112" s="109">
        <v>39871</v>
      </c>
      <c r="M112" s="89" t="s">
        <v>87</v>
      </c>
      <c r="N112" s="103">
        <v>2200000</v>
      </c>
      <c r="O112" s="103">
        <v>2200000</v>
      </c>
      <c r="P112" s="783">
        <f t="shared" ref="P112:P175" si="2">O112</f>
        <v>2200000</v>
      </c>
    </row>
    <row r="113" spans="1:44" ht="57.75" customHeight="1" x14ac:dyDescent="0.25">
      <c r="A113" s="64" t="s">
        <v>386</v>
      </c>
      <c r="B113" s="89" t="s">
        <v>387</v>
      </c>
      <c r="C113" s="150">
        <v>676</v>
      </c>
      <c r="D113" s="67" t="s">
        <v>1121</v>
      </c>
      <c r="E113" s="64" t="s">
        <v>429</v>
      </c>
      <c r="F113" s="67"/>
      <c r="G113" s="89" t="s">
        <v>389</v>
      </c>
      <c r="H113" s="26" t="s">
        <v>348</v>
      </c>
      <c r="I113" s="18" t="s">
        <v>919</v>
      </c>
      <c r="J113" s="98" t="s">
        <v>392</v>
      </c>
      <c r="K113" s="98" t="s">
        <v>392</v>
      </c>
      <c r="L113" s="109">
        <v>39871</v>
      </c>
      <c r="M113" s="89" t="s">
        <v>87</v>
      </c>
      <c r="N113" s="103">
        <v>30000000</v>
      </c>
      <c r="O113" s="103">
        <v>30000000</v>
      </c>
      <c r="P113" s="783">
        <f t="shared" si="2"/>
        <v>30000000</v>
      </c>
    </row>
    <row r="114" spans="1:44" s="118" customFormat="1" ht="45.75" customHeight="1" x14ac:dyDescent="0.25">
      <c r="A114" s="829" t="s">
        <v>386</v>
      </c>
      <c r="B114" s="826" t="s">
        <v>387</v>
      </c>
      <c r="C114" s="842">
        <v>1257</v>
      </c>
      <c r="D114" s="823" t="s">
        <v>1121</v>
      </c>
      <c r="E114" s="829" t="s">
        <v>429</v>
      </c>
      <c r="F114" s="823"/>
      <c r="G114" s="826" t="s">
        <v>575</v>
      </c>
      <c r="H114" s="824" t="s">
        <v>1246</v>
      </c>
      <c r="I114" s="824" t="s">
        <v>1225</v>
      </c>
      <c r="J114" s="820"/>
      <c r="K114" s="820" t="s">
        <v>392</v>
      </c>
      <c r="L114" s="821">
        <v>40752</v>
      </c>
      <c r="M114" s="826" t="s">
        <v>87</v>
      </c>
      <c r="N114" s="822"/>
      <c r="O114" s="822">
        <v>29000000</v>
      </c>
      <c r="P114" s="843">
        <f t="shared" si="2"/>
        <v>29000000</v>
      </c>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row>
    <row r="115" spans="1:44" ht="44.25" customHeight="1" x14ac:dyDescent="0.25">
      <c r="A115" s="829" t="s">
        <v>386</v>
      </c>
      <c r="B115" s="826" t="s">
        <v>387</v>
      </c>
      <c r="C115" s="842">
        <v>1258</v>
      </c>
      <c r="D115" s="823" t="s">
        <v>1121</v>
      </c>
      <c r="E115" s="829" t="s">
        <v>429</v>
      </c>
      <c r="F115" s="823"/>
      <c r="G115" s="815" t="s">
        <v>575</v>
      </c>
      <c r="H115" s="824" t="s">
        <v>1246</v>
      </c>
      <c r="I115" s="824" t="s">
        <v>1255</v>
      </c>
      <c r="J115" s="820"/>
      <c r="K115" s="820" t="s">
        <v>392</v>
      </c>
      <c r="L115" s="821">
        <v>40752</v>
      </c>
      <c r="M115" s="826" t="s">
        <v>87</v>
      </c>
      <c r="N115" s="822"/>
      <c r="O115" s="822">
        <v>11500000</v>
      </c>
      <c r="P115" s="843">
        <f t="shared" si="2"/>
        <v>11500000</v>
      </c>
    </row>
    <row r="116" spans="1:44" ht="44.25" customHeight="1" x14ac:dyDescent="0.25">
      <c r="A116" s="829" t="s">
        <v>386</v>
      </c>
      <c r="B116" s="826" t="s">
        <v>387</v>
      </c>
      <c r="C116" s="842">
        <v>1259</v>
      </c>
      <c r="D116" s="823" t="s">
        <v>1121</v>
      </c>
      <c r="E116" s="829" t="s">
        <v>429</v>
      </c>
      <c r="F116" s="823"/>
      <c r="G116" s="815" t="s">
        <v>575</v>
      </c>
      <c r="H116" s="824" t="s">
        <v>1246</v>
      </c>
      <c r="I116" s="824" t="s">
        <v>1256</v>
      </c>
      <c r="J116" s="820"/>
      <c r="K116" s="820" t="s">
        <v>392</v>
      </c>
      <c r="L116" s="821">
        <v>40752</v>
      </c>
      <c r="M116" s="826" t="s">
        <v>87</v>
      </c>
      <c r="N116" s="822"/>
      <c r="O116" s="822">
        <v>20000000</v>
      </c>
      <c r="P116" s="843">
        <f t="shared" si="2"/>
        <v>20000000</v>
      </c>
    </row>
    <row r="117" spans="1:44" ht="44.25" customHeight="1" x14ac:dyDescent="0.25">
      <c r="A117" s="263" t="s">
        <v>386</v>
      </c>
      <c r="B117" s="823" t="s">
        <v>387</v>
      </c>
      <c r="C117" s="68">
        <v>1201</v>
      </c>
      <c r="D117" s="272" t="s">
        <v>1121</v>
      </c>
      <c r="E117" s="263" t="s">
        <v>402</v>
      </c>
      <c r="F117" s="263" t="s">
        <v>1163</v>
      </c>
      <c r="G117" s="85" t="s">
        <v>389</v>
      </c>
      <c r="H117" s="18" t="s">
        <v>1131</v>
      </c>
      <c r="I117" s="824" t="s">
        <v>1254</v>
      </c>
      <c r="J117" s="98" t="s">
        <v>396</v>
      </c>
      <c r="K117" s="820" t="s">
        <v>392</v>
      </c>
      <c r="L117" s="827">
        <v>40627</v>
      </c>
      <c r="M117" s="89" t="s">
        <v>410</v>
      </c>
      <c r="N117" s="103">
        <v>800000</v>
      </c>
      <c r="O117" s="822">
        <v>1500000</v>
      </c>
      <c r="P117" s="785">
        <f t="shared" si="2"/>
        <v>1500000</v>
      </c>
    </row>
    <row r="118" spans="1:44" ht="34.5" customHeight="1" x14ac:dyDescent="0.25">
      <c r="A118" s="263" t="s">
        <v>386</v>
      </c>
      <c r="B118" s="823" t="s">
        <v>387</v>
      </c>
      <c r="C118" s="68">
        <v>1168</v>
      </c>
      <c r="D118" s="272" t="s">
        <v>1121</v>
      </c>
      <c r="E118" s="263" t="s">
        <v>1029</v>
      </c>
      <c r="F118" s="263"/>
      <c r="G118" s="815" t="s">
        <v>389</v>
      </c>
      <c r="H118" s="824" t="s">
        <v>1259</v>
      </c>
      <c r="I118" s="824" t="s">
        <v>1260</v>
      </c>
      <c r="J118" s="98" t="s">
        <v>396</v>
      </c>
      <c r="K118" s="820" t="s">
        <v>392</v>
      </c>
      <c r="L118" s="827">
        <v>40688</v>
      </c>
      <c r="M118" s="89" t="s">
        <v>87</v>
      </c>
      <c r="N118" s="103">
        <v>4100000</v>
      </c>
      <c r="O118" s="103">
        <v>4100000</v>
      </c>
      <c r="P118" s="770">
        <f t="shared" si="2"/>
        <v>4100000</v>
      </c>
    </row>
    <row r="119" spans="1:44" ht="30.75" customHeight="1" x14ac:dyDescent="0.25">
      <c r="A119" s="829" t="s">
        <v>386</v>
      </c>
      <c r="B119" s="823" t="s">
        <v>387</v>
      </c>
      <c r="C119" s="842">
        <v>1256</v>
      </c>
      <c r="D119" s="823" t="s">
        <v>1121</v>
      </c>
      <c r="E119" s="829" t="s">
        <v>1222</v>
      </c>
      <c r="F119" s="829"/>
      <c r="G119" s="826" t="s">
        <v>159</v>
      </c>
      <c r="H119" s="824" t="s">
        <v>1223</v>
      </c>
      <c r="I119" s="824" t="s">
        <v>1224</v>
      </c>
      <c r="J119" s="820"/>
      <c r="K119" s="820" t="s">
        <v>392</v>
      </c>
      <c r="L119" s="827" t="s">
        <v>410</v>
      </c>
      <c r="M119" s="826" t="s">
        <v>410</v>
      </c>
      <c r="N119" s="822"/>
      <c r="O119" s="822">
        <v>2750000</v>
      </c>
      <c r="P119" s="770">
        <f t="shared" si="2"/>
        <v>2750000</v>
      </c>
    </row>
    <row r="120" spans="1:44" ht="31.8" x14ac:dyDescent="0.25">
      <c r="A120" s="64" t="s">
        <v>386</v>
      </c>
      <c r="B120" s="67" t="s">
        <v>387</v>
      </c>
      <c r="C120" s="150">
        <v>915</v>
      </c>
      <c r="D120" s="67" t="s">
        <v>1122</v>
      </c>
      <c r="E120" s="64" t="s">
        <v>429</v>
      </c>
      <c r="F120" s="64"/>
      <c r="G120" s="89" t="s">
        <v>759</v>
      </c>
      <c r="H120" s="26" t="s">
        <v>668</v>
      </c>
      <c r="I120" s="26" t="s">
        <v>237</v>
      </c>
      <c r="J120" s="148" t="s">
        <v>392</v>
      </c>
      <c r="K120" s="98" t="s">
        <v>392</v>
      </c>
      <c r="L120" s="191">
        <v>39563</v>
      </c>
      <c r="M120" s="89" t="s">
        <v>87</v>
      </c>
      <c r="N120" s="103">
        <v>19450000</v>
      </c>
      <c r="O120" s="103">
        <v>19450000</v>
      </c>
      <c r="P120" s="775">
        <f t="shared" si="2"/>
        <v>19450000</v>
      </c>
    </row>
    <row r="121" spans="1:44" ht="47.25" customHeight="1" x14ac:dyDescent="0.25">
      <c r="A121" s="64" t="s">
        <v>386</v>
      </c>
      <c r="B121" s="67" t="s">
        <v>387</v>
      </c>
      <c r="C121" s="150">
        <v>916</v>
      </c>
      <c r="D121" s="67" t="s">
        <v>1122</v>
      </c>
      <c r="E121" s="64" t="s">
        <v>429</v>
      </c>
      <c r="F121" s="64"/>
      <c r="G121" s="88" t="s">
        <v>759</v>
      </c>
      <c r="H121" s="26" t="s">
        <v>668</v>
      </c>
      <c r="I121" s="26" t="s">
        <v>21</v>
      </c>
      <c r="J121" s="148" t="s">
        <v>392</v>
      </c>
      <c r="K121" s="98" t="s">
        <v>392</v>
      </c>
      <c r="L121" s="191">
        <v>39563</v>
      </c>
      <c r="M121" s="89" t="s">
        <v>87</v>
      </c>
      <c r="N121" s="103">
        <v>11800000</v>
      </c>
      <c r="O121" s="103">
        <v>11800000</v>
      </c>
      <c r="P121" s="775">
        <f t="shared" si="2"/>
        <v>11800000</v>
      </c>
    </row>
    <row r="122" spans="1:44" ht="47.25" customHeight="1" x14ac:dyDescent="0.25">
      <c r="A122" s="64" t="s">
        <v>386</v>
      </c>
      <c r="B122" s="67" t="s">
        <v>387</v>
      </c>
      <c r="C122" s="150">
        <v>918</v>
      </c>
      <c r="D122" s="67" t="s">
        <v>1122</v>
      </c>
      <c r="E122" s="64" t="s">
        <v>429</v>
      </c>
      <c r="F122" s="64"/>
      <c r="G122" s="88" t="s">
        <v>759</v>
      </c>
      <c r="H122" s="26" t="s">
        <v>668</v>
      </c>
      <c r="I122" s="26" t="s">
        <v>19</v>
      </c>
      <c r="J122" s="148" t="s">
        <v>392</v>
      </c>
      <c r="K122" s="98" t="s">
        <v>392</v>
      </c>
      <c r="L122" s="191">
        <v>39563</v>
      </c>
      <c r="M122" s="89" t="s">
        <v>87</v>
      </c>
      <c r="N122" s="103">
        <v>3180000</v>
      </c>
      <c r="O122" s="103">
        <v>3180000</v>
      </c>
      <c r="P122" s="775">
        <f t="shared" si="2"/>
        <v>3180000</v>
      </c>
    </row>
    <row r="123" spans="1:44" ht="47.25" customHeight="1" x14ac:dyDescent="0.25">
      <c r="A123" s="64" t="s">
        <v>386</v>
      </c>
      <c r="B123" s="156" t="s">
        <v>387</v>
      </c>
      <c r="C123" s="150">
        <v>190</v>
      </c>
      <c r="D123" s="67" t="s">
        <v>1122</v>
      </c>
      <c r="E123" s="64" t="s">
        <v>429</v>
      </c>
      <c r="F123" s="89"/>
      <c r="G123" s="88" t="s">
        <v>989</v>
      </c>
      <c r="H123" s="26" t="s">
        <v>91</v>
      </c>
      <c r="I123" s="18" t="s">
        <v>676</v>
      </c>
      <c r="J123" s="98" t="s">
        <v>392</v>
      </c>
      <c r="K123" s="98" t="s">
        <v>392</v>
      </c>
      <c r="L123" s="109">
        <v>39715</v>
      </c>
      <c r="M123" s="89" t="s">
        <v>87</v>
      </c>
      <c r="N123" s="103">
        <v>81800000</v>
      </c>
      <c r="O123" s="103">
        <v>81800000</v>
      </c>
      <c r="P123" s="786">
        <f t="shared" si="2"/>
        <v>81800000</v>
      </c>
    </row>
    <row r="124" spans="1:44" ht="30.75" customHeight="1" x14ac:dyDescent="0.25">
      <c r="A124" s="148" t="s">
        <v>386</v>
      </c>
      <c r="B124" s="156" t="s">
        <v>387</v>
      </c>
      <c r="C124" s="155">
        <v>1095</v>
      </c>
      <c r="D124" s="67" t="s">
        <v>1122</v>
      </c>
      <c r="E124" s="148" t="s">
        <v>429</v>
      </c>
      <c r="F124" s="89"/>
      <c r="G124" s="87" t="s">
        <v>389</v>
      </c>
      <c r="H124" s="18" t="s">
        <v>91</v>
      </c>
      <c r="I124" s="18" t="s">
        <v>649</v>
      </c>
      <c r="J124" s="98" t="s">
        <v>392</v>
      </c>
      <c r="K124" s="98" t="s">
        <v>392</v>
      </c>
      <c r="L124" s="109">
        <v>39715</v>
      </c>
      <c r="M124" s="89" t="s">
        <v>87</v>
      </c>
      <c r="N124" s="103">
        <v>73800000</v>
      </c>
      <c r="O124" s="103">
        <v>73800000</v>
      </c>
      <c r="P124" s="786">
        <f t="shared" si="2"/>
        <v>73800000</v>
      </c>
    </row>
    <row r="125" spans="1:44" ht="42.75" customHeight="1" x14ac:dyDescent="0.25">
      <c r="A125" s="148" t="s">
        <v>386</v>
      </c>
      <c r="B125" s="156" t="s">
        <v>387</v>
      </c>
      <c r="C125" s="155">
        <v>794</v>
      </c>
      <c r="D125" s="67" t="s">
        <v>1122</v>
      </c>
      <c r="E125" s="148" t="s">
        <v>429</v>
      </c>
      <c r="F125" s="186"/>
      <c r="G125" s="85" t="s">
        <v>989</v>
      </c>
      <c r="H125" s="26" t="s">
        <v>91</v>
      </c>
      <c r="I125" s="18" t="s">
        <v>677</v>
      </c>
      <c r="J125" s="98" t="s">
        <v>392</v>
      </c>
      <c r="K125" s="98" t="s">
        <v>392</v>
      </c>
      <c r="L125" s="109">
        <v>39715</v>
      </c>
      <c r="M125" s="89" t="s">
        <v>87</v>
      </c>
      <c r="N125" s="103">
        <v>71700000</v>
      </c>
      <c r="O125" s="103">
        <v>71700000</v>
      </c>
      <c r="P125" s="786">
        <f t="shared" si="2"/>
        <v>71700000</v>
      </c>
    </row>
    <row r="126" spans="1:44" ht="35.25" customHeight="1" x14ac:dyDescent="0.25">
      <c r="A126" s="148" t="s">
        <v>386</v>
      </c>
      <c r="B126" s="156" t="s">
        <v>387</v>
      </c>
      <c r="C126" s="155">
        <v>795</v>
      </c>
      <c r="D126" s="67" t="s">
        <v>1122</v>
      </c>
      <c r="E126" s="148" t="s">
        <v>429</v>
      </c>
      <c r="F126" s="186"/>
      <c r="G126" s="85" t="s">
        <v>750</v>
      </c>
      <c r="H126" s="26" t="s">
        <v>90</v>
      </c>
      <c r="I126" s="18" t="s">
        <v>1085</v>
      </c>
      <c r="J126" s="98" t="s">
        <v>392</v>
      </c>
      <c r="K126" s="98" t="s">
        <v>392</v>
      </c>
      <c r="L126" s="109">
        <v>39715</v>
      </c>
      <c r="M126" s="89" t="s">
        <v>87</v>
      </c>
      <c r="N126" s="103">
        <v>69000000</v>
      </c>
      <c r="O126" s="103">
        <v>69000000</v>
      </c>
      <c r="P126" s="786">
        <f t="shared" si="2"/>
        <v>69000000</v>
      </c>
    </row>
    <row r="127" spans="1:44" ht="32.25" customHeight="1" x14ac:dyDescent="0.25">
      <c r="A127" s="148" t="s">
        <v>386</v>
      </c>
      <c r="B127" s="156" t="s">
        <v>387</v>
      </c>
      <c r="C127" s="113">
        <v>1106</v>
      </c>
      <c r="D127" s="67" t="s">
        <v>1122</v>
      </c>
      <c r="E127" s="148" t="s">
        <v>429</v>
      </c>
      <c r="F127" s="186"/>
      <c r="G127" s="815" t="s">
        <v>128</v>
      </c>
      <c r="H127" s="26" t="s">
        <v>90</v>
      </c>
      <c r="I127" s="824" t="s">
        <v>1232</v>
      </c>
      <c r="J127" s="98" t="s">
        <v>392</v>
      </c>
      <c r="K127" s="98" t="s">
        <v>392</v>
      </c>
      <c r="L127" s="109">
        <v>39715</v>
      </c>
      <c r="M127" s="89" t="s">
        <v>87</v>
      </c>
      <c r="N127" s="107">
        <v>26000000</v>
      </c>
      <c r="O127" s="107">
        <v>26000000</v>
      </c>
      <c r="P127" s="786">
        <f t="shared" si="2"/>
        <v>26000000</v>
      </c>
    </row>
    <row r="128" spans="1:44" ht="34.5" customHeight="1" x14ac:dyDescent="0.25">
      <c r="A128" s="148" t="s">
        <v>386</v>
      </c>
      <c r="B128" s="156" t="s">
        <v>387</v>
      </c>
      <c r="C128" s="155">
        <v>798</v>
      </c>
      <c r="D128" s="67" t="s">
        <v>1122</v>
      </c>
      <c r="E128" s="148" t="s">
        <v>429</v>
      </c>
      <c r="F128" s="186"/>
      <c r="G128" s="89" t="s">
        <v>1</v>
      </c>
      <c r="H128" s="26" t="s">
        <v>90</v>
      </c>
      <c r="I128" s="18" t="s">
        <v>902</v>
      </c>
      <c r="J128" s="98" t="s">
        <v>392</v>
      </c>
      <c r="K128" s="98" t="s">
        <v>392</v>
      </c>
      <c r="L128" s="109">
        <v>39715</v>
      </c>
      <c r="M128" s="89" t="s">
        <v>87</v>
      </c>
      <c r="N128" s="103">
        <v>4900000</v>
      </c>
      <c r="O128" s="822">
        <v>600000</v>
      </c>
      <c r="P128" s="786">
        <f t="shared" si="2"/>
        <v>600000</v>
      </c>
    </row>
    <row r="129" spans="1:64" s="705" customFormat="1" ht="38.25" customHeight="1" x14ac:dyDescent="0.25">
      <c r="A129" s="148" t="s">
        <v>386</v>
      </c>
      <c r="B129" s="156" t="s">
        <v>387</v>
      </c>
      <c r="C129" s="155">
        <v>1096</v>
      </c>
      <c r="D129" s="67" t="s">
        <v>1122</v>
      </c>
      <c r="E129" s="148" t="s">
        <v>429</v>
      </c>
      <c r="F129" s="89"/>
      <c r="G129" s="85" t="s">
        <v>128</v>
      </c>
      <c r="H129" s="26" t="s">
        <v>90</v>
      </c>
      <c r="I129" s="18" t="s">
        <v>650</v>
      </c>
      <c r="J129" s="98" t="s">
        <v>392</v>
      </c>
      <c r="K129" s="98" t="s">
        <v>392</v>
      </c>
      <c r="L129" s="109">
        <v>39715</v>
      </c>
      <c r="M129" s="89" t="s">
        <v>87</v>
      </c>
      <c r="N129" s="103">
        <v>12000000</v>
      </c>
      <c r="O129" s="103">
        <v>12000000</v>
      </c>
      <c r="P129" s="786">
        <f t="shared" si="2"/>
        <v>12000000</v>
      </c>
      <c r="AR129" s="119"/>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row>
    <row r="130" spans="1:64" s="705" customFormat="1" ht="49.5" customHeight="1" x14ac:dyDescent="0.25">
      <c r="A130" s="148" t="s">
        <v>386</v>
      </c>
      <c r="B130" s="156" t="s">
        <v>387</v>
      </c>
      <c r="C130" s="155">
        <v>1097</v>
      </c>
      <c r="D130" s="67" t="s">
        <v>1122</v>
      </c>
      <c r="E130" s="148" t="s">
        <v>429</v>
      </c>
      <c r="F130" s="846"/>
      <c r="G130" s="88" t="s">
        <v>746</v>
      </c>
      <c r="H130" s="26" t="s">
        <v>90</v>
      </c>
      <c r="I130" s="18" t="s">
        <v>1086</v>
      </c>
      <c r="J130" s="98" t="s">
        <v>392</v>
      </c>
      <c r="K130" s="98" t="s">
        <v>392</v>
      </c>
      <c r="L130" s="109">
        <v>39715</v>
      </c>
      <c r="M130" s="89" t="s">
        <v>87</v>
      </c>
      <c r="N130" s="103">
        <v>129800000</v>
      </c>
      <c r="O130" s="103">
        <v>129800000</v>
      </c>
      <c r="P130" s="786">
        <f t="shared" si="2"/>
        <v>129800000</v>
      </c>
      <c r="AR130" s="119"/>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row>
    <row r="131" spans="1:64" ht="20.399999999999999" x14ac:dyDescent="0.25">
      <c r="A131" s="186" t="s">
        <v>386</v>
      </c>
      <c r="B131" s="157" t="s">
        <v>387</v>
      </c>
      <c r="C131" s="255">
        <v>1099</v>
      </c>
      <c r="D131" s="67" t="s">
        <v>1122</v>
      </c>
      <c r="E131" s="186" t="s">
        <v>429</v>
      </c>
      <c r="F131" s="846"/>
      <c r="G131" s="87" t="s">
        <v>128</v>
      </c>
      <c r="H131" s="26" t="s">
        <v>90</v>
      </c>
      <c r="I131" s="18" t="s">
        <v>653</v>
      </c>
      <c r="J131" s="98" t="s">
        <v>392</v>
      </c>
      <c r="K131" s="98" t="s">
        <v>392</v>
      </c>
      <c r="L131" s="109">
        <v>39715</v>
      </c>
      <c r="M131" s="89" t="s">
        <v>87</v>
      </c>
      <c r="N131" s="103">
        <v>6000000</v>
      </c>
      <c r="O131" s="103">
        <v>6000000</v>
      </c>
      <c r="P131" s="786">
        <f t="shared" si="2"/>
        <v>6000000</v>
      </c>
    </row>
    <row r="132" spans="1:64" x14ac:dyDescent="0.25">
      <c r="A132" s="263" t="s">
        <v>386</v>
      </c>
      <c r="B132" s="823" t="s">
        <v>387</v>
      </c>
      <c r="C132" s="68">
        <v>1253</v>
      </c>
      <c r="D132" s="823" t="s">
        <v>1122</v>
      </c>
      <c r="E132" s="263" t="s">
        <v>429</v>
      </c>
      <c r="F132" s="263"/>
      <c r="G132" s="826" t="s">
        <v>988</v>
      </c>
      <c r="H132" s="18"/>
      <c r="I132" s="824" t="s">
        <v>1218</v>
      </c>
      <c r="J132" s="98" t="s">
        <v>396</v>
      </c>
      <c r="K132" s="820" t="s">
        <v>392</v>
      </c>
      <c r="L132" s="821">
        <v>40701</v>
      </c>
      <c r="M132" s="89" t="s">
        <v>87</v>
      </c>
      <c r="N132" s="103">
        <v>5000000</v>
      </c>
      <c r="O132" s="822">
        <v>3000000</v>
      </c>
      <c r="P132" s="770">
        <f t="shared" si="2"/>
        <v>3000000</v>
      </c>
    </row>
    <row r="133" spans="1:64" ht="36" customHeight="1" x14ac:dyDescent="0.25">
      <c r="A133" s="263" t="s">
        <v>386</v>
      </c>
      <c r="B133" s="272" t="s">
        <v>387</v>
      </c>
      <c r="C133" s="113">
        <v>1241</v>
      </c>
      <c r="D133" s="272" t="s">
        <v>1122</v>
      </c>
      <c r="E133" s="263" t="s">
        <v>429</v>
      </c>
      <c r="F133" s="781"/>
      <c r="G133" s="89" t="s">
        <v>159</v>
      </c>
      <c r="H133" s="18"/>
      <c r="I133" s="18" t="s">
        <v>1144</v>
      </c>
      <c r="J133" s="98" t="s">
        <v>392</v>
      </c>
      <c r="K133" s="98" t="s">
        <v>392</v>
      </c>
      <c r="L133" s="109">
        <v>40539</v>
      </c>
      <c r="M133" s="89" t="s">
        <v>87</v>
      </c>
      <c r="N133" s="103">
        <v>4200000</v>
      </c>
      <c r="O133" s="103">
        <v>4200000</v>
      </c>
      <c r="P133" s="770">
        <f t="shared" si="2"/>
        <v>4200000</v>
      </c>
    </row>
    <row r="134" spans="1:64" ht="30.6" x14ac:dyDescent="0.25">
      <c r="A134" s="64" t="s">
        <v>386</v>
      </c>
      <c r="B134" s="89" t="s">
        <v>387</v>
      </c>
      <c r="C134" s="255">
        <v>1054</v>
      </c>
      <c r="D134" s="89" t="s">
        <v>1123</v>
      </c>
      <c r="E134" s="64" t="s">
        <v>451</v>
      </c>
      <c r="F134" s="64"/>
      <c r="G134" s="89" t="s">
        <v>684</v>
      </c>
      <c r="H134" s="18" t="s">
        <v>657</v>
      </c>
      <c r="I134" s="18" t="s">
        <v>1162</v>
      </c>
      <c r="J134" s="98" t="s">
        <v>392</v>
      </c>
      <c r="K134" s="98" t="s">
        <v>392</v>
      </c>
      <c r="L134" s="109">
        <v>39715</v>
      </c>
      <c r="M134" s="89" t="s">
        <v>87</v>
      </c>
      <c r="N134" s="103">
        <v>31000000</v>
      </c>
      <c r="O134" s="822">
        <v>28800000</v>
      </c>
      <c r="P134" s="774">
        <f t="shared" si="2"/>
        <v>28800000</v>
      </c>
    </row>
    <row r="135" spans="1:64" ht="32.25" customHeight="1" x14ac:dyDescent="0.25">
      <c r="A135" s="98" t="s">
        <v>386</v>
      </c>
      <c r="B135" s="89" t="s">
        <v>387</v>
      </c>
      <c r="C135" s="155">
        <v>576</v>
      </c>
      <c r="D135" s="89" t="s">
        <v>1123</v>
      </c>
      <c r="E135" s="98" t="s">
        <v>451</v>
      </c>
      <c r="F135" s="98"/>
      <c r="G135" s="85">
        <v>2016</v>
      </c>
      <c r="H135" s="26" t="s">
        <v>349</v>
      </c>
      <c r="I135" s="18" t="s">
        <v>698</v>
      </c>
      <c r="J135" s="98" t="s">
        <v>392</v>
      </c>
      <c r="K135" s="98" t="s">
        <v>392</v>
      </c>
      <c r="L135" s="109">
        <v>39715</v>
      </c>
      <c r="M135" s="89" t="s">
        <v>87</v>
      </c>
      <c r="N135" s="103">
        <v>338000000</v>
      </c>
      <c r="O135" s="822">
        <v>301000000</v>
      </c>
      <c r="P135" s="774">
        <f t="shared" si="2"/>
        <v>301000000</v>
      </c>
    </row>
    <row r="136" spans="1:64" ht="33.75" customHeight="1" x14ac:dyDescent="0.25">
      <c r="A136" s="98" t="s">
        <v>386</v>
      </c>
      <c r="B136" s="89" t="s">
        <v>387</v>
      </c>
      <c r="C136" s="113">
        <v>1114</v>
      </c>
      <c r="D136" s="89" t="s">
        <v>1123</v>
      </c>
      <c r="E136" s="98" t="s">
        <v>451</v>
      </c>
      <c r="F136" s="98"/>
      <c r="G136" s="85">
        <v>2016</v>
      </c>
      <c r="H136" s="18" t="s">
        <v>349</v>
      </c>
      <c r="I136" s="18" t="s">
        <v>700</v>
      </c>
      <c r="J136" s="98" t="s">
        <v>392</v>
      </c>
      <c r="K136" s="98" t="s">
        <v>392</v>
      </c>
      <c r="L136" s="109">
        <v>39715</v>
      </c>
      <c r="M136" s="89" t="s">
        <v>87</v>
      </c>
      <c r="N136" s="107" t="s">
        <v>699</v>
      </c>
      <c r="O136" s="107" t="s">
        <v>699</v>
      </c>
      <c r="P136" s="774" t="str">
        <f t="shared" si="2"/>
        <v>Part of NEEWS (Central Connecticut Reliability Project)</v>
      </c>
    </row>
    <row r="137" spans="1:64" ht="29.25" customHeight="1" x14ac:dyDescent="0.25">
      <c r="A137" s="98" t="s">
        <v>386</v>
      </c>
      <c r="B137" s="89" t="s">
        <v>387</v>
      </c>
      <c r="C137" s="68">
        <v>802</v>
      </c>
      <c r="D137" s="89" t="s">
        <v>1123</v>
      </c>
      <c r="E137" s="98" t="s">
        <v>451</v>
      </c>
      <c r="F137" s="98"/>
      <c r="G137" s="85">
        <v>2015</v>
      </c>
      <c r="H137" s="26" t="s">
        <v>91</v>
      </c>
      <c r="I137" s="18" t="s">
        <v>621</v>
      </c>
      <c r="J137" s="98" t="s">
        <v>392</v>
      </c>
      <c r="K137" s="98" t="s">
        <v>392</v>
      </c>
      <c r="L137" s="109">
        <v>39715</v>
      </c>
      <c r="M137" s="89" t="s">
        <v>87</v>
      </c>
      <c r="N137" s="103">
        <v>251000000</v>
      </c>
      <c r="O137" s="822">
        <v>218000000</v>
      </c>
      <c r="P137" s="774">
        <f t="shared" si="2"/>
        <v>218000000</v>
      </c>
    </row>
    <row r="138" spans="1:64" ht="30" customHeight="1" x14ac:dyDescent="0.25">
      <c r="A138" s="98" t="s">
        <v>386</v>
      </c>
      <c r="B138" s="89" t="s">
        <v>387</v>
      </c>
      <c r="C138" s="155">
        <v>1085</v>
      </c>
      <c r="D138" s="89" t="s">
        <v>1123</v>
      </c>
      <c r="E138" s="98" t="s">
        <v>451</v>
      </c>
      <c r="F138" s="98"/>
      <c r="G138" s="85">
        <v>2015</v>
      </c>
      <c r="H138" s="26" t="s">
        <v>91</v>
      </c>
      <c r="I138" s="18" t="s">
        <v>643</v>
      </c>
      <c r="J138" s="98" t="s">
        <v>392</v>
      </c>
      <c r="K138" s="98" t="s">
        <v>392</v>
      </c>
      <c r="L138" s="109">
        <v>39715</v>
      </c>
      <c r="M138" s="89" t="s">
        <v>87</v>
      </c>
      <c r="N138" s="107" t="s">
        <v>552</v>
      </c>
      <c r="O138" s="107" t="s">
        <v>552</v>
      </c>
      <c r="P138" s="774" t="str">
        <f t="shared" si="2"/>
        <v>Part of NEEWS (Interstate Reliability Project)</v>
      </c>
    </row>
    <row r="139" spans="1:64" ht="31.5" customHeight="1" x14ac:dyDescent="0.25">
      <c r="A139" s="64" t="s">
        <v>386</v>
      </c>
      <c r="B139" s="89" t="s">
        <v>387</v>
      </c>
      <c r="C139" s="150">
        <v>810</v>
      </c>
      <c r="D139" s="89" t="s">
        <v>1123</v>
      </c>
      <c r="E139" s="64" t="s">
        <v>451</v>
      </c>
      <c r="F139" s="64"/>
      <c r="G139" s="89">
        <v>2015</v>
      </c>
      <c r="H139" s="26" t="s">
        <v>91</v>
      </c>
      <c r="I139" s="18" t="s">
        <v>704</v>
      </c>
      <c r="J139" s="98" t="s">
        <v>392</v>
      </c>
      <c r="K139" s="98" t="s">
        <v>392</v>
      </c>
      <c r="L139" s="109">
        <v>39715</v>
      </c>
      <c r="M139" s="89" t="s">
        <v>87</v>
      </c>
      <c r="N139" s="107" t="s">
        <v>552</v>
      </c>
      <c r="O139" s="107" t="s">
        <v>552</v>
      </c>
      <c r="P139" s="774" t="str">
        <f t="shared" si="2"/>
        <v>Part of NEEWS (Interstate Reliability Project)</v>
      </c>
    </row>
    <row r="140" spans="1:64" ht="29.25" customHeight="1" x14ac:dyDescent="0.25">
      <c r="A140" s="64" t="s">
        <v>386</v>
      </c>
      <c r="B140" s="89" t="s">
        <v>387</v>
      </c>
      <c r="C140" s="150">
        <v>191</v>
      </c>
      <c r="D140" s="89" t="s">
        <v>1123</v>
      </c>
      <c r="E140" s="64" t="s">
        <v>451</v>
      </c>
      <c r="F140" s="64" t="s">
        <v>429</v>
      </c>
      <c r="G140" s="85">
        <v>2015</v>
      </c>
      <c r="H140" s="26" t="s">
        <v>91</v>
      </c>
      <c r="I140" s="18" t="s">
        <v>683</v>
      </c>
      <c r="J140" s="98" t="s">
        <v>392</v>
      </c>
      <c r="K140" s="98" t="s">
        <v>392</v>
      </c>
      <c r="L140" s="109">
        <v>39715</v>
      </c>
      <c r="M140" s="89" t="s">
        <v>87</v>
      </c>
      <c r="N140" s="107" t="s">
        <v>552</v>
      </c>
      <c r="O140" s="107" t="s">
        <v>552</v>
      </c>
      <c r="P140" s="774" t="str">
        <f t="shared" si="2"/>
        <v>Part of NEEWS (Interstate Reliability Project)</v>
      </c>
    </row>
    <row r="141" spans="1:64" ht="39.75" customHeight="1" x14ac:dyDescent="0.25">
      <c r="A141" s="263" t="s">
        <v>386</v>
      </c>
      <c r="B141" s="823" t="s">
        <v>387</v>
      </c>
      <c r="C141" s="68">
        <v>1235</v>
      </c>
      <c r="D141" s="272" t="s">
        <v>1123</v>
      </c>
      <c r="E141" s="263" t="s">
        <v>451</v>
      </c>
      <c r="F141" s="89"/>
      <c r="G141" s="89" t="s">
        <v>989</v>
      </c>
      <c r="H141" s="825" t="s">
        <v>706</v>
      </c>
      <c r="I141" s="65" t="s">
        <v>1161</v>
      </c>
      <c r="J141" s="98" t="s">
        <v>396</v>
      </c>
      <c r="K141" s="820" t="s">
        <v>392</v>
      </c>
      <c r="L141" s="821">
        <v>40703</v>
      </c>
      <c r="M141" s="89" t="s">
        <v>87</v>
      </c>
      <c r="N141" s="103">
        <v>3500000</v>
      </c>
      <c r="O141" s="822">
        <v>3000000</v>
      </c>
      <c r="P141" s="770">
        <f t="shared" si="2"/>
        <v>3000000</v>
      </c>
    </row>
    <row r="142" spans="1:64" s="302" customFormat="1" ht="46.5" customHeight="1" x14ac:dyDescent="0.25">
      <c r="A142" s="263" t="s">
        <v>386</v>
      </c>
      <c r="B142" s="823" t="s">
        <v>387</v>
      </c>
      <c r="C142" s="68">
        <v>1245</v>
      </c>
      <c r="D142" s="272" t="s">
        <v>1123</v>
      </c>
      <c r="E142" s="263" t="s">
        <v>1184</v>
      </c>
      <c r="F142" s="89"/>
      <c r="G142" s="85" t="s">
        <v>989</v>
      </c>
      <c r="H142" s="825" t="s">
        <v>706</v>
      </c>
      <c r="I142" s="65" t="s">
        <v>1161</v>
      </c>
      <c r="J142" s="98" t="s">
        <v>396</v>
      </c>
      <c r="K142" s="820" t="s">
        <v>392</v>
      </c>
      <c r="L142" s="821">
        <v>40703</v>
      </c>
      <c r="M142" s="89" t="s">
        <v>87</v>
      </c>
      <c r="N142" s="103">
        <v>60000</v>
      </c>
      <c r="O142" s="103">
        <v>60000</v>
      </c>
      <c r="P142" s="770">
        <f t="shared" si="2"/>
        <v>60000</v>
      </c>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row>
    <row r="143" spans="1:64" s="159" customFormat="1" ht="33.75" customHeight="1" x14ac:dyDescent="0.25">
      <c r="A143" s="263" t="s">
        <v>386</v>
      </c>
      <c r="B143" s="823" t="s">
        <v>387</v>
      </c>
      <c r="C143" s="68">
        <v>1227</v>
      </c>
      <c r="D143" s="272" t="s">
        <v>1123</v>
      </c>
      <c r="E143" s="263" t="s">
        <v>451</v>
      </c>
      <c r="F143" s="89"/>
      <c r="G143" s="89">
        <v>2012</v>
      </c>
      <c r="H143" s="65" t="s">
        <v>1112</v>
      </c>
      <c r="I143" s="65" t="s">
        <v>1113</v>
      </c>
      <c r="J143" s="98" t="s">
        <v>396</v>
      </c>
      <c r="K143" s="820" t="s">
        <v>392</v>
      </c>
      <c r="L143" s="821">
        <v>40703</v>
      </c>
      <c r="M143" s="89" t="s">
        <v>87</v>
      </c>
      <c r="N143" s="103">
        <v>9100000</v>
      </c>
      <c r="O143" s="822">
        <v>6400000</v>
      </c>
      <c r="P143" s="770">
        <f t="shared" si="2"/>
        <v>6400000</v>
      </c>
    </row>
    <row r="144" spans="1:64" ht="32.25" customHeight="1" x14ac:dyDescent="0.25">
      <c r="A144" s="98" t="s">
        <v>386</v>
      </c>
      <c r="B144" s="89" t="s">
        <v>387</v>
      </c>
      <c r="C144" s="113">
        <v>1218</v>
      </c>
      <c r="D144" s="89" t="s">
        <v>1123</v>
      </c>
      <c r="E144" s="98" t="s">
        <v>451</v>
      </c>
      <c r="F144" s="98"/>
      <c r="G144" s="85" t="s">
        <v>684</v>
      </c>
      <c r="H144" s="18" t="s">
        <v>1103</v>
      </c>
      <c r="I144" s="18" t="s">
        <v>1104</v>
      </c>
      <c r="J144" s="98" t="s">
        <v>392</v>
      </c>
      <c r="K144" s="98" t="s">
        <v>392</v>
      </c>
      <c r="L144" s="109">
        <v>40484</v>
      </c>
      <c r="M144" s="89" t="s">
        <v>87</v>
      </c>
      <c r="N144" s="103">
        <v>25600000</v>
      </c>
      <c r="O144" s="103">
        <v>25600000</v>
      </c>
      <c r="P144" s="770">
        <f t="shared" si="2"/>
        <v>25600000</v>
      </c>
      <c r="Q144" s="797">
        <v>104</v>
      </c>
      <c r="R144" s="798" t="s">
        <v>392</v>
      </c>
      <c r="T144" s="799">
        <v>-0.25</v>
      </c>
      <c r="U144" s="799">
        <v>0.25</v>
      </c>
      <c r="AR144" s="7"/>
      <c r="AS144" s="77"/>
      <c r="AT144" s="77"/>
      <c r="AU144" s="77"/>
      <c r="AV144" s="77"/>
      <c r="AW144" s="77"/>
      <c r="AX144" s="77"/>
      <c r="AY144" s="77"/>
      <c r="AZ144" s="77"/>
      <c r="BA144" s="77"/>
      <c r="BB144" s="77"/>
      <c r="BC144" s="77"/>
      <c r="BD144" s="77"/>
      <c r="BE144" s="77"/>
      <c r="BF144" s="77"/>
      <c r="BG144" s="77"/>
      <c r="BH144" s="77"/>
      <c r="BI144" s="77"/>
      <c r="BJ144" s="77"/>
      <c r="BK144" s="77"/>
      <c r="BL144" s="77"/>
    </row>
    <row r="145" spans="1:64" s="159" customFormat="1" ht="35.25" customHeight="1" x14ac:dyDescent="0.3">
      <c r="A145" s="98" t="s">
        <v>386</v>
      </c>
      <c r="B145" s="89" t="s">
        <v>387</v>
      </c>
      <c r="C145" s="113">
        <v>721</v>
      </c>
      <c r="D145" s="89" t="s">
        <v>1123</v>
      </c>
      <c r="E145" s="98" t="s">
        <v>468</v>
      </c>
      <c r="F145" s="89"/>
      <c r="G145" s="88" t="s">
        <v>796</v>
      </c>
      <c r="H145" s="18"/>
      <c r="I145" s="18" t="s">
        <v>573</v>
      </c>
      <c r="J145" s="98" t="s">
        <v>392</v>
      </c>
      <c r="K145" s="98" t="s">
        <v>392</v>
      </c>
      <c r="L145" s="109">
        <v>40122</v>
      </c>
      <c r="M145" s="89" t="s">
        <v>87</v>
      </c>
      <c r="N145" s="103">
        <v>19500000</v>
      </c>
      <c r="O145" s="103">
        <v>19500000</v>
      </c>
      <c r="P145" s="770">
        <f t="shared" si="2"/>
        <v>19500000</v>
      </c>
      <c r="Q145" s="811">
        <v>104</v>
      </c>
      <c r="R145" s="812">
        <v>2699747919</v>
      </c>
      <c r="T145" s="854">
        <f>(1+T144)*R145</f>
        <v>2024810939.25</v>
      </c>
      <c r="U145" s="763">
        <f>(1+U144)*R145</f>
        <v>3374684898.75</v>
      </c>
    </row>
    <row r="146" spans="1:64" ht="40.799999999999997" x14ac:dyDescent="0.25">
      <c r="A146" s="64" t="s">
        <v>386</v>
      </c>
      <c r="B146" s="67" t="s">
        <v>387</v>
      </c>
      <c r="C146" s="150">
        <v>879</v>
      </c>
      <c r="D146" s="89" t="s">
        <v>1123</v>
      </c>
      <c r="E146" s="64" t="s">
        <v>388</v>
      </c>
      <c r="F146" s="64" t="s">
        <v>1207</v>
      </c>
      <c r="G146" s="85" t="s">
        <v>92</v>
      </c>
      <c r="H146" s="65" t="s">
        <v>507</v>
      </c>
      <c r="I146" s="69" t="s">
        <v>290</v>
      </c>
      <c r="J146" s="98" t="s">
        <v>392</v>
      </c>
      <c r="K146" s="98" t="s">
        <v>392</v>
      </c>
      <c r="L146" s="67" t="s">
        <v>508</v>
      </c>
      <c r="M146" s="89" t="s">
        <v>410</v>
      </c>
      <c r="N146" s="103">
        <v>420000</v>
      </c>
      <c r="O146" s="103">
        <v>420000</v>
      </c>
      <c r="P146" s="770">
        <f t="shared" si="2"/>
        <v>420000</v>
      </c>
    </row>
    <row r="147" spans="1:64" ht="20.399999999999999" x14ac:dyDescent="0.25">
      <c r="A147" s="263" t="s">
        <v>386</v>
      </c>
      <c r="B147" s="272" t="s">
        <v>509</v>
      </c>
      <c r="C147" s="68">
        <v>1133</v>
      </c>
      <c r="D147" s="272" t="s">
        <v>1118</v>
      </c>
      <c r="E147" s="263" t="s">
        <v>393</v>
      </c>
      <c r="F147" s="263"/>
      <c r="G147" s="85" t="s">
        <v>1</v>
      </c>
      <c r="H147" s="65" t="s">
        <v>784</v>
      </c>
      <c r="I147" s="65" t="s">
        <v>1209</v>
      </c>
      <c r="J147" s="98" t="s">
        <v>396</v>
      </c>
      <c r="K147" s="98" t="s">
        <v>396</v>
      </c>
      <c r="L147" s="89" t="s">
        <v>87</v>
      </c>
      <c r="M147" s="109" t="s">
        <v>410</v>
      </c>
      <c r="N147" s="103">
        <v>300000</v>
      </c>
      <c r="O147" s="103">
        <v>300000</v>
      </c>
      <c r="P147" s="770">
        <f t="shared" si="2"/>
        <v>300000</v>
      </c>
    </row>
    <row r="148" spans="1:64" ht="45.75" customHeight="1" x14ac:dyDescent="0.25">
      <c r="A148" s="829" t="s">
        <v>386</v>
      </c>
      <c r="B148" s="823" t="s">
        <v>509</v>
      </c>
      <c r="C148" s="842">
        <v>1279</v>
      </c>
      <c r="D148" s="823" t="s">
        <v>1118</v>
      </c>
      <c r="E148" s="829" t="s">
        <v>393</v>
      </c>
      <c r="F148" s="829"/>
      <c r="G148" s="826" t="s">
        <v>759</v>
      </c>
      <c r="H148" s="825"/>
      <c r="I148" s="825" t="s">
        <v>1251</v>
      </c>
      <c r="J148" s="820"/>
      <c r="K148" s="820" t="s">
        <v>396</v>
      </c>
      <c r="L148" s="821">
        <v>40207</v>
      </c>
      <c r="M148" s="826" t="s">
        <v>87</v>
      </c>
      <c r="N148" s="822"/>
      <c r="O148" s="822">
        <v>26126000</v>
      </c>
      <c r="P148" s="770">
        <f t="shared" si="2"/>
        <v>26126000</v>
      </c>
    </row>
    <row r="149" spans="1:64" ht="33.75" customHeight="1" x14ac:dyDescent="0.25">
      <c r="A149" s="829" t="s">
        <v>386</v>
      </c>
      <c r="B149" s="823" t="s">
        <v>509</v>
      </c>
      <c r="C149" s="842">
        <v>1280</v>
      </c>
      <c r="D149" s="823" t="s">
        <v>1118</v>
      </c>
      <c r="E149" s="829" t="s">
        <v>393</v>
      </c>
      <c r="F149" s="829"/>
      <c r="G149" s="826" t="s">
        <v>759</v>
      </c>
      <c r="H149" s="825"/>
      <c r="I149" s="825" t="s">
        <v>1252</v>
      </c>
      <c r="J149" s="820"/>
      <c r="K149" s="820" t="s">
        <v>396</v>
      </c>
      <c r="L149" s="821">
        <v>40207</v>
      </c>
      <c r="M149" s="826" t="s">
        <v>87</v>
      </c>
      <c r="N149" s="822"/>
      <c r="O149" s="822">
        <v>62735000</v>
      </c>
      <c r="P149" s="770">
        <f t="shared" si="2"/>
        <v>62735000</v>
      </c>
    </row>
    <row r="150" spans="1:64" ht="34.5" customHeight="1" x14ac:dyDescent="0.25">
      <c r="A150" s="263" t="s">
        <v>386</v>
      </c>
      <c r="B150" s="272" t="s">
        <v>509</v>
      </c>
      <c r="C150" s="68">
        <v>1183</v>
      </c>
      <c r="D150" s="272" t="s">
        <v>1119</v>
      </c>
      <c r="E150" s="263" t="s">
        <v>451</v>
      </c>
      <c r="F150" s="263"/>
      <c r="G150" s="826">
        <v>2014</v>
      </c>
      <c r="H150" s="65" t="s">
        <v>1082</v>
      </c>
      <c r="I150" s="65" t="s">
        <v>1083</v>
      </c>
      <c r="J150" s="98" t="s">
        <v>396</v>
      </c>
      <c r="K150" s="98" t="s">
        <v>396</v>
      </c>
      <c r="L150" s="264" t="s">
        <v>87</v>
      </c>
      <c r="M150" s="89" t="s">
        <v>87</v>
      </c>
      <c r="N150" s="107">
        <v>12400000</v>
      </c>
      <c r="O150" s="107">
        <v>12400000</v>
      </c>
      <c r="P150" s="770">
        <f t="shared" si="2"/>
        <v>12400000</v>
      </c>
    </row>
    <row r="151" spans="1:64" ht="34.5" customHeight="1" x14ac:dyDescent="0.25">
      <c r="A151" s="263" t="s">
        <v>386</v>
      </c>
      <c r="B151" s="272" t="s">
        <v>509</v>
      </c>
      <c r="C151" s="68">
        <v>1220</v>
      </c>
      <c r="D151" s="272" t="s">
        <v>1119</v>
      </c>
      <c r="E151" s="263" t="s">
        <v>451</v>
      </c>
      <c r="F151" s="263"/>
      <c r="G151" s="89" t="s">
        <v>989</v>
      </c>
      <c r="H151" s="65" t="s">
        <v>1129</v>
      </c>
      <c r="I151" s="825" t="s">
        <v>1215</v>
      </c>
      <c r="J151" s="98" t="s">
        <v>396</v>
      </c>
      <c r="K151" s="98" t="s">
        <v>396</v>
      </c>
      <c r="L151" s="264" t="s">
        <v>87</v>
      </c>
      <c r="M151" s="89" t="s">
        <v>87</v>
      </c>
      <c r="N151" s="107">
        <v>40100000</v>
      </c>
      <c r="O151" s="107">
        <v>40100000</v>
      </c>
      <c r="P151" s="785">
        <f t="shared" si="2"/>
        <v>40100000</v>
      </c>
    </row>
    <row r="152" spans="1:64" ht="27" customHeight="1" x14ac:dyDescent="0.25">
      <c r="A152" s="829" t="s">
        <v>386</v>
      </c>
      <c r="B152" s="823" t="s">
        <v>509</v>
      </c>
      <c r="C152" s="842">
        <v>1269</v>
      </c>
      <c r="D152" s="823" t="s">
        <v>1119</v>
      </c>
      <c r="E152" s="829" t="s">
        <v>451</v>
      </c>
      <c r="F152" s="829"/>
      <c r="G152" s="826" t="s">
        <v>92</v>
      </c>
      <c r="H152" s="825" t="s">
        <v>1237</v>
      </c>
      <c r="I152" s="825" t="s">
        <v>1240</v>
      </c>
      <c r="J152" s="820"/>
      <c r="K152" s="820" t="s">
        <v>396</v>
      </c>
      <c r="L152" s="827" t="s">
        <v>87</v>
      </c>
      <c r="M152" s="826" t="s">
        <v>87</v>
      </c>
      <c r="N152" s="828"/>
      <c r="O152" s="828">
        <v>19600000</v>
      </c>
      <c r="P152" s="787">
        <f t="shared" si="2"/>
        <v>19600000</v>
      </c>
    </row>
    <row r="153" spans="1:64" ht="20.399999999999999" x14ac:dyDescent="0.25">
      <c r="A153" s="829" t="s">
        <v>386</v>
      </c>
      <c r="B153" s="823" t="s">
        <v>509</v>
      </c>
      <c r="C153" s="842">
        <v>1270</v>
      </c>
      <c r="D153" s="823" t="s">
        <v>1119</v>
      </c>
      <c r="E153" s="829" t="s">
        <v>451</v>
      </c>
      <c r="F153" s="829"/>
      <c r="G153" s="826" t="s">
        <v>92</v>
      </c>
      <c r="H153" s="825" t="s">
        <v>1237</v>
      </c>
      <c r="I153" s="825" t="s">
        <v>1238</v>
      </c>
      <c r="J153" s="820"/>
      <c r="K153" s="820" t="s">
        <v>396</v>
      </c>
      <c r="L153" s="827" t="s">
        <v>87</v>
      </c>
      <c r="M153" s="826" t="s">
        <v>87</v>
      </c>
      <c r="N153" s="828"/>
      <c r="O153" s="828">
        <v>10500000</v>
      </c>
      <c r="P153" s="787">
        <f t="shared" si="2"/>
        <v>10500000</v>
      </c>
    </row>
    <row r="154" spans="1:64" ht="20.399999999999999" x14ac:dyDescent="0.25">
      <c r="A154" s="829" t="s">
        <v>386</v>
      </c>
      <c r="B154" s="823" t="s">
        <v>509</v>
      </c>
      <c r="C154" s="842">
        <v>1271</v>
      </c>
      <c r="D154" s="823" t="s">
        <v>1119</v>
      </c>
      <c r="E154" s="829" t="s">
        <v>451</v>
      </c>
      <c r="F154" s="829"/>
      <c r="G154" s="826" t="s">
        <v>92</v>
      </c>
      <c r="H154" s="825" t="s">
        <v>1237</v>
      </c>
      <c r="I154" s="825" t="s">
        <v>1239</v>
      </c>
      <c r="J154" s="820"/>
      <c r="K154" s="820" t="s">
        <v>396</v>
      </c>
      <c r="L154" s="827" t="s">
        <v>87</v>
      </c>
      <c r="M154" s="826" t="s">
        <v>87</v>
      </c>
      <c r="N154" s="828"/>
      <c r="O154" s="828">
        <v>11900000</v>
      </c>
      <c r="P154" s="787">
        <f t="shared" si="2"/>
        <v>11900000</v>
      </c>
    </row>
    <row r="155" spans="1:64" ht="20.399999999999999" x14ac:dyDescent="0.25">
      <c r="A155" s="829" t="s">
        <v>386</v>
      </c>
      <c r="B155" s="823" t="s">
        <v>509</v>
      </c>
      <c r="C155" s="842">
        <v>1272</v>
      </c>
      <c r="D155" s="823" t="s">
        <v>1119</v>
      </c>
      <c r="E155" s="829" t="s">
        <v>451</v>
      </c>
      <c r="F155" s="829"/>
      <c r="G155" s="826" t="s">
        <v>92</v>
      </c>
      <c r="H155" s="825" t="s">
        <v>1237</v>
      </c>
      <c r="I155" s="825" t="s">
        <v>1249</v>
      </c>
      <c r="J155" s="820"/>
      <c r="K155" s="820" t="s">
        <v>396</v>
      </c>
      <c r="L155" s="827" t="s">
        <v>87</v>
      </c>
      <c r="M155" s="826" t="s">
        <v>87</v>
      </c>
      <c r="N155" s="828"/>
      <c r="O155" s="828">
        <v>3600000</v>
      </c>
      <c r="P155" s="787">
        <f t="shared" si="2"/>
        <v>3600000</v>
      </c>
    </row>
    <row r="156" spans="1:64" ht="37.5" customHeight="1" x14ac:dyDescent="0.25">
      <c r="A156" s="829" t="s">
        <v>386</v>
      </c>
      <c r="B156" s="823" t="s">
        <v>509</v>
      </c>
      <c r="C156" s="842">
        <v>1273</v>
      </c>
      <c r="D156" s="823" t="s">
        <v>1119</v>
      </c>
      <c r="E156" s="829" t="s">
        <v>451</v>
      </c>
      <c r="F156" s="829"/>
      <c r="G156" s="815" t="s">
        <v>92</v>
      </c>
      <c r="H156" s="825" t="s">
        <v>1237</v>
      </c>
      <c r="I156" s="825" t="s">
        <v>1241</v>
      </c>
      <c r="J156" s="820"/>
      <c r="K156" s="820" t="s">
        <v>396</v>
      </c>
      <c r="L156" s="827" t="s">
        <v>87</v>
      </c>
      <c r="M156" s="826" t="s">
        <v>87</v>
      </c>
      <c r="N156" s="828"/>
      <c r="O156" s="828">
        <v>22500000</v>
      </c>
      <c r="P156" s="787">
        <f t="shared" si="2"/>
        <v>22500000</v>
      </c>
    </row>
    <row r="157" spans="1:64" ht="46.5" customHeight="1" x14ac:dyDescent="0.25">
      <c r="A157" s="829" t="s">
        <v>386</v>
      </c>
      <c r="B157" s="823" t="s">
        <v>509</v>
      </c>
      <c r="C157" s="842">
        <v>1274</v>
      </c>
      <c r="D157" s="823" t="s">
        <v>1119</v>
      </c>
      <c r="E157" s="829" t="s">
        <v>451</v>
      </c>
      <c r="F157" s="829"/>
      <c r="G157" s="815" t="s">
        <v>92</v>
      </c>
      <c r="H157" s="825" t="s">
        <v>1237</v>
      </c>
      <c r="I157" s="825" t="s">
        <v>1242</v>
      </c>
      <c r="J157" s="820"/>
      <c r="K157" s="820" t="s">
        <v>396</v>
      </c>
      <c r="L157" s="827" t="s">
        <v>87</v>
      </c>
      <c r="M157" s="826" t="s">
        <v>87</v>
      </c>
      <c r="N157" s="828"/>
      <c r="O157" s="828">
        <v>2300000</v>
      </c>
      <c r="P157" s="787">
        <f t="shared" si="2"/>
        <v>2300000</v>
      </c>
    </row>
    <row r="158" spans="1:64" ht="20.399999999999999" x14ac:dyDescent="0.25">
      <c r="A158" s="829" t="s">
        <v>386</v>
      </c>
      <c r="B158" s="823" t="s">
        <v>509</v>
      </c>
      <c r="C158" s="842">
        <v>1275</v>
      </c>
      <c r="D158" s="823" t="s">
        <v>1119</v>
      </c>
      <c r="E158" s="829" t="s">
        <v>451</v>
      </c>
      <c r="F158" s="829"/>
      <c r="G158" s="826" t="s">
        <v>92</v>
      </c>
      <c r="H158" s="825" t="s">
        <v>1237</v>
      </c>
      <c r="I158" s="825" t="s">
        <v>1243</v>
      </c>
      <c r="J158" s="820"/>
      <c r="K158" s="820" t="s">
        <v>396</v>
      </c>
      <c r="L158" s="827" t="s">
        <v>87</v>
      </c>
      <c r="M158" s="826" t="s">
        <v>87</v>
      </c>
      <c r="N158" s="828"/>
      <c r="O158" s="828">
        <v>4200000</v>
      </c>
      <c r="P158" s="787">
        <f t="shared" si="2"/>
        <v>4200000</v>
      </c>
    </row>
    <row r="159" spans="1:64" ht="29.25" customHeight="1" x14ac:dyDescent="0.25">
      <c r="A159" s="829" t="s">
        <v>386</v>
      </c>
      <c r="B159" s="823" t="s">
        <v>509</v>
      </c>
      <c r="C159" s="842">
        <v>1276</v>
      </c>
      <c r="D159" s="823" t="s">
        <v>1119</v>
      </c>
      <c r="E159" s="829" t="s">
        <v>451</v>
      </c>
      <c r="F159" s="829"/>
      <c r="G159" s="826" t="s">
        <v>92</v>
      </c>
      <c r="H159" s="825" t="s">
        <v>1237</v>
      </c>
      <c r="I159" s="825" t="s">
        <v>1244</v>
      </c>
      <c r="J159" s="820"/>
      <c r="K159" s="820" t="s">
        <v>396</v>
      </c>
      <c r="L159" s="827" t="s">
        <v>87</v>
      </c>
      <c r="M159" s="826" t="s">
        <v>87</v>
      </c>
      <c r="N159" s="828"/>
      <c r="O159" s="828">
        <v>16700000</v>
      </c>
      <c r="P159" s="787">
        <f t="shared" si="2"/>
        <v>16700000</v>
      </c>
    </row>
    <row r="160" spans="1:64" ht="51" customHeight="1" x14ac:dyDescent="0.25">
      <c r="A160" s="829" t="s">
        <v>386</v>
      </c>
      <c r="B160" s="823" t="s">
        <v>509</v>
      </c>
      <c r="C160" s="842">
        <v>1277</v>
      </c>
      <c r="D160" s="823" t="s">
        <v>1119</v>
      </c>
      <c r="E160" s="829" t="s">
        <v>451</v>
      </c>
      <c r="F160" s="829"/>
      <c r="G160" s="815" t="s">
        <v>92</v>
      </c>
      <c r="H160" s="825" t="s">
        <v>1237</v>
      </c>
      <c r="I160" s="825" t="s">
        <v>1248</v>
      </c>
      <c r="J160" s="820"/>
      <c r="K160" s="820" t="s">
        <v>396</v>
      </c>
      <c r="L160" s="827" t="s">
        <v>87</v>
      </c>
      <c r="M160" s="826" t="s">
        <v>87</v>
      </c>
      <c r="N160" s="828"/>
      <c r="O160" s="828">
        <v>11900000</v>
      </c>
      <c r="P160" s="787">
        <f t="shared" si="2"/>
        <v>11900000</v>
      </c>
      <c r="AR160" s="18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row>
    <row r="161" spans="1:64" s="165" customFormat="1" ht="20.399999999999999" x14ac:dyDescent="0.25">
      <c r="A161" s="829" t="s">
        <v>386</v>
      </c>
      <c r="B161" s="823" t="s">
        <v>509</v>
      </c>
      <c r="C161" s="842">
        <v>1278</v>
      </c>
      <c r="D161" s="823" t="s">
        <v>1119</v>
      </c>
      <c r="E161" s="829" t="s">
        <v>451</v>
      </c>
      <c r="F161" s="829"/>
      <c r="G161" s="815" t="s">
        <v>92</v>
      </c>
      <c r="H161" s="825" t="s">
        <v>1237</v>
      </c>
      <c r="I161" s="825" t="s">
        <v>1250</v>
      </c>
      <c r="J161" s="820"/>
      <c r="K161" s="820" t="s">
        <v>396</v>
      </c>
      <c r="L161" s="827" t="s">
        <v>87</v>
      </c>
      <c r="M161" s="826" t="s">
        <v>87</v>
      </c>
      <c r="N161" s="828"/>
      <c r="O161" s="828">
        <v>15800000</v>
      </c>
      <c r="P161" s="787">
        <f t="shared" si="2"/>
        <v>15800000</v>
      </c>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c r="AS161"/>
      <c r="AT161"/>
      <c r="AU161"/>
      <c r="AV161"/>
      <c r="AW161"/>
      <c r="AX161"/>
      <c r="AY161"/>
      <c r="AZ161"/>
      <c r="BA161"/>
      <c r="BB161"/>
      <c r="BC161"/>
      <c r="BD161"/>
      <c r="BE161"/>
      <c r="BF161"/>
      <c r="BG161"/>
      <c r="BH161"/>
      <c r="BI161"/>
      <c r="BJ161"/>
      <c r="BK161"/>
      <c r="BL161"/>
    </row>
    <row r="162" spans="1:64" ht="40.5" customHeight="1" x14ac:dyDescent="0.25">
      <c r="A162" s="829" t="s">
        <v>386</v>
      </c>
      <c r="B162" s="823" t="s">
        <v>509</v>
      </c>
      <c r="C162" s="842">
        <v>1263</v>
      </c>
      <c r="D162" s="823" t="s">
        <v>1119</v>
      </c>
      <c r="E162" s="829" t="s">
        <v>429</v>
      </c>
      <c r="F162" s="829"/>
      <c r="G162" s="826" t="s">
        <v>92</v>
      </c>
      <c r="H162" s="825" t="s">
        <v>1236</v>
      </c>
      <c r="I162" s="825" t="s">
        <v>1245</v>
      </c>
      <c r="J162" s="820"/>
      <c r="K162" s="820" t="s">
        <v>396</v>
      </c>
      <c r="L162" s="827" t="s">
        <v>87</v>
      </c>
      <c r="M162" s="826" t="s">
        <v>87</v>
      </c>
      <c r="N162" s="828"/>
      <c r="O162" s="828">
        <v>1100000</v>
      </c>
      <c r="P162" s="787">
        <f t="shared" si="2"/>
        <v>1100000</v>
      </c>
    </row>
    <row r="163" spans="1:64" ht="20.399999999999999" x14ac:dyDescent="0.25">
      <c r="A163" s="64" t="s">
        <v>386</v>
      </c>
      <c r="B163" s="67" t="s">
        <v>509</v>
      </c>
      <c r="C163" s="150">
        <v>843</v>
      </c>
      <c r="D163" s="272" t="s">
        <v>1121</v>
      </c>
      <c r="E163" s="64" t="s">
        <v>402</v>
      </c>
      <c r="F163" s="271"/>
      <c r="G163" s="88" t="s">
        <v>128</v>
      </c>
      <c r="H163" s="26" t="s">
        <v>404</v>
      </c>
      <c r="I163" s="26" t="s">
        <v>152</v>
      </c>
      <c r="J163" s="98" t="s">
        <v>510</v>
      </c>
      <c r="K163" s="820" t="s">
        <v>396</v>
      </c>
      <c r="L163" s="67" t="s">
        <v>87</v>
      </c>
      <c r="M163" s="826" t="s">
        <v>410</v>
      </c>
      <c r="N163" s="103">
        <v>3200000</v>
      </c>
      <c r="O163" s="822">
        <v>3450000</v>
      </c>
      <c r="P163" s="784">
        <f t="shared" si="2"/>
        <v>3450000</v>
      </c>
    </row>
    <row r="164" spans="1:64" ht="20.399999999999999" x14ac:dyDescent="0.25">
      <c r="A164" s="64" t="s">
        <v>386</v>
      </c>
      <c r="B164" s="67" t="s">
        <v>509</v>
      </c>
      <c r="C164" s="150">
        <v>965</v>
      </c>
      <c r="D164" s="272" t="s">
        <v>1121</v>
      </c>
      <c r="E164" s="64" t="s">
        <v>402</v>
      </c>
      <c r="F164" s="89"/>
      <c r="G164" s="89" t="s">
        <v>575</v>
      </c>
      <c r="H164" s="18" t="s">
        <v>1130</v>
      </c>
      <c r="I164" s="18" t="s">
        <v>979</v>
      </c>
      <c r="J164" s="98" t="s">
        <v>396</v>
      </c>
      <c r="K164" s="98" t="s">
        <v>396</v>
      </c>
      <c r="L164" s="67" t="s">
        <v>87</v>
      </c>
      <c r="M164" s="89" t="s">
        <v>87</v>
      </c>
      <c r="N164" s="103">
        <v>19000000</v>
      </c>
      <c r="O164" s="103">
        <v>19000000</v>
      </c>
      <c r="P164" s="785">
        <f t="shared" si="2"/>
        <v>19000000</v>
      </c>
    </row>
    <row r="165" spans="1:64" ht="40.5" customHeight="1" x14ac:dyDescent="0.25">
      <c r="A165" s="263" t="s">
        <v>386</v>
      </c>
      <c r="B165" s="272" t="s">
        <v>509</v>
      </c>
      <c r="C165" s="68">
        <v>1175</v>
      </c>
      <c r="D165" s="272" t="s">
        <v>1121</v>
      </c>
      <c r="E165" s="263" t="s">
        <v>402</v>
      </c>
      <c r="F165" s="263"/>
      <c r="G165" s="89" t="s">
        <v>684</v>
      </c>
      <c r="H165" s="18" t="s">
        <v>1130</v>
      </c>
      <c r="I165" s="18" t="s">
        <v>1134</v>
      </c>
      <c r="J165" s="98" t="s">
        <v>396</v>
      </c>
      <c r="K165" s="98" t="s">
        <v>396</v>
      </c>
      <c r="L165" s="272" t="s">
        <v>87</v>
      </c>
      <c r="M165" s="89" t="s">
        <v>410</v>
      </c>
      <c r="N165" s="103">
        <v>3700000</v>
      </c>
      <c r="O165" s="103">
        <v>3700000</v>
      </c>
      <c r="P165" s="785">
        <f t="shared" si="2"/>
        <v>3700000</v>
      </c>
    </row>
    <row r="166" spans="1:64" ht="20.399999999999999" x14ac:dyDescent="0.25">
      <c r="A166" s="263" t="s">
        <v>386</v>
      </c>
      <c r="B166" s="272" t="s">
        <v>509</v>
      </c>
      <c r="C166" s="68">
        <v>1214</v>
      </c>
      <c r="D166" s="272" t="s">
        <v>1121</v>
      </c>
      <c r="E166" s="263" t="s">
        <v>429</v>
      </c>
      <c r="F166" s="263"/>
      <c r="G166" s="89" t="s">
        <v>989</v>
      </c>
      <c r="H166" s="18" t="s">
        <v>1130</v>
      </c>
      <c r="I166" s="18" t="s">
        <v>1148</v>
      </c>
      <c r="J166" s="98" t="s">
        <v>396</v>
      </c>
      <c r="K166" s="98" t="s">
        <v>396</v>
      </c>
      <c r="L166" s="272" t="s">
        <v>87</v>
      </c>
      <c r="M166" s="89" t="s">
        <v>87</v>
      </c>
      <c r="N166" s="103">
        <v>500000</v>
      </c>
      <c r="O166" s="103">
        <v>500000</v>
      </c>
      <c r="P166" s="785">
        <f t="shared" si="2"/>
        <v>500000</v>
      </c>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row>
    <row r="167" spans="1:64" ht="20.399999999999999" x14ac:dyDescent="0.25">
      <c r="A167" s="263" t="s">
        <v>386</v>
      </c>
      <c r="B167" s="272" t="s">
        <v>509</v>
      </c>
      <c r="C167" s="68">
        <v>1179</v>
      </c>
      <c r="D167" s="272" t="s">
        <v>1121</v>
      </c>
      <c r="E167" s="263" t="s">
        <v>402</v>
      </c>
      <c r="F167" s="263"/>
      <c r="G167" s="89" t="s">
        <v>989</v>
      </c>
      <c r="H167" s="18" t="s">
        <v>1131</v>
      </c>
      <c r="I167" s="18" t="s">
        <v>1079</v>
      </c>
      <c r="J167" s="98" t="s">
        <v>396</v>
      </c>
      <c r="K167" s="98" t="s">
        <v>396</v>
      </c>
      <c r="L167" s="272" t="s">
        <v>87</v>
      </c>
      <c r="M167" s="89" t="s">
        <v>87</v>
      </c>
      <c r="N167" s="103">
        <v>33000000</v>
      </c>
      <c r="O167" s="103">
        <v>33000000</v>
      </c>
      <c r="P167" s="785">
        <f t="shared" si="2"/>
        <v>33000000</v>
      </c>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row>
    <row r="168" spans="1:64" ht="20.399999999999999" x14ac:dyDescent="0.25">
      <c r="A168" s="263" t="s">
        <v>386</v>
      </c>
      <c r="B168" s="272" t="s">
        <v>509</v>
      </c>
      <c r="C168" s="68">
        <v>1200</v>
      </c>
      <c r="D168" s="272" t="s">
        <v>1121</v>
      </c>
      <c r="E168" s="263" t="s">
        <v>402</v>
      </c>
      <c r="F168" s="263"/>
      <c r="G168" s="89" t="s">
        <v>92</v>
      </c>
      <c r="H168" s="18" t="s">
        <v>1131</v>
      </c>
      <c r="I168" s="18" t="s">
        <v>1095</v>
      </c>
      <c r="J168" s="98" t="s">
        <v>396</v>
      </c>
      <c r="K168" s="98" t="s">
        <v>396</v>
      </c>
      <c r="L168" s="272" t="s">
        <v>87</v>
      </c>
      <c r="M168" s="89" t="s">
        <v>87</v>
      </c>
      <c r="N168" s="103">
        <v>52000000</v>
      </c>
      <c r="O168" s="103">
        <v>52000000</v>
      </c>
      <c r="P168" s="785">
        <f t="shared" si="2"/>
        <v>52000000</v>
      </c>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row>
    <row r="169" spans="1:64" s="77" customFormat="1" ht="20.399999999999999" x14ac:dyDescent="0.25">
      <c r="A169" s="263" t="s">
        <v>386</v>
      </c>
      <c r="B169" s="272" t="s">
        <v>509</v>
      </c>
      <c r="C169" s="68">
        <v>1211</v>
      </c>
      <c r="D169" s="272" t="s">
        <v>1121</v>
      </c>
      <c r="E169" s="263" t="s">
        <v>429</v>
      </c>
      <c r="F169" s="263"/>
      <c r="G169" s="89" t="s">
        <v>989</v>
      </c>
      <c r="H169" s="18" t="s">
        <v>1131</v>
      </c>
      <c r="I169" s="18" t="s">
        <v>1164</v>
      </c>
      <c r="J169" s="98" t="s">
        <v>396</v>
      </c>
      <c r="K169" s="98" t="s">
        <v>396</v>
      </c>
      <c r="L169" s="272" t="s">
        <v>87</v>
      </c>
      <c r="M169" s="89" t="s">
        <v>87</v>
      </c>
      <c r="N169" s="103">
        <v>32700000</v>
      </c>
      <c r="O169" s="103">
        <v>32700000</v>
      </c>
      <c r="P169" s="785">
        <f t="shared" si="2"/>
        <v>32700000</v>
      </c>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row>
    <row r="170" spans="1:64" s="77" customFormat="1" ht="20.399999999999999" x14ac:dyDescent="0.25">
      <c r="A170" s="263" t="s">
        <v>386</v>
      </c>
      <c r="B170" s="272" t="s">
        <v>509</v>
      </c>
      <c r="C170" s="68">
        <v>1212</v>
      </c>
      <c r="D170" s="272" t="s">
        <v>1121</v>
      </c>
      <c r="E170" s="263" t="s">
        <v>429</v>
      </c>
      <c r="F170" s="263"/>
      <c r="G170" s="85" t="s">
        <v>989</v>
      </c>
      <c r="H170" s="18" t="s">
        <v>1131</v>
      </c>
      <c r="I170" s="824" t="s">
        <v>1216</v>
      </c>
      <c r="J170" s="98" t="s">
        <v>396</v>
      </c>
      <c r="K170" s="98" t="s">
        <v>396</v>
      </c>
      <c r="L170" s="272" t="s">
        <v>87</v>
      </c>
      <c r="M170" s="89" t="s">
        <v>87</v>
      </c>
      <c r="N170" s="103">
        <v>57000000</v>
      </c>
      <c r="O170" s="822">
        <v>11600000</v>
      </c>
      <c r="P170" s="785">
        <f t="shared" si="2"/>
        <v>11600000</v>
      </c>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row>
    <row r="171" spans="1:64" s="77" customFormat="1" ht="33" customHeight="1" x14ac:dyDescent="0.25">
      <c r="A171" s="263" t="s">
        <v>386</v>
      </c>
      <c r="B171" s="272" t="s">
        <v>509</v>
      </c>
      <c r="C171" s="68">
        <v>1213</v>
      </c>
      <c r="D171" s="272" t="s">
        <v>1121</v>
      </c>
      <c r="E171" s="263" t="s">
        <v>429</v>
      </c>
      <c r="F171" s="263"/>
      <c r="G171" s="85" t="s">
        <v>989</v>
      </c>
      <c r="H171" s="18" t="s">
        <v>1131</v>
      </c>
      <c r="I171" s="824" t="s">
        <v>1214</v>
      </c>
      <c r="J171" s="98" t="s">
        <v>396</v>
      </c>
      <c r="K171" s="98" t="s">
        <v>396</v>
      </c>
      <c r="L171" s="272" t="s">
        <v>87</v>
      </c>
      <c r="M171" s="89" t="s">
        <v>87</v>
      </c>
      <c r="N171" s="103">
        <v>23370000</v>
      </c>
      <c r="O171" s="103">
        <v>23370000</v>
      </c>
      <c r="P171" s="785">
        <f t="shared" si="2"/>
        <v>23370000</v>
      </c>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row>
    <row r="172" spans="1:64" x14ac:dyDescent="0.25">
      <c r="A172" s="263" t="s">
        <v>386</v>
      </c>
      <c r="B172" s="272" t="s">
        <v>509</v>
      </c>
      <c r="C172" s="68">
        <v>1215</v>
      </c>
      <c r="D172" s="272" t="s">
        <v>1121</v>
      </c>
      <c r="E172" s="263" t="s">
        <v>429</v>
      </c>
      <c r="F172" s="263"/>
      <c r="G172" s="89" t="s">
        <v>989</v>
      </c>
      <c r="H172" s="18" t="s">
        <v>1131</v>
      </c>
      <c r="I172" s="18" t="s">
        <v>1102</v>
      </c>
      <c r="J172" s="98" t="s">
        <v>396</v>
      </c>
      <c r="K172" s="98" t="s">
        <v>396</v>
      </c>
      <c r="L172" s="272" t="s">
        <v>87</v>
      </c>
      <c r="M172" s="89" t="s">
        <v>87</v>
      </c>
      <c r="N172" s="103">
        <v>20000000</v>
      </c>
      <c r="O172" s="103">
        <v>20000000</v>
      </c>
      <c r="P172" s="785">
        <f t="shared" si="2"/>
        <v>20000000</v>
      </c>
    </row>
    <row r="173" spans="1:64" ht="45" customHeight="1" x14ac:dyDescent="0.25">
      <c r="A173" s="263" t="s">
        <v>386</v>
      </c>
      <c r="B173" s="272" t="s">
        <v>509</v>
      </c>
      <c r="C173" s="68">
        <v>1254</v>
      </c>
      <c r="D173" s="272" t="s">
        <v>1121</v>
      </c>
      <c r="E173" s="263" t="s">
        <v>429</v>
      </c>
      <c r="F173" s="263"/>
      <c r="G173" s="85" t="s">
        <v>989</v>
      </c>
      <c r="H173" s="18" t="s">
        <v>1129</v>
      </c>
      <c r="I173" s="824" t="s">
        <v>1257</v>
      </c>
      <c r="J173" s="98" t="s">
        <v>510</v>
      </c>
      <c r="K173" s="820" t="s">
        <v>396</v>
      </c>
      <c r="L173" s="89" t="s">
        <v>87</v>
      </c>
      <c r="M173" s="89" t="s">
        <v>87</v>
      </c>
      <c r="N173" s="103" t="s">
        <v>92</v>
      </c>
      <c r="O173" s="822">
        <v>1000000</v>
      </c>
      <c r="P173" s="785">
        <f t="shared" si="2"/>
        <v>1000000</v>
      </c>
    </row>
    <row r="174" spans="1:64" ht="45" customHeight="1" x14ac:dyDescent="0.25">
      <c r="A174" s="829" t="s">
        <v>386</v>
      </c>
      <c r="B174" s="823" t="s">
        <v>509</v>
      </c>
      <c r="C174" s="842">
        <v>1260</v>
      </c>
      <c r="D174" s="823" t="s">
        <v>1121</v>
      </c>
      <c r="E174" s="829" t="s">
        <v>429</v>
      </c>
      <c r="F174" s="829"/>
      <c r="G174" s="815" t="s">
        <v>989</v>
      </c>
      <c r="H174" s="824" t="s">
        <v>1129</v>
      </c>
      <c r="I174" s="824" t="s">
        <v>1226</v>
      </c>
      <c r="J174" s="98"/>
      <c r="K174" s="820" t="s">
        <v>396</v>
      </c>
      <c r="L174" s="89" t="s">
        <v>87</v>
      </c>
      <c r="M174" s="89" t="s">
        <v>87</v>
      </c>
      <c r="N174" s="103" t="s">
        <v>92</v>
      </c>
      <c r="O174" s="822">
        <v>3500000</v>
      </c>
      <c r="P174" s="785">
        <f t="shared" si="2"/>
        <v>3500000</v>
      </c>
    </row>
    <row r="175" spans="1:64" ht="45" customHeight="1" x14ac:dyDescent="0.25">
      <c r="A175" s="829" t="s">
        <v>386</v>
      </c>
      <c r="B175" s="823" t="s">
        <v>509</v>
      </c>
      <c r="C175" s="842">
        <v>1261</v>
      </c>
      <c r="D175" s="823" t="s">
        <v>1121</v>
      </c>
      <c r="E175" s="829" t="s">
        <v>429</v>
      </c>
      <c r="F175" s="829"/>
      <c r="G175" s="815" t="s">
        <v>989</v>
      </c>
      <c r="H175" s="824" t="s">
        <v>1129</v>
      </c>
      <c r="I175" s="824" t="s">
        <v>1227</v>
      </c>
      <c r="J175" s="98"/>
      <c r="K175" s="820" t="s">
        <v>396</v>
      </c>
      <c r="L175" s="89" t="s">
        <v>87</v>
      </c>
      <c r="M175" s="89" t="s">
        <v>87</v>
      </c>
      <c r="N175" s="103" t="s">
        <v>92</v>
      </c>
      <c r="O175" s="822">
        <v>10800000</v>
      </c>
      <c r="P175" s="785">
        <f t="shared" si="2"/>
        <v>10800000</v>
      </c>
    </row>
    <row r="176" spans="1:64" ht="45" customHeight="1" x14ac:dyDescent="0.25">
      <c r="A176" s="829" t="s">
        <v>386</v>
      </c>
      <c r="B176" s="823" t="s">
        <v>509</v>
      </c>
      <c r="C176" s="842">
        <v>1262</v>
      </c>
      <c r="D176" s="823" t="s">
        <v>1121</v>
      </c>
      <c r="E176" s="829" t="s">
        <v>429</v>
      </c>
      <c r="F176" s="829"/>
      <c r="G176" s="815" t="s">
        <v>989</v>
      </c>
      <c r="H176" s="824" t="s">
        <v>1129</v>
      </c>
      <c r="I176" s="824" t="s">
        <v>1228</v>
      </c>
      <c r="J176" s="98"/>
      <c r="K176" s="820" t="s">
        <v>396</v>
      </c>
      <c r="L176" s="89" t="s">
        <v>87</v>
      </c>
      <c r="M176" s="89" t="s">
        <v>87</v>
      </c>
      <c r="N176" s="103" t="s">
        <v>92</v>
      </c>
      <c r="O176" s="822">
        <v>1250000</v>
      </c>
      <c r="P176" s="785">
        <f t="shared" ref="P176:P239" si="3">O176</f>
        <v>1250000</v>
      </c>
    </row>
    <row r="177" spans="1:64" ht="45" customHeight="1" x14ac:dyDescent="0.25">
      <c r="A177" s="263" t="s">
        <v>386</v>
      </c>
      <c r="B177" s="272" t="s">
        <v>509</v>
      </c>
      <c r="C177" s="68">
        <v>1208</v>
      </c>
      <c r="D177" s="272" t="s">
        <v>1121</v>
      </c>
      <c r="E177" s="263" t="s">
        <v>429</v>
      </c>
      <c r="F177" s="263"/>
      <c r="G177" s="85" t="s">
        <v>759</v>
      </c>
      <c r="H177" s="18" t="s">
        <v>550</v>
      </c>
      <c r="I177" s="18" t="s">
        <v>1099</v>
      </c>
      <c r="J177" s="98" t="s">
        <v>396</v>
      </c>
      <c r="K177" s="98" t="s">
        <v>396</v>
      </c>
      <c r="L177" s="272" t="s">
        <v>87</v>
      </c>
      <c r="M177" s="89" t="s">
        <v>87</v>
      </c>
      <c r="N177" s="103">
        <v>7400000</v>
      </c>
      <c r="O177" s="103">
        <v>7400000</v>
      </c>
      <c r="P177" s="788">
        <f t="shared" si="3"/>
        <v>7400000</v>
      </c>
    </row>
    <row r="178" spans="1:64" ht="45" customHeight="1" x14ac:dyDescent="0.25">
      <c r="A178" s="263" t="s">
        <v>386</v>
      </c>
      <c r="B178" s="272" t="s">
        <v>509</v>
      </c>
      <c r="C178" s="68">
        <v>1209</v>
      </c>
      <c r="D178" s="272" t="s">
        <v>1121</v>
      </c>
      <c r="E178" s="263" t="s">
        <v>429</v>
      </c>
      <c r="F178" s="263"/>
      <c r="G178" s="85" t="s">
        <v>759</v>
      </c>
      <c r="H178" s="18" t="s">
        <v>550</v>
      </c>
      <c r="I178" s="18" t="s">
        <v>1100</v>
      </c>
      <c r="J178" s="98" t="s">
        <v>396</v>
      </c>
      <c r="K178" s="98" t="s">
        <v>396</v>
      </c>
      <c r="L178" s="272" t="s">
        <v>87</v>
      </c>
      <c r="M178" s="89" t="s">
        <v>87</v>
      </c>
      <c r="N178" s="103">
        <v>12000000</v>
      </c>
      <c r="O178" s="103">
        <v>12000000</v>
      </c>
      <c r="P178" s="788">
        <f t="shared" si="3"/>
        <v>12000000</v>
      </c>
    </row>
    <row r="179" spans="1:64" ht="45" customHeight="1" x14ac:dyDescent="0.25">
      <c r="A179" s="263" t="s">
        <v>386</v>
      </c>
      <c r="B179" s="272" t="s">
        <v>509</v>
      </c>
      <c r="C179" s="68">
        <v>1210</v>
      </c>
      <c r="D179" s="272" t="s">
        <v>1121</v>
      </c>
      <c r="E179" s="263" t="s">
        <v>429</v>
      </c>
      <c r="F179" s="263"/>
      <c r="G179" s="85" t="s">
        <v>759</v>
      </c>
      <c r="H179" s="18" t="s">
        <v>550</v>
      </c>
      <c r="I179" s="18" t="s">
        <v>1101</v>
      </c>
      <c r="J179" s="98" t="s">
        <v>396</v>
      </c>
      <c r="K179" s="98" t="s">
        <v>396</v>
      </c>
      <c r="L179" s="272" t="s">
        <v>87</v>
      </c>
      <c r="M179" s="89" t="s">
        <v>87</v>
      </c>
      <c r="N179" s="103">
        <v>1100000</v>
      </c>
      <c r="O179" s="103">
        <v>1100000</v>
      </c>
      <c r="P179" s="788">
        <f t="shared" si="3"/>
        <v>1100000</v>
      </c>
    </row>
    <row r="180" spans="1:64" ht="45" customHeight="1" x14ac:dyDescent="0.25">
      <c r="A180" s="263" t="s">
        <v>386</v>
      </c>
      <c r="B180" s="272" t="s">
        <v>509</v>
      </c>
      <c r="C180" s="68">
        <v>1221</v>
      </c>
      <c r="D180" s="272" t="s">
        <v>1121</v>
      </c>
      <c r="E180" s="263" t="s">
        <v>1105</v>
      </c>
      <c r="F180" s="263"/>
      <c r="G180" s="815" t="s">
        <v>758</v>
      </c>
      <c r="H180" s="18" t="s">
        <v>550</v>
      </c>
      <c r="I180" s="18" t="s">
        <v>1106</v>
      </c>
      <c r="J180" s="98" t="s">
        <v>396</v>
      </c>
      <c r="K180" s="98" t="s">
        <v>396</v>
      </c>
      <c r="L180" s="272" t="s">
        <v>87</v>
      </c>
      <c r="M180" s="89" t="s">
        <v>87</v>
      </c>
      <c r="N180" s="103">
        <v>108500000</v>
      </c>
      <c r="O180" s="103">
        <v>108500000</v>
      </c>
      <c r="P180" s="788">
        <f t="shared" si="3"/>
        <v>108500000</v>
      </c>
    </row>
    <row r="181" spans="1:64" ht="45" customHeight="1" x14ac:dyDescent="0.25">
      <c r="A181" s="263" t="s">
        <v>386</v>
      </c>
      <c r="B181" s="272" t="s">
        <v>509</v>
      </c>
      <c r="C181" s="68">
        <v>1222</v>
      </c>
      <c r="D181" s="272" t="s">
        <v>1121</v>
      </c>
      <c r="E181" s="263" t="s">
        <v>1105</v>
      </c>
      <c r="F181" s="263"/>
      <c r="G181" s="815" t="s">
        <v>758</v>
      </c>
      <c r="H181" s="18" t="s">
        <v>550</v>
      </c>
      <c r="I181" s="18" t="s">
        <v>1109</v>
      </c>
      <c r="J181" s="98" t="s">
        <v>396</v>
      </c>
      <c r="K181" s="98" t="s">
        <v>396</v>
      </c>
      <c r="L181" s="272" t="s">
        <v>87</v>
      </c>
      <c r="M181" s="89" t="s">
        <v>87</v>
      </c>
      <c r="N181" s="107" t="s">
        <v>1107</v>
      </c>
      <c r="O181" s="107" t="s">
        <v>1107</v>
      </c>
      <c r="P181" s="788" t="str">
        <f t="shared" si="3"/>
        <v xml:space="preserve">Part of Pittsfield/Greenfield  Project </v>
      </c>
    </row>
    <row r="182" spans="1:64" ht="45" customHeight="1" x14ac:dyDescent="0.25">
      <c r="A182" s="263" t="s">
        <v>386</v>
      </c>
      <c r="B182" s="272" t="s">
        <v>509</v>
      </c>
      <c r="C182" s="68">
        <v>1223</v>
      </c>
      <c r="D182" s="272" t="s">
        <v>1121</v>
      </c>
      <c r="E182" s="263" t="s">
        <v>1105</v>
      </c>
      <c r="F182" s="263"/>
      <c r="G182" s="815" t="s">
        <v>758</v>
      </c>
      <c r="H182" s="18" t="s">
        <v>550</v>
      </c>
      <c r="I182" s="18" t="s">
        <v>1108</v>
      </c>
      <c r="J182" s="98" t="s">
        <v>396</v>
      </c>
      <c r="K182" s="98" t="s">
        <v>396</v>
      </c>
      <c r="L182" s="272" t="s">
        <v>87</v>
      </c>
      <c r="M182" s="89" t="s">
        <v>87</v>
      </c>
      <c r="N182" s="107" t="s">
        <v>1107</v>
      </c>
      <c r="O182" s="107" t="s">
        <v>1107</v>
      </c>
      <c r="P182" s="788" t="str">
        <f t="shared" si="3"/>
        <v xml:space="preserve">Part of Pittsfield/Greenfield  Project </v>
      </c>
    </row>
    <row r="183" spans="1:64" ht="45" customHeight="1" x14ac:dyDescent="0.25">
      <c r="A183" s="263" t="s">
        <v>386</v>
      </c>
      <c r="B183" s="272" t="s">
        <v>509</v>
      </c>
      <c r="C183" s="68">
        <v>1224</v>
      </c>
      <c r="D183" s="272" t="s">
        <v>1121</v>
      </c>
      <c r="E183" s="263" t="s">
        <v>1105</v>
      </c>
      <c r="F183" s="263"/>
      <c r="G183" s="815" t="s">
        <v>758</v>
      </c>
      <c r="H183" s="18" t="s">
        <v>550</v>
      </c>
      <c r="I183" s="18" t="s">
        <v>1110</v>
      </c>
      <c r="J183" s="98" t="s">
        <v>396</v>
      </c>
      <c r="K183" s="98" t="s">
        <v>396</v>
      </c>
      <c r="L183" s="272" t="s">
        <v>87</v>
      </c>
      <c r="M183" s="89" t="s">
        <v>87</v>
      </c>
      <c r="N183" s="107" t="s">
        <v>1107</v>
      </c>
      <c r="O183" s="107" t="s">
        <v>1107</v>
      </c>
      <c r="P183" s="788" t="str">
        <f t="shared" si="3"/>
        <v xml:space="preserve">Part of Pittsfield/Greenfield  Project </v>
      </c>
    </row>
    <row r="184" spans="1:64" ht="42" customHeight="1" x14ac:dyDescent="0.25">
      <c r="A184" s="263" t="s">
        <v>386</v>
      </c>
      <c r="B184" s="272" t="s">
        <v>509</v>
      </c>
      <c r="C184" s="68">
        <v>1225</v>
      </c>
      <c r="D184" s="272" t="s">
        <v>1121</v>
      </c>
      <c r="E184" s="263" t="s">
        <v>1105</v>
      </c>
      <c r="F184" s="263"/>
      <c r="G184" s="815" t="s">
        <v>758</v>
      </c>
      <c r="H184" s="18" t="s">
        <v>550</v>
      </c>
      <c r="I184" s="18" t="s">
        <v>1111</v>
      </c>
      <c r="J184" s="98" t="s">
        <v>396</v>
      </c>
      <c r="K184" s="98" t="s">
        <v>396</v>
      </c>
      <c r="L184" s="272" t="s">
        <v>87</v>
      </c>
      <c r="M184" s="89" t="s">
        <v>87</v>
      </c>
      <c r="N184" s="107" t="s">
        <v>1107</v>
      </c>
      <c r="O184" s="107" t="s">
        <v>1107</v>
      </c>
      <c r="P184" s="788" t="str">
        <f t="shared" si="3"/>
        <v xml:space="preserve">Part of Pittsfield/Greenfield  Project </v>
      </c>
    </row>
    <row r="185" spans="1:64" ht="45" customHeight="1" x14ac:dyDescent="0.25">
      <c r="A185" s="263" t="s">
        <v>386</v>
      </c>
      <c r="B185" s="272" t="s">
        <v>509</v>
      </c>
      <c r="C185" s="68">
        <v>1226</v>
      </c>
      <c r="D185" s="272" t="s">
        <v>1121</v>
      </c>
      <c r="E185" s="263" t="s">
        <v>1105</v>
      </c>
      <c r="F185" s="263"/>
      <c r="G185" s="826" t="s">
        <v>758</v>
      </c>
      <c r="H185" s="18" t="s">
        <v>550</v>
      </c>
      <c r="I185" s="18" t="s">
        <v>310</v>
      </c>
      <c r="J185" s="98" t="s">
        <v>396</v>
      </c>
      <c r="K185" s="98" t="s">
        <v>396</v>
      </c>
      <c r="L185" s="272" t="s">
        <v>87</v>
      </c>
      <c r="M185" s="89" t="s">
        <v>87</v>
      </c>
      <c r="N185" s="107" t="s">
        <v>1107</v>
      </c>
      <c r="O185" s="107" t="s">
        <v>1107</v>
      </c>
      <c r="P185" s="788" t="str">
        <f t="shared" si="3"/>
        <v xml:space="preserve">Part of Pittsfield/Greenfield  Project </v>
      </c>
    </row>
    <row r="186" spans="1:64" ht="30.6" x14ac:dyDescent="0.25">
      <c r="A186" s="64" t="s">
        <v>386</v>
      </c>
      <c r="B186" s="67" t="s">
        <v>509</v>
      </c>
      <c r="C186" s="150">
        <v>956</v>
      </c>
      <c r="D186" s="67" t="s">
        <v>1121</v>
      </c>
      <c r="E186" s="64" t="s">
        <v>429</v>
      </c>
      <c r="F186" s="64"/>
      <c r="G186" s="89" t="s">
        <v>985</v>
      </c>
      <c r="H186" s="26" t="s">
        <v>352</v>
      </c>
      <c r="I186" s="26" t="s">
        <v>271</v>
      </c>
      <c r="J186" s="98" t="s">
        <v>396</v>
      </c>
      <c r="K186" s="98" t="s">
        <v>396</v>
      </c>
      <c r="L186" s="60" t="s">
        <v>87</v>
      </c>
      <c r="M186" s="89" t="s">
        <v>87</v>
      </c>
      <c r="N186" s="103">
        <v>7021534</v>
      </c>
      <c r="O186" s="103">
        <v>7021534</v>
      </c>
      <c r="P186" s="770">
        <f t="shared" si="3"/>
        <v>7021534</v>
      </c>
    </row>
    <row r="187" spans="1:64" ht="35.25" customHeight="1" x14ac:dyDescent="0.25">
      <c r="A187" s="263" t="s">
        <v>386</v>
      </c>
      <c r="B187" s="272" t="s">
        <v>509</v>
      </c>
      <c r="C187" s="68">
        <v>1252</v>
      </c>
      <c r="D187" s="272" t="s">
        <v>1121</v>
      </c>
      <c r="E187" s="263" t="s">
        <v>429</v>
      </c>
      <c r="F187" s="263"/>
      <c r="G187" s="89" t="s">
        <v>989</v>
      </c>
      <c r="H187" s="18" t="s">
        <v>91</v>
      </c>
      <c r="I187" s="18" t="s">
        <v>1200</v>
      </c>
      <c r="J187" s="98" t="s">
        <v>510</v>
      </c>
      <c r="K187" s="820" t="s">
        <v>396</v>
      </c>
      <c r="L187" s="89" t="s">
        <v>87</v>
      </c>
      <c r="M187" s="89" t="s">
        <v>87</v>
      </c>
      <c r="N187" s="103" t="s">
        <v>92</v>
      </c>
      <c r="O187" s="822">
        <v>36500000</v>
      </c>
      <c r="P187" s="770">
        <f t="shared" si="3"/>
        <v>36500000</v>
      </c>
    </row>
    <row r="188" spans="1:64" ht="33.75" customHeight="1" x14ac:dyDescent="0.25">
      <c r="A188" s="263" t="s">
        <v>386</v>
      </c>
      <c r="B188" s="272" t="s">
        <v>509</v>
      </c>
      <c r="C188" s="68">
        <v>1233</v>
      </c>
      <c r="D188" s="272" t="s">
        <v>1122</v>
      </c>
      <c r="E188" s="263" t="s">
        <v>429</v>
      </c>
      <c r="F188" s="89"/>
      <c r="G188" s="89" t="s">
        <v>989</v>
      </c>
      <c r="H188" s="65" t="s">
        <v>91</v>
      </c>
      <c r="I188" s="825" t="s">
        <v>1217</v>
      </c>
      <c r="J188" s="98" t="s">
        <v>510</v>
      </c>
      <c r="K188" s="820" t="s">
        <v>396</v>
      </c>
      <c r="L188" s="89" t="s">
        <v>87</v>
      </c>
      <c r="M188" s="89" t="s">
        <v>87</v>
      </c>
      <c r="N188" s="103" t="s">
        <v>92</v>
      </c>
      <c r="O188" s="822">
        <v>36600000</v>
      </c>
      <c r="P188" s="770">
        <f t="shared" si="3"/>
        <v>36600000</v>
      </c>
      <c r="Q188" s="851">
        <v>45</v>
      </c>
      <c r="R188" s="852" t="s">
        <v>396</v>
      </c>
      <c r="T188" s="278">
        <v>-0.25</v>
      </c>
      <c r="U188" s="278">
        <v>0.25</v>
      </c>
    </row>
    <row r="189" spans="1:64" s="119" customFormat="1" ht="28.5" customHeight="1" x14ac:dyDescent="0.3">
      <c r="A189" s="263" t="s">
        <v>386</v>
      </c>
      <c r="B189" s="272" t="s">
        <v>509</v>
      </c>
      <c r="C189" s="68">
        <v>1242</v>
      </c>
      <c r="D189" s="272" t="s">
        <v>1123</v>
      </c>
      <c r="E189" s="263" t="s">
        <v>1184</v>
      </c>
      <c r="F189" s="89"/>
      <c r="G189" s="89" t="s">
        <v>731</v>
      </c>
      <c r="H189" s="65" t="s">
        <v>1185</v>
      </c>
      <c r="I189" s="65" t="s">
        <v>1186</v>
      </c>
      <c r="J189" s="98" t="s">
        <v>396</v>
      </c>
      <c r="K189" s="98" t="s">
        <v>396</v>
      </c>
      <c r="L189" s="109" t="s">
        <v>87</v>
      </c>
      <c r="M189" s="89" t="s">
        <v>87</v>
      </c>
      <c r="N189" s="103">
        <v>2000000</v>
      </c>
      <c r="O189" s="103">
        <v>2000000</v>
      </c>
      <c r="P189" s="770">
        <f t="shared" si="3"/>
        <v>2000000</v>
      </c>
      <c r="Q189" s="851">
        <v>45</v>
      </c>
      <c r="R189" s="812">
        <v>706902534</v>
      </c>
      <c r="T189" s="763">
        <f>(1+T188)*R189</f>
        <v>530176900.5</v>
      </c>
      <c r="U189" s="763">
        <f>(1+U188)*R189</f>
        <v>883628167.5</v>
      </c>
    </row>
    <row r="190" spans="1:64" ht="30.75" customHeight="1" x14ac:dyDescent="0.25">
      <c r="A190" s="263" t="s">
        <v>386</v>
      </c>
      <c r="B190" s="272" t="s">
        <v>509</v>
      </c>
      <c r="C190" s="68">
        <v>1244</v>
      </c>
      <c r="D190" s="272" t="s">
        <v>1123</v>
      </c>
      <c r="E190" s="263" t="s">
        <v>1184</v>
      </c>
      <c r="F190" s="89"/>
      <c r="G190" s="89" t="s">
        <v>601</v>
      </c>
      <c r="H190" s="65" t="s">
        <v>1189</v>
      </c>
      <c r="I190" s="65" t="s">
        <v>1190</v>
      </c>
      <c r="J190" s="98" t="s">
        <v>396</v>
      </c>
      <c r="K190" s="98" t="s">
        <v>396</v>
      </c>
      <c r="L190" s="109" t="s">
        <v>87</v>
      </c>
      <c r="M190" s="89" t="s">
        <v>87</v>
      </c>
      <c r="N190" s="103">
        <v>750000</v>
      </c>
      <c r="O190" s="103">
        <v>750000</v>
      </c>
      <c r="P190" s="770">
        <f t="shared" si="3"/>
        <v>750000</v>
      </c>
    </row>
    <row r="191" spans="1:64" s="119" customFormat="1" ht="32.25" customHeight="1" x14ac:dyDescent="0.25">
      <c r="A191" s="263" t="s">
        <v>386</v>
      </c>
      <c r="B191" s="272" t="s">
        <v>509</v>
      </c>
      <c r="C191" s="68">
        <v>1246</v>
      </c>
      <c r="D191" s="272" t="s">
        <v>1123</v>
      </c>
      <c r="E191" s="263" t="s">
        <v>468</v>
      </c>
      <c r="F191" s="89"/>
      <c r="G191" s="88" t="s">
        <v>755</v>
      </c>
      <c r="H191" s="65" t="s">
        <v>1192</v>
      </c>
      <c r="I191" s="65" t="s">
        <v>1191</v>
      </c>
      <c r="J191" s="98" t="s">
        <v>396</v>
      </c>
      <c r="K191" s="98" t="s">
        <v>396</v>
      </c>
      <c r="L191" s="109" t="s">
        <v>87</v>
      </c>
      <c r="M191" s="89" t="s">
        <v>87</v>
      </c>
      <c r="N191" s="103">
        <v>17400000</v>
      </c>
      <c r="O191" s="103">
        <v>17400000</v>
      </c>
      <c r="P191" s="770">
        <f t="shared" si="3"/>
        <v>17400000</v>
      </c>
      <c r="AR191"/>
      <c r="AS191"/>
      <c r="AT191"/>
      <c r="AU191"/>
      <c r="AV191"/>
      <c r="AW191"/>
      <c r="AX191"/>
      <c r="AY191"/>
      <c r="AZ191"/>
      <c r="BA191"/>
      <c r="BB191"/>
      <c r="BC191"/>
      <c r="BD191"/>
      <c r="BE191"/>
      <c r="BF191"/>
      <c r="BG191"/>
      <c r="BH191"/>
      <c r="BI191"/>
      <c r="BJ191"/>
      <c r="BK191"/>
      <c r="BL191"/>
    </row>
    <row r="192" spans="1:64" ht="33.75" customHeight="1" x14ac:dyDescent="0.25">
      <c r="A192" s="263" t="s">
        <v>386</v>
      </c>
      <c r="B192" s="272" t="s">
        <v>387</v>
      </c>
      <c r="C192" s="68">
        <v>1116</v>
      </c>
      <c r="D192" s="67" t="s">
        <v>1118</v>
      </c>
      <c r="E192" s="263" t="s">
        <v>388</v>
      </c>
      <c r="F192" s="263"/>
      <c r="G192" s="89" t="s">
        <v>1</v>
      </c>
      <c r="H192" s="18" t="s">
        <v>544</v>
      </c>
      <c r="I192" s="18" t="s">
        <v>713</v>
      </c>
      <c r="J192" s="98" t="s">
        <v>406</v>
      </c>
      <c r="K192" s="98" t="s">
        <v>406</v>
      </c>
      <c r="L192" s="109">
        <v>40473</v>
      </c>
      <c r="M192" s="821">
        <v>40710</v>
      </c>
      <c r="N192" s="107">
        <v>37126000</v>
      </c>
      <c r="O192" s="828">
        <v>37626000</v>
      </c>
      <c r="P192" s="772">
        <f t="shared" si="3"/>
        <v>37626000</v>
      </c>
    </row>
    <row r="193" spans="1:64" ht="35.25" customHeight="1" x14ac:dyDescent="0.25">
      <c r="A193" s="263" t="s">
        <v>386</v>
      </c>
      <c r="B193" s="272" t="s">
        <v>387</v>
      </c>
      <c r="C193" s="68">
        <v>1156</v>
      </c>
      <c r="D193" s="67" t="s">
        <v>1118</v>
      </c>
      <c r="E193" s="263" t="s">
        <v>388</v>
      </c>
      <c r="F193" s="263"/>
      <c r="G193" s="85" t="s">
        <v>1</v>
      </c>
      <c r="H193" s="18" t="s">
        <v>544</v>
      </c>
      <c r="I193" s="18" t="s">
        <v>1006</v>
      </c>
      <c r="J193" s="98" t="s">
        <v>406</v>
      </c>
      <c r="K193" s="98" t="s">
        <v>406</v>
      </c>
      <c r="L193" s="109">
        <v>40473</v>
      </c>
      <c r="M193" s="821">
        <v>40710</v>
      </c>
      <c r="N193" s="107">
        <v>2260262</v>
      </c>
      <c r="O193" s="107">
        <v>2260262</v>
      </c>
      <c r="P193" s="772">
        <f t="shared" si="3"/>
        <v>2260262</v>
      </c>
    </row>
    <row r="194" spans="1:64" ht="30.6" x14ac:dyDescent="0.25">
      <c r="A194" s="64" t="s">
        <v>386</v>
      </c>
      <c r="B194" s="67" t="s">
        <v>387</v>
      </c>
      <c r="C194" s="150">
        <v>905</v>
      </c>
      <c r="D194" s="67" t="s">
        <v>1118</v>
      </c>
      <c r="E194" s="64" t="s">
        <v>393</v>
      </c>
      <c r="F194" s="64"/>
      <c r="G194" s="780">
        <v>41853</v>
      </c>
      <c r="H194" s="18" t="s">
        <v>544</v>
      </c>
      <c r="I194" s="65" t="s">
        <v>849</v>
      </c>
      <c r="J194" s="98" t="s">
        <v>406</v>
      </c>
      <c r="K194" s="98" t="s">
        <v>406</v>
      </c>
      <c r="L194" s="777" t="s">
        <v>1141</v>
      </c>
      <c r="M194" s="109">
        <v>40207</v>
      </c>
      <c r="N194" s="103">
        <v>1470187000</v>
      </c>
      <c r="O194" s="822">
        <v>1364108000</v>
      </c>
      <c r="P194" s="772">
        <f t="shared" si="3"/>
        <v>1364108000</v>
      </c>
    </row>
    <row r="195" spans="1:64" ht="30.6" x14ac:dyDescent="0.25">
      <c r="A195" s="64" t="s">
        <v>386</v>
      </c>
      <c r="B195" s="67" t="s">
        <v>387</v>
      </c>
      <c r="C195" s="150">
        <v>906</v>
      </c>
      <c r="D195" s="67" t="s">
        <v>1118</v>
      </c>
      <c r="E195" s="64" t="s">
        <v>393</v>
      </c>
      <c r="F195" s="67"/>
      <c r="G195" s="89" t="s">
        <v>753</v>
      </c>
      <c r="H195" s="18" t="s">
        <v>544</v>
      </c>
      <c r="I195" s="65" t="s">
        <v>1067</v>
      </c>
      <c r="J195" s="98" t="s">
        <v>406</v>
      </c>
      <c r="K195" s="98" t="s">
        <v>406</v>
      </c>
      <c r="L195" s="777" t="s">
        <v>1141</v>
      </c>
      <c r="M195" s="109">
        <v>40207</v>
      </c>
      <c r="N195" s="107" t="s">
        <v>541</v>
      </c>
      <c r="O195" s="107" t="s">
        <v>541</v>
      </c>
      <c r="P195" s="772" t="str">
        <f t="shared" si="3"/>
        <v>Part of Maine Power Reliability Program</v>
      </c>
    </row>
    <row r="196" spans="1:64" ht="30.6" x14ac:dyDescent="0.25">
      <c r="A196" s="64" t="s">
        <v>386</v>
      </c>
      <c r="B196" s="67" t="s">
        <v>387</v>
      </c>
      <c r="C196" s="150">
        <v>908</v>
      </c>
      <c r="D196" s="67" t="s">
        <v>1118</v>
      </c>
      <c r="E196" s="64" t="s">
        <v>393</v>
      </c>
      <c r="F196" s="64"/>
      <c r="G196" s="89" t="s">
        <v>754</v>
      </c>
      <c r="H196" s="18" t="s">
        <v>544</v>
      </c>
      <c r="I196" s="65" t="s">
        <v>1171</v>
      </c>
      <c r="J196" s="98" t="s">
        <v>406</v>
      </c>
      <c r="K196" s="98" t="s">
        <v>406</v>
      </c>
      <c r="L196" s="777" t="s">
        <v>1141</v>
      </c>
      <c r="M196" s="109">
        <v>40207</v>
      </c>
      <c r="N196" s="107" t="s">
        <v>541</v>
      </c>
      <c r="O196" s="107" t="s">
        <v>541</v>
      </c>
      <c r="P196" s="772" t="str">
        <f t="shared" si="3"/>
        <v>Part of Maine Power Reliability Program</v>
      </c>
    </row>
    <row r="197" spans="1:64" ht="28.5" customHeight="1" x14ac:dyDescent="0.25">
      <c r="A197" s="263" t="s">
        <v>386</v>
      </c>
      <c r="B197" s="272" t="s">
        <v>387</v>
      </c>
      <c r="C197" s="68">
        <v>1158</v>
      </c>
      <c r="D197" s="67" t="s">
        <v>1118</v>
      </c>
      <c r="E197" s="263" t="s">
        <v>393</v>
      </c>
      <c r="F197" s="263"/>
      <c r="G197" s="89" t="s">
        <v>754</v>
      </c>
      <c r="H197" s="18" t="s">
        <v>544</v>
      </c>
      <c r="I197" s="18" t="s">
        <v>1009</v>
      </c>
      <c r="J197" s="98" t="s">
        <v>406</v>
      </c>
      <c r="K197" s="98" t="s">
        <v>406</v>
      </c>
      <c r="L197" s="777" t="s">
        <v>1141</v>
      </c>
      <c r="M197" s="109">
        <v>40207</v>
      </c>
      <c r="N197" s="107" t="s">
        <v>541</v>
      </c>
      <c r="O197" s="107" t="s">
        <v>541</v>
      </c>
      <c r="P197" s="772" t="str">
        <f t="shared" si="3"/>
        <v>Part of Maine Power Reliability Program</v>
      </c>
    </row>
    <row r="198" spans="1:64" ht="28.5" customHeight="1" x14ac:dyDescent="0.25">
      <c r="A198" s="148" t="s">
        <v>386</v>
      </c>
      <c r="B198" s="60" t="s">
        <v>387</v>
      </c>
      <c r="C198" s="155">
        <v>143</v>
      </c>
      <c r="D198" s="67" t="s">
        <v>1118</v>
      </c>
      <c r="E198" s="148" t="s">
        <v>388</v>
      </c>
      <c r="F198" s="148"/>
      <c r="G198" s="89" t="s">
        <v>389</v>
      </c>
      <c r="H198" s="26" t="s">
        <v>390</v>
      </c>
      <c r="I198" s="824" t="s">
        <v>1230</v>
      </c>
      <c r="J198" s="98" t="s">
        <v>406</v>
      </c>
      <c r="K198" s="98" t="s">
        <v>406</v>
      </c>
      <c r="L198" s="191">
        <v>38847</v>
      </c>
      <c r="M198" s="109">
        <v>39612</v>
      </c>
      <c r="N198" s="103">
        <v>66100000</v>
      </c>
      <c r="O198" s="103">
        <v>66100000</v>
      </c>
      <c r="P198" s="770">
        <f t="shared" si="3"/>
        <v>66100000</v>
      </c>
    </row>
    <row r="199" spans="1:64" ht="28.5" customHeight="1" x14ac:dyDescent="0.25">
      <c r="A199" s="263" t="s">
        <v>386</v>
      </c>
      <c r="B199" s="272" t="s">
        <v>387</v>
      </c>
      <c r="C199" s="68">
        <v>1131</v>
      </c>
      <c r="D199" s="272" t="s">
        <v>1118</v>
      </c>
      <c r="E199" s="263" t="s">
        <v>393</v>
      </c>
      <c r="F199" s="263"/>
      <c r="G199" s="815" t="s">
        <v>603</v>
      </c>
      <c r="H199" s="65" t="s">
        <v>780</v>
      </c>
      <c r="I199" s="65" t="s">
        <v>781</v>
      </c>
      <c r="J199" s="98" t="s">
        <v>392</v>
      </c>
      <c r="K199" s="820" t="s">
        <v>406</v>
      </c>
      <c r="L199" s="109">
        <v>40504</v>
      </c>
      <c r="M199" s="109" t="s">
        <v>410</v>
      </c>
      <c r="N199" s="103">
        <v>600000</v>
      </c>
      <c r="O199" s="103">
        <v>600000</v>
      </c>
      <c r="P199" s="769">
        <f t="shared" si="3"/>
        <v>600000</v>
      </c>
    </row>
    <row r="200" spans="1:64" ht="54.75" customHeight="1" x14ac:dyDescent="0.25">
      <c r="A200" s="263" t="s">
        <v>386</v>
      </c>
      <c r="B200" s="272" t="s">
        <v>387</v>
      </c>
      <c r="C200" s="68">
        <v>1196</v>
      </c>
      <c r="D200" s="272" t="s">
        <v>1118</v>
      </c>
      <c r="E200" s="263" t="s">
        <v>388</v>
      </c>
      <c r="F200" s="263"/>
      <c r="G200" s="815" t="s">
        <v>519</v>
      </c>
      <c r="H200" s="18" t="s">
        <v>1088</v>
      </c>
      <c r="I200" s="18" t="s">
        <v>1089</v>
      </c>
      <c r="J200" s="98" t="s">
        <v>406</v>
      </c>
      <c r="K200" s="98" t="s">
        <v>406</v>
      </c>
      <c r="L200" s="821">
        <v>40739</v>
      </c>
      <c r="M200" s="821">
        <v>40739</v>
      </c>
      <c r="N200" s="107">
        <v>3500000</v>
      </c>
      <c r="O200" s="107">
        <v>3500000</v>
      </c>
      <c r="P200" s="769">
        <f t="shared" si="3"/>
        <v>3500000</v>
      </c>
    </row>
    <row r="201" spans="1:64" ht="28.5" customHeight="1" x14ac:dyDescent="0.25">
      <c r="A201" s="263" t="s">
        <v>386</v>
      </c>
      <c r="B201" s="272" t="s">
        <v>387</v>
      </c>
      <c r="C201" s="68">
        <v>1219</v>
      </c>
      <c r="D201" s="272" t="s">
        <v>1119</v>
      </c>
      <c r="E201" s="263" t="s">
        <v>451</v>
      </c>
      <c r="F201" s="263"/>
      <c r="G201" s="85" t="s">
        <v>1</v>
      </c>
      <c r="H201" s="65"/>
      <c r="I201" s="65" t="s">
        <v>1201</v>
      </c>
      <c r="J201" s="98" t="s">
        <v>392</v>
      </c>
      <c r="K201" s="820" t="s">
        <v>406</v>
      </c>
      <c r="L201" s="264">
        <v>40602</v>
      </c>
      <c r="M201" s="89" t="s">
        <v>410</v>
      </c>
      <c r="N201" s="107">
        <v>3800000</v>
      </c>
      <c r="O201" s="828">
        <v>4000000</v>
      </c>
      <c r="P201" s="769">
        <f t="shared" si="3"/>
        <v>4000000</v>
      </c>
    </row>
    <row r="202" spans="1:64" ht="36" customHeight="1" x14ac:dyDescent="0.25">
      <c r="A202" s="186" t="s">
        <v>386</v>
      </c>
      <c r="B202" s="272" t="s">
        <v>387</v>
      </c>
      <c r="C202" s="68">
        <v>277</v>
      </c>
      <c r="D202" s="272" t="s">
        <v>1119</v>
      </c>
      <c r="E202" s="186" t="s">
        <v>451</v>
      </c>
      <c r="F202" s="186"/>
      <c r="G202" s="85" t="s">
        <v>603</v>
      </c>
      <c r="H202" s="65" t="s">
        <v>906</v>
      </c>
      <c r="I202" s="65" t="s">
        <v>907</v>
      </c>
      <c r="J202" s="98" t="s">
        <v>406</v>
      </c>
      <c r="K202" s="98" t="s">
        <v>406</v>
      </c>
      <c r="L202" s="264">
        <v>39993</v>
      </c>
      <c r="M202" s="821">
        <v>40739</v>
      </c>
      <c r="N202" s="103">
        <v>52000000</v>
      </c>
      <c r="O202" s="103">
        <v>52000000</v>
      </c>
      <c r="P202" s="769">
        <f t="shared" si="3"/>
        <v>52000000</v>
      </c>
      <c r="AR202" s="7"/>
      <c r="AS202" s="77"/>
      <c r="AT202" s="77"/>
      <c r="AU202" s="77"/>
      <c r="AV202" s="77"/>
      <c r="AW202" s="77"/>
      <c r="AX202" s="77"/>
      <c r="AY202" s="77"/>
      <c r="AZ202" s="77"/>
      <c r="BA202" s="77"/>
      <c r="BB202" s="77"/>
      <c r="BC202" s="77"/>
      <c r="BD202" s="77"/>
      <c r="BE202" s="77"/>
      <c r="BF202" s="77"/>
      <c r="BG202" s="77"/>
      <c r="BH202" s="77"/>
      <c r="BI202" s="77"/>
      <c r="BJ202" s="77"/>
      <c r="BK202" s="77"/>
      <c r="BL202" s="77"/>
    </row>
    <row r="203" spans="1:64" ht="30" customHeight="1" x14ac:dyDescent="0.25">
      <c r="A203" s="263" t="s">
        <v>386</v>
      </c>
      <c r="B203" s="272" t="s">
        <v>387</v>
      </c>
      <c r="C203" s="68">
        <v>1140</v>
      </c>
      <c r="D203" s="272" t="s">
        <v>1119</v>
      </c>
      <c r="E203" s="263" t="s">
        <v>451</v>
      </c>
      <c r="F203" s="263"/>
      <c r="G203" s="815" t="s">
        <v>601</v>
      </c>
      <c r="H203" s="65" t="s">
        <v>906</v>
      </c>
      <c r="I203" s="65" t="s">
        <v>913</v>
      </c>
      <c r="J203" s="98" t="s">
        <v>406</v>
      </c>
      <c r="K203" s="98" t="s">
        <v>406</v>
      </c>
      <c r="L203" s="264">
        <v>39993</v>
      </c>
      <c r="M203" s="821">
        <v>40739</v>
      </c>
      <c r="N203" s="107" t="s">
        <v>910</v>
      </c>
      <c r="O203" s="107" t="s">
        <v>910</v>
      </c>
      <c r="P203" s="771" t="str">
        <f t="shared" si="3"/>
        <v>Part of 2nd Deerfield 345/115kV Autotransformer Project</v>
      </c>
      <c r="AR203" s="7"/>
      <c r="AS203" s="77"/>
      <c r="AT203" s="77"/>
      <c r="AU203" s="77"/>
      <c r="AV203" s="77"/>
      <c r="AW203" s="77"/>
      <c r="AX203" s="77"/>
      <c r="AY203" s="77"/>
      <c r="AZ203" s="77"/>
      <c r="BA203" s="77"/>
      <c r="BB203" s="77"/>
      <c r="BC203" s="77"/>
      <c r="BD203" s="77"/>
      <c r="BE203" s="77"/>
      <c r="BF203" s="77"/>
      <c r="BG203" s="77"/>
      <c r="BH203" s="77"/>
      <c r="BI203" s="77"/>
      <c r="BJ203" s="77"/>
      <c r="BK203" s="77"/>
      <c r="BL203" s="77"/>
    </row>
    <row r="204" spans="1:64" ht="30" customHeight="1" x14ac:dyDescent="0.25">
      <c r="A204" s="263" t="s">
        <v>386</v>
      </c>
      <c r="B204" s="272" t="s">
        <v>387</v>
      </c>
      <c r="C204" s="68">
        <v>1182</v>
      </c>
      <c r="D204" s="272" t="s">
        <v>1119</v>
      </c>
      <c r="E204" s="263" t="s">
        <v>451</v>
      </c>
      <c r="F204" s="263"/>
      <c r="G204" s="85" t="s">
        <v>128</v>
      </c>
      <c r="H204" s="65" t="s">
        <v>1058</v>
      </c>
      <c r="I204" s="65" t="s">
        <v>1059</v>
      </c>
      <c r="J204" s="98" t="s">
        <v>392</v>
      </c>
      <c r="K204" s="820" t="s">
        <v>406</v>
      </c>
      <c r="L204" s="264">
        <v>40386</v>
      </c>
      <c r="M204" s="89" t="s">
        <v>87</v>
      </c>
      <c r="N204" s="107">
        <v>22800000</v>
      </c>
      <c r="O204" s="107">
        <v>22800000</v>
      </c>
      <c r="P204" s="769">
        <f t="shared" si="3"/>
        <v>22800000</v>
      </c>
      <c r="AR204" s="7"/>
      <c r="AS204" s="77"/>
      <c r="AT204" s="77"/>
      <c r="AU204" s="77"/>
      <c r="AV204" s="77"/>
      <c r="AW204" s="77"/>
      <c r="AX204" s="77"/>
      <c r="AY204" s="77"/>
      <c r="AZ204" s="77"/>
      <c r="BA204" s="77"/>
      <c r="BB204" s="77"/>
      <c r="BC204" s="77"/>
      <c r="BD204" s="77"/>
      <c r="BE204" s="77"/>
      <c r="BF204" s="77"/>
      <c r="BG204" s="77"/>
      <c r="BH204" s="77"/>
      <c r="BI204" s="77"/>
      <c r="BJ204" s="77"/>
      <c r="BK204" s="77"/>
      <c r="BL204" s="77"/>
    </row>
    <row r="205" spans="1:64" ht="30" customHeight="1" x14ac:dyDescent="0.25">
      <c r="A205" s="64" t="s">
        <v>386</v>
      </c>
      <c r="B205" s="67" t="s">
        <v>387</v>
      </c>
      <c r="C205" s="150">
        <v>887</v>
      </c>
      <c r="D205" s="67" t="s">
        <v>1121</v>
      </c>
      <c r="E205" s="64" t="s">
        <v>429</v>
      </c>
      <c r="F205" s="89"/>
      <c r="G205" s="815" t="s">
        <v>159</v>
      </c>
      <c r="H205" s="18" t="s">
        <v>733</v>
      </c>
      <c r="I205" s="26" t="s">
        <v>8</v>
      </c>
      <c r="J205" s="98" t="s">
        <v>406</v>
      </c>
      <c r="K205" s="98" t="s">
        <v>406</v>
      </c>
      <c r="L205" s="109">
        <v>40219</v>
      </c>
      <c r="M205" s="89" t="s">
        <v>87</v>
      </c>
      <c r="N205" s="103">
        <v>66300000</v>
      </c>
      <c r="O205" s="822">
        <v>58000000</v>
      </c>
      <c r="P205" s="789">
        <f t="shared" si="3"/>
        <v>58000000</v>
      </c>
      <c r="AR205" s="7"/>
      <c r="AS205" s="77"/>
      <c r="AT205" s="77"/>
      <c r="AU205" s="77"/>
      <c r="AV205" s="77"/>
      <c r="AW205" s="77"/>
      <c r="AX205" s="77"/>
      <c r="AY205" s="77"/>
      <c r="AZ205" s="77"/>
      <c r="BA205" s="77"/>
      <c r="BB205" s="77"/>
      <c r="BC205" s="77"/>
      <c r="BD205" s="77"/>
      <c r="BE205" s="77"/>
      <c r="BF205" s="77"/>
      <c r="BG205" s="77"/>
      <c r="BH205" s="77"/>
      <c r="BI205" s="77"/>
      <c r="BJ205" s="77"/>
      <c r="BK205" s="77"/>
      <c r="BL205" s="77"/>
    </row>
    <row r="206" spans="1:64" ht="20.399999999999999" x14ac:dyDescent="0.25">
      <c r="A206" s="263" t="s">
        <v>386</v>
      </c>
      <c r="B206" s="272" t="s">
        <v>387</v>
      </c>
      <c r="C206" s="68">
        <v>1165</v>
      </c>
      <c r="D206" s="67" t="s">
        <v>1121</v>
      </c>
      <c r="E206" s="263" t="s">
        <v>402</v>
      </c>
      <c r="F206" s="272"/>
      <c r="G206" s="89" t="s">
        <v>1</v>
      </c>
      <c r="H206" s="18" t="s">
        <v>353</v>
      </c>
      <c r="I206" s="18" t="s">
        <v>1023</v>
      </c>
      <c r="J206" s="98" t="s">
        <v>392</v>
      </c>
      <c r="K206" s="820" t="s">
        <v>406</v>
      </c>
      <c r="L206" s="109">
        <v>39517</v>
      </c>
      <c r="M206" s="89" t="s">
        <v>410</v>
      </c>
      <c r="N206" s="103">
        <v>1700000</v>
      </c>
      <c r="O206" s="822">
        <v>2600000</v>
      </c>
      <c r="P206" s="769">
        <f t="shared" si="3"/>
        <v>2600000</v>
      </c>
    </row>
    <row r="207" spans="1:64" ht="30.6" x14ac:dyDescent="0.25">
      <c r="A207" s="64" t="s">
        <v>386</v>
      </c>
      <c r="B207" s="67" t="s">
        <v>387</v>
      </c>
      <c r="C207" s="150">
        <v>934</v>
      </c>
      <c r="D207" s="67" t="s">
        <v>1121</v>
      </c>
      <c r="E207" s="64" t="s">
        <v>429</v>
      </c>
      <c r="F207" s="64"/>
      <c r="G207" s="826" t="s">
        <v>389</v>
      </c>
      <c r="H207" s="26" t="s">
        <v>352</v>
      </c>
      <c r="I207" s="26" t="s">
        <v>250</v>
      </c>
      <c r="J207" s="98" t="s">
        <v>406</v>
      </c>
      <c r="K207" s="98" t="s">
        <v>406</v>
      </c>
      <c r="L207" s="60" t="s">
        <v>5</v>
      </c>
      <c r="M207" s="89" t="s">
        <v>87</v>
      </c>
      <c r="N207" s="103" t="s">
        <v>996</v>
      </c>
      <c r="O207" s="103" t="s">
        <v>996</v>
      </c>
      <c r="P207" s="773" t="str">
        <f t="shared" si="3"/>
        <v>Part of RSP 935</v>
      </c>
    </row>
    <row r="208" spans="1:64" ht="30.6" x14ac:dyDescent="0.25">
      <c r="A208" s="64" t="s">
        <v>386</v>
      </c>
      <c r="B208" s="67" t="s">
        <v>387</v>
      </c>
      <c r="C208" s="150">
        <v>935</v>
      </c>
      <c r="D208" s="67" t="s">
        <v>1121</v>
      </c>
      <c r="E208" s="64" t="s">
        <v>429</v>
      </c>
      <c r="F208" s="89"/>
      <c r="G208" s="826" t="s">
        <v>389</v>
      </c>
      <c r="H208" s="26" t="s">
        <v>352</v>
      </c>
      <c r="I208" s="26" t="s">
        <v>251</v>
      </c>
      <c r="J208" s="98" t="s">
        <v>406</v>
      </c>
      <c r="K208" s="98" t="s">
        <v>406</v>
      </c>
      <c r="L208" s="60" t="s">
        <v>5</v>
      </c>
      <c r="M208" s="89" t="s">
        <v>87</v>
      </c>
      <c r="N208" s="103">
        <v>10200000</v>
      </c>
      <c r="O208" s="103">
        <v>10200000</v>
      </c>
      <c r="P208" s="773">
        <f t="shared" si="3"/>
        <v>10200000</v>
      </c>
    </row>
    <row r="209" spans="1:64" ht="30.6" x14ac:dyDescent="0.25">
      <c r="A209" s="64" t="s">
        <v>386</v>
      </c>
      <c r="B209" s="67" t="s">
        <v>387</v>
      </c>
      <c r="C209" s="150">
        <v>944</v>
      </c>
      <c r="D209" s="67" t="s">
        <v>1121</v>
      </c>
      <c r="E209" s="64" t="s">
        <v>429</v>
      </c>
      <c r="F209" s="89"/>
      <c r="G209" s="826" t="s">
        <v>740</v>
      </c>
      <c r="H209" s="26" t="s">
        <v>352</v>
      </c>
      <c r="I209" s="26" t="s">
        <v>260</v>
      </c>
      <c r="J209" s="98" t="s">
        <v>392</v>
      </c>
      <c r="K209" s="820" t="s">
        <v>406</v>
      </c>
      <c r="L209" s="60" t="s">
        <v>5</v>
      </c>
      <c r="M209" s="89" t="s">
        <v>87</v>
      </c>
      <c r="N209" s="103">
        <v>16530000</v>
      </c>
      <c r="O209" s="822">
        <v>15700000</v>
      </c>
      <c r="P209" s="773">
        <f t="shared" si="3"/>
        <v>15700000</v>
      </c>
    </row>
    <row r="210" spans="1:64" ht="28.5" customHeight="1" x14ac:dyDescent="0.25">
      <c r="A210" s="64" t="s">
        <v>386</v>
      </c>
      <c r="B210" s="60" t="s">
        <v>387</v>
      </c>
      <c r="C210" s="155">
        <v>1076</v>
      </c>
      <c r="D210" s="67" t="s">
        <v>1121</v>
      </c>
      <c r="E210" s="64" t="s">
        <v>451</v>
      </c>
      <c r="F210" s="64"/>
      <c r="G210" s="89" t="s">
        <v>1</v>
      </c>
      <c r="H210" s="18" t="s">
        <v>760</v>
      </c>
      <c r="I210" s="18" t="s">
        <v>637</v>
      </c>
      <c r="J210" s="98" t="s">
        <v>406</v>
      </c>
      <c r="K210" s="98" t="s">
        <v>406</v>
      </c>
      <c r="L210" s="109">
        <v>39715</v>
      </c>
      <c r="M210" s="89" t="s">
        <v>87</v>
      </c>
      <c r="N210" s="107" t="s">
        <v>761</v>
      </c>
      <c r="O210" s="107" t="s">
        <v>761</v>
      </c>
      <c r="P210" s="782" t="str">
        <f t="shared" si="3"/>
        <v>Part of Agawam-West Springfield Project</v>
      </c>
    </row>
    <row r="211" spans="1:64" ht="39" customHeight="1" x14ac:dyDescent="0.25">
      <c r="A211" s="64" t="s">
        <v>386</v>
      </c>
      <c r="B211" s="60" t="s">
        <v>387</v>
      </c>
      <c r="C211" s="150">
        <v>196</v>
      </c>
      <c r="D211" s="67" t="s">
        <v>1121</v>
      </c>
      <c r="E211" s="64" t="s">
        <v>451</v>
      </c>
      <c r="F211" s="89"/>
      <c r="G211" s="89" t="s">
        <v>684</v>
      </c>
      <c r="H211" s="26" t="s">
        <v>48</v>
      </c>
      <c r="I211" s="18" t="s">
        <v>616</v>
      </c>
      <c r="J211" s="98" t="s">
        <v>392</v>
      </c>
      <c r="K211" s="820" t="s">
        <v>406</v>
      </c>
      <c r="L211" s="109">
        <v>39715</v>
      </c>
      <c r="M211" s="89" t="s">
        <v>87</v>
      </c>
      <c r="N211" s="107" t="s">
        <v>548</v>
      </c>
      <c r="O211" s="107" t="s">
        <v>548</v>
      </c>
      <c r="P211" s="774" t="str">
        <f t="shared" si="3"/>
        <v>Part of NEEWS (Greater Springfield Reliability Project)</v>
      </c>
    </row>
    <row r="212" spans="1:64" ht="28.5" customHeight="1" x14ac:dyDescent="0.25">
      <c r="A212" s="64" t="s">
        <v>386</v>
      </c>
      <c r="B212" s="60" t="s">
        <v>387</v>
      </c>
      <c r="C212" s="150">
        <v>818</v>
      </c>
      <c r="D212" s="67" t="s">
        <v>1121</v>
      </c>
      <c r="E212" s="64" t="s">
        <v>451</v>
      </c>
      <c r="F212" s="89"/>
      <c r="G212" s="85" t="s">
        <v>684</v>
      </c>
      <c r="H212" s="26" t="s">
        <v>48</v>
      </c>
      <c r="I212" s="18" t="s">
        <v>1048</v>
      </c>
      <c r="J212" s="98" t="s">
        <v>392</v>
      </c>
      <c r="K212" s="820" t="s">
        <v>406</v>
      </c>
      <c r="L212" s="109">
        <v>39715</v>
      </c>
      <c r="M212" s="89" t="s">
        <v>87</v>
      </c>
      <c r="N212" s="107" t="s">
        <v>548</v>
      </c>
      <c r="O212" s="107" t="s">
        <v>548</v>
      </c>
      <c r="P212" s="774" t="str">
        <f t="shared" si="3"/>
        <v>Part of NEEWS (Greater Springfield Reliability Project)</v>
      </c>
    </row>
    <row r="213" spans="1:64" ht="28.5" customHeight="1" x14ac:dyDescent="0.25">
      <c r="A213" s="64" t="s">
        <v>386</v>
      </c>
      <c r="B213" s="60" t="s">
        <v>387</v>
      </c>
      <c r="C213" s="150">
        <v>819</v>
      </c>
      <c r="D213" s="67" t="s">
        <v>1121</v>
      </c>
      <c r="E213" s="64" t="s">
        <v>451</v>
      </c>
      <c r="F213" s="89"/>
      <c r="G213" s="85" t="s">
        <v>684</v>
      </c>
      <c r="H213" s="26" t="s">
        <v>48</v>
      </c>
      <c r="I213" s="18" t="s">
        <v>669</v>
      </c>
      <c r="J213" s="98" t="s">
        <v>406</v>
      </c>
      <c r="K213" s="98" t="s">
        <v>406</v>
      </c>
      <c r="L213" s="109">
        <v>39715</v>
      </c>
      <c r="M213" s="89" t="s">
        <v>87</v>
      </c>
      <c r="N213" s="107" t="s">
        <v>548</v>
      </c>
      <c r="O213" s="107" t="s">
        <v>548</v>
      </c>
      <c r="P213" s="774" t="str">
        <f t="shared" si="3"/>
        <v>Part of NEEWS (Greater Springfield Reliability Project)</v>
      </c>
    </row>
    <row r="214" spans="1:64" ht="28.5" customHeight="1" x14ac:dyDescent="0.25">
      <c r="A214" s="64" t="s">
        <v>386</v>
      </c>
      <c r="B214" s="60" t="s">
        <v>387</v>
      </c>
      <c r="C214" s="150">
        <v>820</v>
      </c>
      <c r="D214" s="67" t="s">
        <v>1121</v>
      </c>
      <c r="E214" s="64" t="s">
        <v>451</v>
      </c>
      <c r="F214" s="64"/>
      <c r="G214" s="85" t="s">
        <v>684</v>
      </c>
      <c r="H214" s="26" t="s">
        <v>48</v>
      </c>
      <c r="I214" s="18" t="s">
        <v>673</v>
      </c>
      <c r="J214" s="98" t="s">
        <v>406</v>
      </c>
      <c r="K214" s="98" t="s">
        <v>406</v>
      </c>
      <c r="L214" s="109">
        <v>39715</v>
      </c>
      <c r="M214" s="89" t="s">
        <v>87</v>
      </c>
      <c r="N214" s="107" t="s">
        <v>548</v>
      </c>
      <c r="O214" s="107" t="s">
        <v>548</v>
      </c>
      <c r="P214" s="774" t="str">
        <f t="shared" si="3"/>
        <v>Part of NEEWS (Greater Springfield Reliability Project)</v>
      </c>
    </row>
    <row r="215" spans="1:64" ht="28.5" customHeight="1" x14ac:dyDescent="0.25">
      <c r="A215" s="64" t="s">
        <v>386</v>
      </c>
      <c r="B215" s="60" t="s">
        <v>387</v>
      </c>
      <c r="C215" s="150">
        <v>823</v>
      </c>
      <c r="D215" s="67" t="s">
        <v>1121</v>
      </c>
      <c r="E215" s="64" t="s">
        <v>451</v>
      </c>
      <c r="F215" s="64"/>
      <c r="G215" s="87" t="s">
        <v>684</v>
      </c>
      <c r="H215" s="26" t="s">
        <v>48</v>
      </c>
      <c r="I215" s="18" t="s">
        <v>1253</v>
      </c>
      <c r="J215" s="98" t="s">
        <v>406</v>
      </c>
      <c r="K215" s="98" t="s">
        <v>406</v>
      </c>
      <c r="L215" s="109">
        <v>39715</v>
      </c>
      <c r="M215" s="89" t="s">
        <v>87</v>
      </c>
      <c r="N215" s="107" t="s">
        <v>548</v>
      </c>
      <c r="O215" s="107" t="s">
        <v>548</v>
      </c>
      <c r="P215" s="774" t="str">
        <f t="shared" si="3"/>
        <v>Part of NEEWS (Greater Springfield Reliability Project)</v>
      </c>
    </row>
    <row r="216" spans="1:64" ht="39" customHeight="1" x14ac:dyDescent="0.25">
      <c r="A216" s="64" t="s">
        <v>386</v>
      </c>
      <c r="B216" s="60" t="s">
        <v>387</v>
      </c>
      <c r="C216" s="150">
        <v>829</v>
      </c>
      <c r="D216" s="67" t="s">
        <v>1121</v>
      </c>
      <c r="E216" s="64" t="s">
        <v>451</v>
      </c>
      <c r="F216" s="64"/>
      <c r="G216" s="87" t="s">
        <v>684</v>
      </c>
      <c r="H216" s="18" t="s">
        <v>48</v>
      </c>
      <c r="I216" s="26" t="s">
        <v>618</v>
      </c>
      <c r="J216" s="98" t="s">
        <v>406</v>
      </c>
      <c r="K216" s="98" t="s">
        <v>406</v>
      </c>
      <c r="L216" s="109">
        <v>39715</v>
      </c>
      <c r="M216" s="89" t="s">
        <v>87</v>
      </c>
      <c r="N216" s="107" t="s">
        <v>548</v>
      </c>
      <c r="O216" s="107" t="s">
        <v>548</v>
      </c>
      <c r="P216" s="774" t="str">
        <f t="shared" si="3"/>
        <v>Part of NEEWS (Greater Springfield Reliability Project)</v>
      </c>
    </row>
    <row r="217" spans="1:64" ht="32.25" customHeight="1" x14ac:dyDescent="0.25">
      <c r="A217" s="64" t="s">
        <v>386</v>
      </c>
      <c r="B217" s="60" t="s">
        <v>387</v>
      </c>
      <c r="C217" s="150">
        <v>1010</v>
      </c>
      <c r="D217" s="67" t="s">
        <v>1121</v>
      </c>
      <c r="E217" s="64" t="s">
        <v>451</v>
      </c>
      <c r="F217" s="64"/>
      <c r="G217" s="87" t="s">
        <v>684</v>
      </c>
      <c r="H217" s="18" t="s">
        <v>48</v>
      </c>
      <c r="I217" s="26" t="s">
        <v>619</v>
      </c>
      <c r="J217" s="98" t="s">
        <v>406</v>
      </c>
      <c r="K217" s="98" t="s">
        <v>406</v>
      </c>
      <c r="L217" s="109">
        <v>39715</v>
      </c>
      <c r="M217" s="89" t="s">
        <v>87</v>
      </c>
      <c r="N217" s="107" t="s">
        <v>548</v>
      </c>
      <c r="O217" s="107" t="s">
        <v>548</v>
      </c>
      <c r="P217" s="774" t="str">
        <f t="shared" si="3"/>
        <v>Part of NEEWS (Greater Springfield Reliability Project)</v>
      </c>
    </row>
    <row r="218" spans="1:64" ht="34.5" customHeight="1" x14ac:dyDescent="0.25">
      <c r="A218" s="64" t="s">
        <v>386</v>
      </c>
      <c r="B218" s="60" t="s">
        <v>387</v>
      </c>
      <c r="C218" s="150">
        <v>259</v>
      </c>
      <c r="D218" s="67" t="s">
        <v>1121</v>
      </c>
      <c r="E218" s="64" t="s">
        <v>451</v>
      </c>
      <c r="F218" s="64"/>
      <c r="G218" s="87" t="s">
        <v>684</v>
      </c>
      <c r="H218" s="18" t="s">
        <v>48</v>
      </c>
      <c r="I218" s="18" t="s">
        <v>670</v>
      </c>
      <c r="J218" s="98" t="s">
        <v>392</v>
      </c>
      <c r="K218" s="820" t="s">
        <v>406</v>
      </c>
      <c r="L218" s="109">
        <v>39715</v>
      </c>
      <c r="M218" s="89" t="s">
        <v>87</v>
      </c>
      <c r="N218" s="107" t="s">
        <v>548</v>
      </c>
      <c r="O218" s="107" t="s">
        <v>548</v>
      </c>
      <c r="P218" s="774" t="str">
        <f t="shared" si="3"/>
        <v>Part of NEEWS (Greater Springfield Reliability Project)</v>
      </c>
    </row>
    <row r="219" spans="1:64" ht="33.75" customHeight="1" x14ac:dyDescent="0.25">
      <c r="A219" s="64" t="s">
        <v>386</v>
      </c>
      <c r="B219" s="60" t="s">
        <v>387</v>
      </c>
      <c r="C219" s="150">
        <v>688</v>
      </c>
      <c r="D219" s="67" t="s">
        <v>1121</v>
      </c>
      <c r="E219" s="64" t="s">
        <v>451</v>
      </c>
      <c r="F219" s="64"/>
      <c r="G219" s="87" t="s">
        <v>684</v>
      </c>
      <c r="H219" s="18" t="s">
        <v>48</v>
      </c>
      <c r="I219" s="26" t="s">
        <v>620</v>
      </c>
      <c r="J219" s="98" t="s">
        <v>392</v>
      </c>
      <c r="K219" s="820" t="s">
        <v>406</v>
      </c>
      <c r="L219" s="109">
        <v>39715</v>
      </c>
      <c r="M219" s="89" t="s">
        <v>87</v>
      </c>
      <c r="N219" s="107" t="s">
        <v>548</v>
      </c>
      <c r="O219" s="107" t="s">
        <v>548</v>
      </c>
      <c r="P219" s="774" t="str">
        <f t="shared" si="3"/>
        <v>Part of NEEWS (Greater Springfield Reliability Project)</v>
      </c>
    </row>
    <row r="220" spans="1:64" ht="34.5" customHeight="1" x14ac:dyDescent="0.25">
      <c r="A220" s="64" t="s">
        <v>386</v>
      </c>
      <c r="B220" s="60" t="s">
        <v>387</v>
      </c>
      <c r="C220" s="113">
        <v>1100</v>
      </c>
      <c r="D220" s="67" t="s">
        <v>1121</v>
      </c>
      <c r="E220" s="64" t="s">
        <v>451</v>
      </c>
      <c r="F220" s="64"/>
      <c r="G220" s="87" t="s">
        <v>684</v>
      </c>
      <c r="H220" s="18" t="s">
        <v>48</v>
      </c>
      <c r="I220" s="18" t="s">
        <v>625</v>
      </c>
      <c r="J220" s="98" t="s">
        <v>406</v>
      </c>
      <c r="K220" s="98" t="s">
        <v>406</v>
      </c>
      <c r="L220" s="109">
        <v>39715</v>
      </c>
      <c r="M220" s="89" t="s">
        <v>87</v>
      </c>
      <c r="N220" s="27" t="s">
        <v>548</v>
      </c>
      <c r="O220" s="27" t="s">
        <v>548</v>
      </c>
      <c r="P220" s="774" t="str">
        <f t="shared" si="3"/>
        <v>Part of NEEWS (Greater Springfield Reliability Project)</v>
      </c>
    </row>
    <row r="221" spans="1:64" ht="30.6" x14ac:dyDescent="0.25">
      <c r="A221" s="64" t="s">
        <v>386</v>
      </c>
      <c r="B221" s="60" t="s">
        <v>387</v>
      </c>
      <c r="C221" s="113">
        <v>1101</v>
      </c>
      <c r="D221" s="67" t="s">
        <v>1121</v>
      </c>
      <c r="E221" s="64" t="s">
        <v>451</v>
      </c>
      <c r="F221" s="64"/>
      <c r="G221" s="89" t="s">
        <v>684</v>
      </c>
      <c r="H221" s="18" t="s">
        <v>48</v>
      </c>
      <c r="I221" s="18" t="s">
        <v>626</v>
      </c>
      <c r="J221" s="98" t="s">
        <v>392</v>
      </c>
      <c r="K221" s="820" t="s">
        <v>406</v>
      </c>
      <c r="L221" s="109">
        <v>39715</v>
      </c>
      <c r="M221" s="89" t="s">
        <v>87</v>
      </c>
      <c r="N221" s="27" t="s">
        <v>548</v>
      </c>
      <c r="O221" s="27" t="s">
        <v>548</v>
      </c>
      <c r="P221" s="774" t="str">
        <f t="shared" si="3"/>
        <v>Part of NEEWS (Greater Springfield Reliability Project)</v>
      </c>
      <c r="AR221" s="7"/>
      <c r="AS221" s="77"/>
      <c r="AT221" s="77"/>
      <c r="AU221" s="77"/>
      <c r="AV221" s="77"/>
      <c r="AW221" s="77"/>
      <c r="AX221" s="77"/>
      <c r="AY221" s="77"/>
      <c r="AZ221" s="77"/>
      <c r="BA221" s="77"/>
      <c r="BB221" s="77"/>
      <c r="BC221" s="77"/>
      <c r="BD221" s="77"/>
      <c r="BE221" s="77"/>
      <c r="BF221" s="77"/>
      <c r="BG221" s="77"/>
      <c r="BH221" s="77"/>
      <c r="BI221" s="77"/>
      <c r="BJ221" s="77"/>
      <c r="BK221" s="77"/>
      <c r="BL221" s="77"/>
    </row>
    <row r="222" spans="1:64" ht="30.6" x14ac:dyDescent="0.25">
      <c r="A222" s="64" t="s">
        <v>386</v>
      </c>
      <c r="B222" s="60" t="s">
        <v>387</v>
      </c>
      <c r="C222" s="113">
        <v>1102</v>
      </c>
      <c r="D222" s="67" t="s">
        <v>1121</v>
      </c>
      <c r="E222" s="64" t="s">
        <v>451</v>
      </c>
      <c r="F222" s="64"/>
      <c r="G222" s="85" t="s">
        <v>684</v>
      </c>
      <c r="H222" s="18" t="s">
        <v>48</v>
      </c>
      <c r="I222" s="18" t="s">
        <v>627</v>
      </c>
      <c r="J222" s="98" t="s">
        <v>392</v>
      </c>
      <c r="K222" s="820" t="s">
        <v>406</v>
      </c>
      <c r="L222" s="109">
        <v>39715</v>
      </c>
      <c r="M222" s="89" t="s">
        <v>87</v>
      </c>
      <c r="N222" s="27" t="s">
        <v>548</v>
      </c>
      <c r="O222" s="27" t="s">
        <v>548</v>
      </c>
      <c r="P222" s="774" t="str">
        <f t="shared" si="3"/>
        <v>Part of NEEWS (Greater Springfield Reliability Project)</v>
      </c>
      <c r="AR222" s="7"/>
      <c r="AS222" s="77"/>
      <c r="AT222" s="77"/>
      <c r="AU222" s="77"/>
      <c r="AV222" s="77"/>
      <c r="AW222" s="77"/>
      <c r="AX222" s="77"/>
      <c r="AY222" s="77"/>
      <c r="AZ222" s="77"/>
      <c r="BA222" s="77"/>
      <c r="BB222" s="77"/>
      <c r="BC222" s="77"/>
      <c r="BD222" s="77"/>
      <c r="BE222" s="77"/>
      <c r="BF222" s="77"/>
      <c r="BG222" s="77"/>
      <c r="BH222" s="77"/>
      <c r="BI222" s="77"/>
      <c r="BJ222" s="77"/>
      <c r="BK222" s="77"/>
      <c r="BL222" s="77"/>
    </row>
    <row r="223" spans="1:64" s="77" customFormat="1" ht="26.25" customHeight="1" x14ac:dyDescent="0.25">
      <c r="A223" s="64" t="s">
        <v>386</v>
      </c>
      <c r="B223" s="60" t="s">
        <v>387</v>
      </c>
      <c r="C223" s="113">
        <v>1103</v>
      </c>
      <c r="D223" s="67" t="s">
        <v>1121</v>
      </c>
      <c r="E223" s="64" t="s">
        <v>451</v>
      </c>
      <c r="F223" s="64"/>
      <c r="G223" s="85" t="s">
        <v>684</v>
      </c>
      <c r="H223" s="18" t="s">
        <v>48</v>
      </c>
      <c r="I223" s="18" t="s">
        <v>628</v>
      </c>
      <c r="J223" s="98" t="s">
        <v>392</v>
      </c>
      <c r="K223" s="820" t="s">
        <v>406</v>
      </c>
      <c r="L223" s="109">
        <v>39715</v>
      </c>
      <c r="M223" s="89" t="s">
        <v>87</v>
      </c>
      <c r="N223" s="27" t="s">
        <v>548</v>
      </c>
      <c r="O223" s="27" t="s">
        <v>548</v>
      </c>
      <c r="P223" s="774" t="str">
        <f t="shared" si="3"/>
        <v>Part of NEEWS (Greater Springfield Reliability Project)</v>
      </c>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row>
    <row r="224" spans="1:64" s="77" customFormat="1" ht="30.75" customHeight="1" x14ac:dyDescent="0.25">
      <c r="A224" s="64" t="s">
        <v>386</v>
      </c>
      <c r="B224" s="60" t="s">
        <v>387</v>
      </c>
      <c r="C224" s="113">
        <v>1104</v>
      </c>
      <c r="D224" s="67" t="s">
        <v>1121</v>
      </c>
      <c r="E224" s="64" t="s">
        <v>451</v>
      </c>
      <c r="F224" s="64"/>
      <c r="G224" s="89" t="s">
        <v>684</v>
      </c>
      <c r="H224" s="18" t="s">
        <v>48</v>
      </c>
      <c r="I224" s="18" t="s">
        <v>629</v>
      </c>
      <c r="J224" s="98" t="s">
        <v>392</v>
      </c>
      <c r="K224" s="820" t="s">
        <v>406</v>
      </c>
      <c r="L224" s="109">
        <v>39715</v>
      </c>
      <c r="M224" s="89" t="s">
        <v>87</v>
      </c>
      <c r="N224" s="27" t="s">
        <v>548</v>
      </c>
      <c r="O224" s="27" t="s">
        <v>548</v>
      </c>
      <c r="P224" s="774" t="str">
        <f t="shared" si="3"/>
        <v>Part of NEEWS (Greater Springfield Reliability Project)</v>
      </c>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c r="AS224"/>
      <c r="AT224"/>
      <c r="AU224"/>
      <c r="AV224"/>
      <c r="AW224"/>
      <c r="AX224"/>
      <c r="AY224"/>
      <c r="AZ224"/>
      <c r="BA224"/>
      <c r="BB224"/>
      <c r="BC224"/>
      <c r="BD224"/>
      <c r="BE224"/>
      <c r="BF224"/>
      <c r="BG224"/>
      <c r="BH224"/>
      <c r="BI224"/>
      <c r="BJ224"/>
      <c r="BK224"/>
      <c r="BL224"/>
    </row>
    <row r="225" spans="1:64" ht="46.5" customHeight="1" x14ac:dyDescent="0.25">
      <c r="A225" s="64" t="s">
        <v>386</v>
      </c>
      <c r="B225" s="60" t="s">
        <v>387</v>
      </c>
      <c r="C225" s="113">
        <v>1105</v>
      </c>
      <c r="D225" s="67" t="s">
        <v>1121</v>
      </c>
      <c r="E225" s="64" t="s">
        <v>451</v>
      </c>
      <c r="F225" s="64"/>
      <c r="G225" s="88" t="s">
        <v>684</v>
      </c>
      <c r="H225" s="18" t="s">
        <v>48</v>
      </c>
      <c r="I225" s="18" t="s">
        <v>630</v>
      </c>
      <c r="J225" s="98" t="s">
        <v>392</v>
      </c>
      <c r="K225" s="820" t="s">
        <v>406</v>
      </c>
      <c r="L225" s="109">
        <v>39715</v>
      </c>
      <c r="M225" s="89" t="s">
        <v>87</v>
      </c>
      <c r="N225" s="27" t="s">
        <v>548</v>
      </c>
      <c r="O225" s="27" t="s">
        <v>548</v>
      </c>
      <c r="P225" s="774" t="str">
        <f t="shared" si="3"/>
        <v>Part of NEEWS (Greater Springfield Reliability Project)</v>
      </c>
    </row>
    <row r="226" spans="1:64" ht="28.5" customHeight="1" x14ac:dyDescent="0.25">
      <c r="A226" s="64" t="s">
        <v>386</v>
      </c>
      <c r="B226" s="60" t="s">
        <v>387</v>
      </c>
      <c r="C226" s="155">
        <v>1070</v>
      </c>
      <c r="D226" s="67" t="s">
        <v>1121</v>
      </c>
      <c r="E226" s="64" t="s">
        <v>451</v>
      </c>
      <c r="F226" s="64"/>
      <c r="G226" s="85" t="s">
        <v>684</v>
      </c>
      <c r="H226" s="18" t="s">
        <v>48</v>
      </c>
      <c r="I226" s="18" t="s">
        <v>631</v>
      </c>
      <c r="J226" s="98" t="s">
        <v>392</v>
      </c>
      <c r="K226" s="820" t="s">
        <v>406</v>
      </c>
      <c r="L226" s="109">
        <v>39715</v>
      </c>
      <c r="M226" s="89" t="s">
        <v>87</v>
      </c>
      <c r="N226" s="27" t="s">
        <v>548</v>
      </c>
      <c r="O226" s="27" t="s">
        <v>548</v>
      </c>
      <c r="P226" s="774" t="str">
        <f t="shared" si="3"/>
        <v>Part of NEEWS (Greater Springfield Reliability Project)</v>
      </c>
    </row>
    <row r="227" spans="1:64" ht="38.25" customHeight="1" x14ac:dyDescent="0.25">
      <c r="A227" s="64" t="s">
        <v>386</v>
      </c>
      <c r="B227" s="60" t="s">
        <v>387</v>
      </c>
      <c r="C227" s="155">
        <v>1071</v>
      </c>
      <c r="D227" s="67" t="s">
        <v>1121</v>
      </c>
      <c r="E227" s="64" t="s">
        <v>451</v>
      </c>
      <c r="F227" s="64"/>
      <c r="G227" s="85" t="s">
        <v>684</v>
      </c>
      <c r="H227" s="18" t="s">
        <v>48</v>
      </c>
      <c r="I227" s="18" t="s">
        <v>632</v>
      </c>
      <c r="J227" s="98" t="s">
        <v>392</v>
      </c>
      <c r="K227" s="820" t="s">
        <v>406</v>
      </c>
      <c r="L227" s="109">
        <v>39715</v>
      </c>
      <c r="M227" s="89" t="s">
        <v>87</v>
      </c>
      <c r="N227" s="27" t="s">
        <v>548</v>
      </c>
      <c r="O227" s="27" t="s">
        <v>548</v>
      </c>
      <c r="P227" s="774" t="str">
        <f t="shared" si="3"/>
        <v>Part of NEEWS (Greater Springfield Reliability Project)</v>
      </c>
    </row>
    <row r="228" spans="1:64" ht="28.5" customHeight="1" x14ac:dyDescent="0.25">
      <c r="A228" s="64" t="s">
        <v>386</v>
      </c>
      <c r="B228" s="60" t="s">
        <v>387</v>
      </c>
      <c r="C228" s="155">
        <v>1072</v>
      </c>
      <c r="D228" s="67" t="s">
        <v>1121</v>
      </c>
      <c r="E228" s="64" t="s">
        <v>451</v>
      </c>
      <c r="F228" s="64"/>
      <c r="G228" s="85" t="s">
        <v>684</v>
      </c>
      <c r="H228" s="18" t="s">
        <v>48</v>
      </c>
      <c r="I228" s="18" t="s">
        <v>633</v>
      </c>
      <c r="J228" s="98" t="s">
        <v>392</v>
      </c>
      <c r="K228" s="820" t="s">
        <v>406</v>
      </c>
      <c r="L228" s="109">
        <v>39715</v>
      </c>
      <c r="M228" s="89" t="s">
        <v>87</v>
      </c>
      <c r="N228" s="27" t="s">
        <v>548</v>
      </c>
      <c r="O228" s="27" t="s">
        <v>548</v>
      </c>
      <c r="P228" s="774" t="str">
        <f t="shared" si="3"/>
        <v>Part of NEEWS (Greater Springfield Reliability Project)</v>
      </c>
    </row>
    <row r="229" spans="1:64" ht="28.5" customHeight="1" x14ac:dyDescent="0.25">
      <c r="A229" s="64" t="s">
        <v>386</v>
      </c>
      <c r="B229" s="60" t="s">
        <v>387</v>
      </c>
      <c r="C229" s="155">
        <v>1073</v>
      </c>
      <c r="D229" s="67" t="s">
        <v>1121</v>
      </c>
      <c r="E229" s="64" t="s">
        <v>451</v>
      </c>
      <c r="F229" s="64"/>
      <c r="G229" s="85" t="s">
        <v>684</v>
      </c>
      <c r="H229" s="18" t="s">
        <v>48</v>
      </c>
      <c r="I229" s="18" t="s">
        <v>634</v>
      </c>
      <c r="J229" s="98" t="s">
        <v>392</v>
      </c>
      <c r="K229" s="820" t="s">
        <v>406</v>
      </c>
      <c r="L229" s="109">
        <v>39715</v>
      </c>
      <c r="M229" s="89" t="s">
        <v>87</v>
      </c>
      <c r="N229" s="27" t="s">
        <v>548</v>
      </c>
      <c r="O229" s="27" t="s">
        <v>548</v>
      </c>
      <c r="P229" s="774" t="str">
        <f t="shared" si="3"/>
        <v>Part of NEEWS (Greater Springfield Reliability Project)</v>
      </c>
    </row>
    <row r="230" spans="1:64" ht="28.5" customHeight="1" x14ac:dyDescent="0.25">
      <c r="A230" s="64" t="s">
        <v>386</v>
      </c>
      <c r="B230" s="60" t="s">
        <v>387</v>
      </c>
      <c r="C230" s="155">
        <v>1074</v>
      </c>
      <c r="D230" s="67" t="s">
        <v>1121</v>
      </c>
      <c r="E230" s="64" t="s">
        <v>451</v>
      </c>
      <c r="F230" s="64"/>
      <c r="G230" s="85" t="s">
        <v>684</v>
      </c>
      <c r="H230" s="18" t="s">
        <v>48</v>
      </c>
      <c r="I230" s="18" t="s">
        <v>635</v>
      </c>
      <c r="J230" s="98" t="s">
        <v>392</v>
      </c>
      <c r="K230" s="820" t="s">
        <v>406</v>
      </c>
      <c r="L230" s="109">
        <v>39715</v>
      </c>
      <c r="M230" s="89" t="s">
        <v>87</v>
      </c>
      <c r="N230" s="27" t="s">
        <v>548</v>
      </c>
      <c r="O230" s="27" t="s">
        <v>548</v>
      </c>
      <c r="P230" s="774" t="str">
        <f t="shared" si="3"/>
        <v>Part of NEEWS (Greater Springfield Reliability Project)</v>
      </c>
    </row>
    <row r="231" spans="1:64" ht="38.25" customHeight="1" x14ac:dyDescent="0.25">
      <c r="A231" s="186" t="s">
        <v>386</v>
      </c>
      <c r="B231" s="157" t="s">
        <v>387</v>
      </c>
      <c r="C231" s="113">
        <v>1109</v>
      </c>
      <c r="D231" s="67" t="s">
        <v>1121</v>
      </c>
      <c r="E231" s="186" t="s">
        <v>429</v>
      </c>
      <c r="F231" s="846"/>
      <c r="G231" s="89" t="s">
        <v>1</v>
      </c>
      <c r="H231" s="26" t="s">
        <v>90</v>
      </c>
      <c r="I231" s="18" t="s">
        <v>688</v>
      </c>
      <c r="J231" s="98" t="s">
        <v>392</v>
      </c>
      <c r="K231" s="820" t="s">
        <v>406</v>
      </c>
      <c r="L231" s="109">
        <v>39715</v>
      </c>
      <c r="M231" s="89" t="s">
        <v>87</v>
      </c>
      <c r="N231" s="103">
        <v>1000000</v>
      </c>
      <c r="O231" s="103">
        <v>1000000</v>
      </c>
      <c r="P231" s="786">
        <f t="shared" si="3"/>
        <v>1000000</v>
      </c>
      <c r="AR231" s="705"/>
      <c r="AS231" s="705"/>
      <c r="AT231" s="705"/>
      <c r="AU231" s="705"/>
      <c r="AV231" s="705"/>
      <c r="AW231" s="705"/>
      <c r="AX231" s="705"/>
      <c r="AY231" s="705"/>
      <c r="AZ231" s="705"/>
      <c r="BA231" s="705"/>
      <c r="BB231" s="705"/>
      <c r="BC231" s="705"/>
      <c r="BD231" s="705"/>
      <c r="BE231" s="705"/>
      <c r="BF231" s="705"/>
      <c r="BG231" s="705"/>
      <c r="BH231" s="705"/>
      <c r="BI231" s="705"/>
      <c r="BJ231" s="705"/>
      <c r="BK231" s="705"/>
      <c r="BL231" s="705"/>
    </row>
    <row r="232" spans="1:64" s="705" customFormat="1" ht="46.5" customHeight="1" x14ac:dyDescent="0.25">
      <c r="A232" s="64" t="s">
        <v>386</v>
      </c>
      <c r="B232" s="67" t="s">
        <v>387</v>
      </c>
      <c r="C232" s="150">
        <v>790</v>
      </c>
      <c r="D232" s="272" t="s">
        <v>1121</v>
      </c>
      <c r="E232" s="64" t="s">
        <v>429</v>
      </c>
      <c r="F232" s="64"/>
      <c r="G232" s="85" t="s">
        <v>1</v>
      </c>
      <c r="H232" s="26" t="s">
        <v>604</v>
      </c>
      <c r="I232" s="26" t="s">
        <v>17</v>
      </c>
      <c r="J232" s="98" t="s">
        <v>406</v>
      </c>
      <c r="K232" s="98" t="s">
        <v>406</v>
      </c>
      <c r="L232" s="191">
        <v>39563</v>
      </c>
      <c r="M232" s="89" t="s">
        <v>87</v>
      </c>
      <c r="N232" s="103">
        <v>52000000</v>
      </c>
      <c r="O232" s="103">
        <v>52000000</v>
      </c>
      <c r="P232" s="792">
        <f t="shared" si="3"/>
        <v>52000000</v>
      </c>
      <c r="AR232" s="119"/>
      <c r="AS232" s="118"/>
      <c r="AT232" s="118"/>
      <c r="AU232" s="118"/>
      <c r="AV232" s="118"/>
      <c r="AW232" s="118"/>
      <c r="AX232" s="118"/>
      <c r="AY232" s="118"/>
      <c r="AZ232" s="118"/>
      <c r="BA232" s="118"/>
      <c r="BB232" s="118"/>
      <c r="BC232" s="118"/>
      <c r="BD232" s="118"/>
      <c r="BE232" s="118"/>
      <c r="BF232" s="118"/>
      <c r="BG232" s="118"/>
      <c r="BH232" s="118"/>
      <c r="BI232" s="118"/>
      <c r="BJ232" s="118"/>
      <c r="BK232" s="118"/>
      <c r="BL232" s="118"/>
    </row>
    <row r="233" spans="1:64" ht="33.75" customHeight="1" x14ac:dyDescent="0.25">
      <c r="A233" s="186" t="s">
        <v>386</v>
      </c>
      <c r="B233" s="157" t="s">
        <v>387</v>
      </c>
      <c r="C233" s="255">
        <v>1098</v>
      </c>
      <c r="D233" s="272" t="s">
        <v>1121</v>
      </c>
      <c r="E233" s="186" t="s">
        <v>429</v>
      </c>
      <c r="F233" s="846"/>
      <c r="G233" s="85" t="s">
        <v>1</v>
      </c>
      <c r="H233" s="26" t="s">
        <v>604</v>
      </c>
      <c r="I233" s="18" t="s">
        <v>652</v>
      </c>
      <c r="J233" s="98" t="s">
        <v>406</v>
      </c>
      <c r="K233" s="98" t="s">
        <v>406</v>
      </c>
      <c r="L233" s="191">
        <v>39563</v>
      </c>
      <c r="M233" s="89" t="s">
        <v>87</v>
      </c>
      <c r="N233" s="103">
        <v>22000000</v>
      </c>
      <c r="O233" s="103">
        <v>22000000</v>
      </c>
      <c r="P233" s="792">
        <f t="shared" si="3"/>
        <v>22000000</v>
      </c>
    </row>
    <row r="234" spans="1:64" ht="36.75" customHeight="1" x14ac:dyDescent="0.25">
      <c r="A234" s="148" t="s">
        <v>386</v>
      </c>
      <c r="B234" s="60" t="s">
        <v>387</v>
      </c>
      <c r="C234" s="155">
        <v>1092</v>
      </c>
      <c r="D234" s="67" t="s">
        <v>1121</v>
      </c>
      <c r="E234" s="148" t="s">
        <v>451</v>
      </c>
      <c r="F234" s="98"/>
      <c r="G234" s="85" t="s">
        <v>684</v>
      </c>
      <c r="H234" s="18" t="s">
        <v>1175</v>
      </c>
      <c r="I234" s="18" t="s">
        <v>1081</v>
      </c>
      <c r="J234" s="98" t="s">
        <v>406</v>
      </c>
      <c r="K234" s="98" t="s">
        <v>406</v>
      </c>
      <c r="L234" s="109">
        <v>39715</v>
      </c>
      <c r="M234" s="89" t="s">
        <v>87</v>
      </c>
      <c r="N234" s="103">
        <v>13600000</v>
      </c>
      <c r="O234" s="822">
        <v>12100000</v>
      </c>
      <c r="P234" s="770">
        <f t="shared" si="3"/>
        <v>12100000</v>
      </c>
    </row>
    <row r="235" spans="1:64" ht="20.399999999999999" x14ac:dyDescent="0.25">
      <c r="A235" s="263" t="s">
        <v>386</v>
      </c>
      <c r="B235" s="89" t="s">
        <v>387</v>
      </c>
      <c r="C235" s="113">
        <v>1216</v>
      </c>
      <c r="D235" s="272" t="s">
        <v>1121</v>
      </c>
      <c r="E235" s="263" t="s">
        <v>451</v>
      </c>
      <c r="F235" s="263"/>
      <c r="G235" s="89" t="s">
        <v>744</v>
      </c>
      <c r="H235" s="18"/>
      <c r="I235" s="18" t="s">
        <v>1160</v>
      </c>
      <c r="J235" s="98" t="s">
        <v>406</v>
      </c>
      <c r="K235" s="98" t="s">
        <v>406</v>
      </c>
      <c r="L235" s="109" t="s">
        <v>410</v>
      </c>
      <c r="M235" s="89" t="s">
        <v>87</v>
      </c>
      <c r="N235" s="107">
        <v>17000000</v>
      </c>
      <c r="O235" s="828">
        <v>25100000</v>
      </c>
      <c r="P235" s="770">
        <f t="shared" si="3"/>
        <v>25100000</v>
      </c>
    </row>
    <row r="236" spans="1:64" ht="20.399999999999999" x14ac:dyDescent="0.25">
      <c r="A236" s="829" t="s">
        <v>386</v>
      </c>
      <c r="B236" s="826" t="s">
        <v>387</v>
      </c>
      <c r="C236" s="845">
        <v>1266</v>
      </c>
      <c r="D236" s="823" t="s">
        <v>1121</v>
      </c>
      <c r="E236" s="829" t="s">
        <v>451</v>
      </c>
      <c r="F236" s="829"/>
      <c r="G236" s="826" t="s">
        <v>1</v>
      </c>
      <c r="H236" s="824"/>
      <c r="I236" s="824" t="s">
        <v>1233</v>
      </c>
      <c r="J236" s="820"/>
      <c r="K236" s="820" t="s">
        <v>406</v>
      </c>
      <c r="L236" s="821" t="s">
        <v>410</v>
      </c>
      <c r="M236" s="826" t="s">
        <v>87</v>
      </c>
      <c r="N236" s="828"/>
      <c r="O236" s="828">
        <v>9960000</v>
      </c>
      <c r="P236" s="770">
        <f t="shared" si="3"/>
        <v>9960000</v>
      </c>
    </row>
    <row r="237" spans="1:64" ht="20.399999999999999" x14ac:dyDescent="0.25">
      <c r="A237" s="829" t="s">
        <v>386</v>
      </c>
      <c r="B237" s="826" t="s">
        <v>387</v>
      </c>
      <c r="C237" s="845">
        <v>1267</v>
      </c>
      <c r="D237" s="823" t="s">
        <v>1121</v>
      </c>
      <c r="E237" s="829" t="s">
        <v>451</v>
      </c>
      <c r="F237" s="829"/>
      <c r="G237" s="826" t="s">
        <v>1</v>
      </c>
      <c r="H237" s="824"/>
      <c r="I237" s="824" t="s">
        <v>1234</v>
      </c>
      <c r="J237" s="820"/>
      <c r="K237" s="820" t="s">
        <v>406</v>
      </c>
      <c r="L237" s="821" t="s">
        <v>410</v>
      </c>
      <c r="M237" s="826" t="s">
        <v>87</v>
      </c>
      <c r="N237" s="828"/>
      <c r="O237" s="828">
        <v>9600000</v>
      </c>
      <c r="P237" s="770">
        <f t="shared" si="3"/>
        <v>9600000</v>
      </c>
    </row>
    <row r="238" spans="1:64" ht="20.399999999999999" x14ac:dyDescent="0.25">
      <c r="A238" s="64" t="s">
        <v>386</v>
      </c>
      <c r="B238" s="272" t="s">
        <v>387</v>
      </c>
      <c r="C238" s="150">
        <v>969</v>
      </c>
      <c r="D238" s="272" t="s">
        <v>1121</v>
      </c>
      <c r="E238" s="64" t="s">
        <v>402</v>
      </c>
      <c r="F238" s="89"/>
      <c r="G238" s="826" t="s">
        <v>741</v>
      </c>
      <c r="H238" s="18" t="s">
        <v>1131</v>
      </c>
      <c r="I238" s="18" t="s">
        <v>1208</v>
      </c>
      <c r="J238" s="98" t="s">
        <v>392</v>
      </c>
      <c r="K238" s="820" t="s">
        <v>406</v>
      </c>
      <c r="L238" s="264">
        <v>40632</v>
      </c>
      <c r="M238" s="89" t="s">
        <v>410</v>
      </c>
      <c r="N238" s="103">
        <v>1500000</v>
      </c>
      <c r="O238" s="103">
        <v>1500000</v>
      </c>
      <c r="P238" s="793">
        <f t="shared" si="3"/>
        <v>1500000</v>
      </c>
    </row>
    <row r="239" spans="1:64" ht="20.399999999999999" x14ac:dyDescent="0.25">
      <c r="A239" s="64" t="s">
        <v>386</v>
      </c>
      <c r="B239" s="823" t="s">
        <v>387</v>
      </c>
      <c r="C239" s="150">
        <v>301</v>
      </c>
      <c r="D239" s="272" t="s">
        <v>1121</v>
      </c>
      <c r="E239" s="64" t="s">
        <v>402</v>
      </c>
      <c r="F239" s="89"/>
      <c r="G239" s="826" t="s">
        <v>1</v>
      </c>
      <c r="H239" s="18" t="s">
        <v>1132</v>
      </c>
      <c r="I239" s="18" t="s">
        <v>1133</v>
      </c>
      <c r="J239" s="820" t="s">
        <v>510</v>
      </c>
      <c r="K239" s="820" t="s">
        <v>406</v>
      </c>
      <c r="L239" s="264">
        <v>40589</v>
      </c>
      <c r="M239" s="89" t="s">
        <v>87</v>
      </c>
      <c r="N239" s="103">
        <v>8400000</v>
      </c>
      <c r="O239" s="822">
        <v>9600000</v>
      </c>
      <c r="P239" s="785">
        <f t="shared" si="3"/>
        <v>9600000</v>
      </c>
    </row>
    <row r="240" spans="1:64" ht="20.399999999999999" x14ac:dyDescent="0.25">
      <c r="A240" s="98" t="s">
        <v>386</v>
      </c>
      <c r="B240" s="89" t="s">
        <v>387</v>
      </c>
      <c r="C240" s="113">
        <v>1066</v>
      </c>
      <c r="D240" s="67" t="s">
        <v>1121</v>
      </c>
      <c r="E240" s="98" t="s">
        <v>402</v>
      </c>
      <c r="F240" s="64"/>
      <c r="G240" s="826" t="s">
        <v>1</v>
      </c>
      <c r="H240" s="18" t="s">
        <v>609</v>
      </c>
      <c r="I240" s="18" t="s">
        <v>611</v>
      </c>
      <c r="J240" s="98" t="s">
        <v>406</v>
      </c>
      <c r="K240" s="98" t="s">
        <v>406</v>
      </c>
      <c r="L240" s="89" t="s">
        <v>410</v>
      </c>
      <c r="M240" s="89" t="s">
        <v>87</v>
      </c>
      <c r="N240" s="103">
        <v>6500000</v>
      </c>
      <c r="O240" s="822">
        <v>8000000</v>
      </c>
      <c r="P240" s="770">
        <f t="shared" ref="P240:P249" si="4">O240</f>
        <v>8000000</v>
      </c>
    </row>
    <row r="241" spans="1:64" ht="20.399999999999999" x14ac:dyDescent="0.25">
      <c r="A241" s="98" t="s">
        <v>386</v>
      </c>
      <c r="B241" s="89" t="s">
        <v>387</v>
      </c>
      <c r="C241" s="113">
        <v>1065</v>
      </c>
      <c r="D241" s="67" t="s">
        <v>1121</v>
      </c>
      <c r="E241" s="98" t="s">
        <v>402</v>
      </c>
      <c r="F241" s="64"/>
      <c r="G241" s="89" t="s">
        <v>12</v>
      </c>
      <c r="H241" s="18" t="s">
        <v>609</v>
      </c>
      <c r="I241" s="18" t="s">
        <v>610</v>
      </c>
      <c r="J241" s="98" t="s">
        <v>406</v>
      </c>
      <c r="K241" s="98" t="s">
        <v>406</v>
      </c>
      <c r="L241" s="89" t="s">
        <v>410</v>
      </c>
      <c r="M241" s="89" t="s">
        <v>87</v>
      </c>
      <c r="N241" s="103">
        <v>14700000</v>
      </c>
      <c r="O241" s="103">
        <v>14700000</v>
      </c>
      <c r="P241" s="770">
        <f t="shared" si="4"/>
        <v>14700000</v>
      </c>
    </row>
    <row r="242" spans="1:64" ht="31.8" x14ac:dyDescent="0.25">
      <c r="A242" s="64" t="s">
        <v>386</v>
      </c>
      <c r="B242" s="67" t="s">
        <v>387</v>
      </c>
      <c r="C242" s="68">
        <v>484</v>
      </c>
      <c r="D242" s="67" t="s">
        <v>1122</v>
      </c>
      <c r="E242" s="64" t="s">
        <v>429</v>
      </c>
      <c r="F242" s="64"/>
      <c r="G242" s="826" t="s">
        <v>603</v>
      </c>
      <c r="H242" s="26" t="s">
        <v>668</v>
      </c>
      <c r="I242" s="26" t="s">
        <v>136</v>
      </c>
      <c r="J242" s="148" t="s">
        <v>392</v>
      </c>
      <c r="K242" s="820" t="s">
        <v>406</v>
      </c>
      <c r="L242" s="191">
        <v>39563</v>
      </c>
      <c r="M242" s="89" t="s">
        <v>87</v>
      </c>
      <c r="N242" s="103">
        <v>580000</v>
      </c>
      <c r="O242" s="103">
        <v>580000</v>
      </c>
      <c r="P242" s="775">
        <f t="shared" si="4"/>
        <v>580000</v>
      </c>
    </row>
    <row r="243" spans="1:64" ht="20.399999999999999" x14ac:dyDescent="0.25">
      <c r="A243" s="98" t="s">
        <v>386</v>
      </c>
      <c r="B243" s="89" t="s">
        <v>387</v>
      </c>
      <c r="C243" s="113">
        <v>1193</v>
      </c>
      <c r="D243" s="89" t="s">
        <v>1123</v>
      </c>
      <c r="E243" s="98" t="s">
        <v>468</v>
      </c>
      <c r="F243" s="89"/>
      <c r="G243" s="89" t="s">
        <v>389</v>
      </c>
      <c r="H243" s="18"/>
      <c r="I243" s="18" t="s">
        <v>1139</v>
      </c>
      <c r="J243" s="98" t="s">
        <v>406</v>
      </c>
      <c r="K243" s="98" t="s">
        <v>406</v>
      </c>
      <c r="L243" s="89" t="s">
        <v>410</v>
      </c>
      <c r="M243" s="89" t="s">
        <v>410</v>
      </c>
      <c r="N243" s="103">
        <v>5100000</v>
      </c>
      <c r="O243" s="822">
        <v>4900000</v>
      </c>
      <c r="P243" s="770">
        <f t="shared" si="4"/>
        <v>4900000</v>
      </c>
    </row>
    <row r="244" spans="1:64" ht="20.399999999999999" x14ac:dyDescent="0.25">
      <c r="A244" s="148" t="s">
        <v>386</v>
      </c>
      <c r="B244" s="60" t="s">
        <v>387</v>
      </c>
      <c r="C244" s="155">
        <v>974</v>
      </c>
      <c r="D244" s="89" t="s">
        <v>1123</v>
      </c>
      <c r="E244" s="148" t="s">
        <v>468</v>
      </c>
      <c r="F244" s="148"/>
      <c r="G244" s="89" t="s">
        <v>752</v>
      </c>
      <c r="H244" s="26"/>
      <c r="I244" s="26" t="s">
        <v>307</v>
      </c>
      <c r="J244" s="98" t="s">
        <v>406</v>
      </c>
      <c r="K244" s="98" t="s">
        <v>406</v>
      </c>
      <c r="L244" s="60" t="s">
        <v>410</v>
      </c>
      <c r="M244" s="89" t="s">
        <v>87</v>
      </c>
      <c r="N244" s="103">
        <v>16900000</v>
      </c>
      <c r="O244" s="103">
        <v>16900000</v>
      </c>
      <c r="P244" s="770">
        <f t="shared" si="4"/>
        <v>16900000</v>
      </c>
    </row>
    <row r="245" spans="1:64" ht="30.6" x14ac:dyDescent="0.25">
      <c r="A245" s="64" t="s">
        <v>386</v>
      </c>
      <c r="B245" s="60" t="s">
        <v>387</v>
      </c>
      <c r="C245" s="150">
        <v>816</v>
      </c>
      <c r="D245" s="89" t="s">
        <v>1123</v>
      </c>
      <c r="E245" s="64" t="s">
        <v>451</v>
      </c>
      <c r="F245" s="67"/>
      <c r="G245" s="89" t="s">
        <v>684</v>
      </c>
      <c r="H245" s="26" t="s">
        <v>48</v>
      </c>
      <c r="I245" s="18" t="s">
        <v>674</v>
      </c>
      <c r="J245" s="98" t="s">
        <v>392</v>
      </c>
      <c r="K245" s="820" t="s">
        <v>406</v>
      </c>
      <c r="L245" s="109">
        <v>39715</v>
      </c>
      <c r="M245" s="89" t="s">
        <v>87</v>
      </c>
      <c r="N245" s="107" t="s">
        <v>548</v>
      </c>
      <c r="O245" s="107" t="s">
        <v>548</v>
      </c>
      <c r="P245" s="774" t="str">
        <f t="shared" si="4"/>
        <v>Part of NEEWS (Greater Springfield Reliability Project)</v>
      </c>
    </row>
    <row r="246" spans="1:64" ht="46.5" customHeight="1" x14ac:dyDescent="0.25">
      <c r="A246" s="98" t="s">
        <v>386</v>
      </c>
      <c r="B246" s="89" t="s">
        <v>387</v>
      </c>
      <c r="C246" s="113">
        <v>1056</v>
      </c>
      <c r="D246" s="89" t="s">
        <v>1123</v>
      </c>
      <c r="E246" s="98" t="s">
        <v>451</v>
      </c>
      <c r="F246" s="98"/>
      <c r="G246" s="85" t="s">
        <v>1</v>
      </c>
      <c r="H246" s="18" t="s">
        <v>1055</v>
      </c>
      <c r="I246" s="18" t="s">
        <v>557</v>
      </c>
      <c r="J246" s="98" t="s">
        <v>406</v>
      </c>
      <c r="K246" s="98" t="s">
        <v>406</v>
      </c>
      <c r="L246" s="109">
        <v>39794</v>
      </c>
      <c r="M246" s="109">
        <v>40647</v>
      </c>
      <c r="N246" s="103">
        <v>10969000</v>
      </c>
      <c r="O246" s="103">
        <v>10969000</v>
      </c>
      <c r="P246" s="770">
        <f t="shared" si="4"/>
        <v>10969000</v>
      </c>
    </row>
    <row r="247" spans="1:64" ht="46.5" customHeight="1" x14ac:dyDescent="0.25">
      <c r="A247" s="98" t="s">
        <v>386</v>
      </c>
      <c r="B247" s="89" t="s">
        <v>387</v>
      </c>
      <c r="C247" s="113">
        <v>1111</v>
      </c>
      <c r="D247" s="89" t="s">
        <v>1123</v>
      </c>
      <c r="E247" s="98" t="s">
        <v>468</v>
      </c>
      <c r="F247" s="307"/>
      <c r="G247" s="85" t="s">
        <v>519</v>
      </c>
      <c r="H247" s="308"/>
      <c r="I247" s="824" t="s">
        <v>1213</v>
      </c>
      <c r="J247" s="98" t="s">
        <v>406</v>
      </c>
      <c r="K247" s="98" t="s">
        <v>406</v>
      </c>
      <c r="L247" s="109">
        <v>39820</v>
      </c>
      <c r="M247" s="109">
        <v>40127</v>
      </c>
      <c r="N247" s="103">
        <v>10543000</v>
      </c>
      <c r="O247" s="822">
        <v>13500000</v>
      </c>
      <c r="P247" s="770">
        <f t="shared" si="4"/>
        <v>13500000</v>
      </c>
      <c r="Q247" s="851">
        <v>58</v>
      </c>
      <c r="R247" s="853" t="s">
        <v>1159</v>
      </c>
      <c r="T247" s="278">
        <v>-0.1</v>
      </c>
      <c r="U247" s="278">
        <v>0.1</v>
      </c>
    </row>
    <row r="248" spans="1:64" ht="46.5" customHeight="1" x14ac:dyDescent="0.3">
      <c r="A248" s="148" t="s">
        <v>386</v>
      </c>
      <c r="B248" s="89" t="s">
        <v>387</v>
      </c>
      <c r="C248" s="155">
        <v>976</v>
      </c>
      <c r="D248" s="89" t="s">
        <v>1123</v>
      </c>
      <c r="E248" s="148" t="s">
        <v>468</v>
      </c>
      <c r="F248" s="60"/>
      <c r="G248" s="85" t="s">
        <v>732</v>
      </c>
      <c r="H248" s="26"/>
      <c r="I248" s="26" t="s">
        <v>278</v>
      </c>
      <c r="J248" s="98" t="s">
        <v>406</v>
      </c>
      <c r="K248" s="98" t="s">
        <v>406</v>
      </c>
      <c r="L248" s="777" t="s">
        <v>1074</v>
      </c>
      <c r="M248" s="89" t="s">
        <v>87</v>
      </c>
      <c r="N248" s="103">
        <v>70000000</v>
      </c>
      <c r="O248" s="103">
        <v>70000000</v>
      </c>
      <c r="P248" s="770">
        <f t="shared" si="4"/>
        <v>70000000</v>
      </c>
      <c r="Q248" s="851">
        <v>58</v>
      </c>
      <c r="R248" s="812">
        <v>1925903262</v>
      </c>
      <c r="T248" s="763">
        <f>(1+T247)*R248</f>
        <v>1733312935.8</v>
      </c>
      <c r="U248" s="763">
        <f>(1+U247)*R248</f>
        <v>2118493588.2000003</v>
      </c>
    </row>
    <row r="249" spans="1:64" ht="46.5" customHeight="1" x14ac:dyDescent="0.25">
      <c r="A249" s="148" t="s">
        <v>386</v>
      </c>
      <c r="B249" s="89" t="s">
        <v>387</v>
      </c>
      <c r="C249" s="155">
        <v>1050</v>
      </c>
      <c r="D249" s="89" t="s">
        <v>1123</v>
      </c>
      <c r="E249" s="148" t="s">
        <v>468</v>
      </c>
      <c r="F249" s="148"/>
      <c r="G249" s="85" t="s">
        <v>1</v>
      </c>
      <c r="H249" s="26"/>
      <c r="I249" s="26" t="s">
        <v>44</v>
      </c>
      <c r="J249" s="98" t="s">
        <v>406</v>
      </c>
      <c r="K249" s="98" t="s">
        <v>406</v>
      </c>
      <c r="L249" s="89" t="s">
        <v>730</v>
      </c>
      <c r="M249" s="89" t="s">
        <v>730</v>
      </c>
      <c r="N249" s="103">
        <v>4000000</v>
      </c>
      <c r="O249" s="103">
        <v>4000000</v>
      </c>
      <c r="P249" s="770">
        <f t="shared" si="4"/>
        <v>4000000</v>
      </c>
      <c r="Q249" s="858" t="s">
        <v>1261</v>
      </c>
      <c r="R249" s="855">
        <f>SUM(R41,R145,R189,R248)</f>
        <v>5460853715</v>
      </c>
      <c r="S249" s="857">
        <f>SUM(Q41,Q145,Q189,Q248)</f>
        <v>247</v>
      </c>
      <c r="T249" s="856">
        <f>SUM(T41,T145,T189,T248)</f>
        <v>4416600775.5500002</v>
      </c>
      <c r="U249" s="856">
        <f>SUM(U52,U179,U209,U248)</f>
        <v>2118493588.2000003</v>
      </c>
    </row>
    <row r="250" spans="1:64" ht="23.25" customHeight="1" x14ac:dyDescent="0.4">
      <c r="A250" s="1128"/>
      <c r="B250" s="1129"/>
      <c r="C250" s="1129"/>
      <c r="D250" s="1129"/>
      <c r="E250" s="1129"/>
      <c r="F250" s="1129"/>
      <c r="G250" s="1129"/>
      <c r="H250" s="1129"/>
      <c r="I250" s="1129"/>
      <c r="J250" s="1129"/>
      <c r="K250" s="1129"/>
      <c r="L250" s="1129"/>
      <c r="M250" s="1129"/>
      <c r="N250" s="1129"/>
      <c r="O250" s="1247"/>
      <c r="P250" s="859">
        <f>SUM(P3:P249)</f>
        <v>5460853715</v>
      </c>
      <c r="Q250" s="858" t="s">
        <v>1068</v>
      </c>
      <c r="R250" s="856">
        <f>SUM(R145,R189,R248)</f>
        <v>5332553715</v>
      </c>
      <c r="S250" s="857">
        <f>SUM(Q145,Q189,Q248)</f>
        <v>207</v>
      </c>
      <c r="T250" s="856">
        <f>SUM(T145,T189,T248)</f>
        <v>4288300775.5500002</v>
      </c>
      <c r="U250" s="856">
        <v>5348690245</v>
      </c>
      <c r="AR250" s="185"/>
      <c r="AS250" s="165"/>
      <c r="AT250" s="165"/>
      <c r="AU250" s="165"/>
      <c r="AV250" s="165"/>
      <c r="AW250" s="165"/>
      <c r="AX250" s="165"/>
      <c r="AY250" s="165"/>
      <c r="AZ250" s="165"/>
      <c r="BA250" s="165"/>
      <c r="BB250" s="165"/>
      <c r="BC250" s="165"/>
      <c r="BD250" s="165"/>
      <c r="BE250" s="165"/>
      <c r="BF250" s="165"/>
      <c r="BG250" s="165"/>
      <c r="BH250" s="165"/>
      <c r="BI250" s="165"/>
      <c r="BJ250" s="165"/>
      <c r="BK250" s="165"/>
      <c r="BL250" s="165"/>
    </row>
    <row r="251" spans="1:64" ht="23.25" customHeight="1" x14ac:dyDescent="0.4">
      <c r="A251" s="1244"/>
      <c r="B251" s="1245"/>
      <c r="C251" s="1245"/>
      <c r="D251" s="1245"/>
      <c r="E251" s="1245"/>
      <c r="F251" s="1245"/>
      <c r="G251" s="1245"/>
      <c r="H251" s="1245"/>
      <c r="I251" s="1245"/>
      <c r="J251" s="1245"/>
      <c r="K251" s="1245"/>
      <c r="L251" s="1245"/>
      <c r="M251" s="1245"/>
      <c r="N251" s="1245"/>
      <c r="O251" s="1246"/>
      <c r="P251" s="770"/>
    </row>
    <row r="252" spans="1:64" ht="15" x14ac:dyDescent="0.25">
      <c r="B252" s="160"/>
      <c r="H252"/>
      <c r="J252"/>
      <c r="K252"/>
      <c r="M252"/>
      <c r="N252" s="159"/>
      <c r="O252" s="159"/>
      <c r="P252" s="159"/>
    </row>
  </sheetData>
  <mergeCells count="3">
    <mergeCell ref="A251:O251"/>
    <mergeCell ref="A250:O250"/>
    <mergeCell ref="A1:O1"/>
  </mergeCells>
  <printOptions horizontalCentered="1"/>
  <pageMargins left="0" right="0" top="0.3" bottom="0.5" header="0.2" footer="0.16"/>
  <pageSetup paperSize="17" scale="65" orientation="landscape" r:id="rId1"/>
  <headerFooter alignWithMargins="0">
    <oddFooter>&amp;A</oddFooter>
  </headerFooter>
  <rowBreaks count="1" manualBreakCount="1">
    <brk id="34" max="16383" man="1"/>
  </rowBreaks>
  <ignoredErrors>
    <ignoredError sqref="S249:S25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39</vt:i4>
      </vt:variant>
    </vt:vector>
  </HeadingPairs>
  <TitlesOfParts>
    <vt:vector size="55" baseType="lpstr">
      <vt:lpstr>ISO-NE Project Listing Upd copy</vt:lpstr>
      <vt:lpstr>ISO-NEProject Oct 09Listing PAC</vt:lpstr>
      <vt:lpstr>ISO-NE JulyProject Listing-PAC</vt:lpstr>
      <vt:lpstr>Project List-April09 post</vt:lpstr>
      <vt:lpstr>CostSumW-TBD-Mar 12</vt:lpstr>
      <vt:lpstr>CostSumW-TBD-Jun11-final</vt:lpstr>
      <vt:lpstr>CostSumW-TBD-Apr11-RV-Input</vt:lpstr>
      <vt:lpstr>Projects I-S for October09</vt:lpstr>
      <vt:lpstr>Sorted by Status Nov 11</vt:lpstr>
      <vt:lpstr>Sorted by status 10-09</vt:lpstr>
      <vt:lpstr>Sorted by ISD then status 10-09</vt:lpstr>
      <vt:lpstr>SortbyISD-StatusWInS-Nov11</vt:lpstr>
      <vt:lpstr>Sorted by ISDthenStatus Nov11</vt:lpstr>
      <vt:lpstr>SORTED-ByISD-Then STATUS10-09-2</vt:lpstr>
      <vt:lpstr>ISO-NE Asset Condition 0622</vt:lpstr>
      <vt:lpstr>ACL_sortable</vt:lpstr>
      <vt:lpstr>Macro1</vt:lpstr>
      <vt:lpstr>Macro10</vt:lpstr>
      <vt:lpstr>Macro11</vt:lpstr>
      <vt:lpstr>Macro12</vt:lpstr>
      <vt:lpstr>Macro13</vt:lpstr>
      <vt:lpstr>Macro14</vt:lpstr>
      <vt:lpstr>Macro15</vt:lpstr>
      <vt:lpstr>Macro16</vt:lpstr>
      <vt:lpstr>Macro2</vt:lpstr>
      <vt:lpstr>Macro3</vt:lpstr>
      <vt:lpstr>Macro4</vt:lpstr>
      <vt:lpstr>Macro5</vt:lpstr>
      <vt:lpstr>Macro6</vt:lpstr>
      <vt:lpstr>Macro7</vt:lpstr>
      <vt:lpstr>Macro8</vt:lpstr>
      <vt:lpstr>Macro9</vt:lpstr>
      <vt:lpstr>'CostSumW-TBD-Apr11-RV-Input'!Print_Area</vt:lpstr>
      <vt:lpstr>'CostSumW-TBD-Jun11-final'!Print_Area</vt:lpstr>
      <vt:lpstr>'CostSumW-TBD-Mar 12'!Print_Area</vt:lpstr>
      <vt:lpstr>'ISO-NE Asset Condition 0622'!Print_Area</vt:lpstr>
      <vt:lpstr>'ISO-NE Project Listing Upd copy'!Print_Area</vt:lpstr>
      <vt:lpstr>'ISO-NEProject Oct 09Listing PAC'!Print_Area</vt:lpstr>
      <vt:lpstr>'Project List-April09 post'!Print_Area</vt:lpstr>
      <vt:lpstr>'Projects I-S for October09'!Print_Area</vt:lpstr>
      <vt:lpstr>'SortbyISD-StatusWInS-Nov11'!Print_Area</vt:lpstr>
      <vt:lpstr>'Sorted by ISDthenStatus Nov11'!Print_Area</vt:lpstr>
      <vt:lpstr>'Sorted by Status Nov 11'!Print_Area</vt:lpstr>
      <vt:lpstr>'SORTED-ByISD-Then STATUS10-09-2'!Print_Area</vt:lpstr>
      <vt:lpstr>'ISO-NE Asset Condition 0622'!Print_Titles</vt:lpstr>
      <vt:lpstr>'ISO-NE JulyProject Listing-PAC'!Print_Titles</vt:lpstr>
      <vt:lpstr>'ISO-NE Project Listing Upd copy'!Print_Titles</vt:lpstr>
      <vt:lpstr>'ISO-NEProject Oct 09Listing PAC'!Print_Titles</vt:lpstr>
      <vt:lpstr>'Project List-April09 post'!Print_Titles</vt:lpstr>
      <vt:lpstr>'Projects I-S for October09'!Print_Titles</vt:lpstr>
      <vt:lpstr>'SortbyISD-StatusWInS-Nov11'!Print_Titles</vt:lpstr>
      <vt:lpstr>'Sorted by ISDthenStatus Nov11'!Print_Titles</vt:lpstr>
      <vt:lpstr>'Sorted by Status Nov 11'!Print_Titles</vt:lpstr>
      <vt:lpstr>'SORTED-ByISD-Then STATUS10-09-2'!Print_Titles</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Lynch, Barbara</dc:creator>
  <cp:lastModifiedBy>JLZ</cp:lastModifiedBy>
  <cp:lastPrinted>2019-10-01T15:12:49Z</cp:lastPrinted>
  <dcterms:created xsi:type="dcterms:W3CDTF">2008-04-11T01:42:14Z</dcterms:created>
  <dcterms:modified xsi:type="dcterms:W3CDTF">2022-06-06T15:40:35Z</dcterms:modified>
</cp:coreProperties>
</file>