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6610" tabRatio="829" firstSheet="1" activeTab="9"/>
  </bookViews>
  <sheets>
    <sheet name="Table of Contents" sheetId="13" r:id="rId1"/>
    <sheet name="WS 1 Rate Base and RR" sheetId="14" r:id="rId2"/>
    <sheet name="WS 2 Return and Taxes" sheetId="15" r:id="rId3"/>
    <sheet name="WS 3 Rate Base Detail" sheetId="16" r:id="rId4"/>
    <sheet name="WS 4 Expense Detail" sheetId="17" r:id="rId5"/>
    <sheet name="WS 5 Capitalization" sheetId="18" r:id="rId6"/>
    <sheet name="WS 6 IROL-CIP Investment" sheetId="19" r:id="rId7"/>
    <sheet name="WS 7 ADIT" sheetId="20" r:id="rId8"/>
    <sheet name="WS 8 O&amp;M" sheetId="21" r:id="rId9"/>
    <sheet name="WS 9 Sch 17 Table 1" sheetId="10" r:id="rId10"/>
    <sheet name="WS 10 Sch 17 Table 2" sheetId="9" r:id="rId11"/>
    <sheet name="WS 11 Sch 17 Table 3" sheetId="8" r:id="rId12"/>
    <sheet name="WS 12 Sch 17 Table 4" sheetId="12" r:id="rId13"/>
  </sheets>
  <externalReferences>
    <externalReference r:id="rId14"/>
    <externalReference r:id="rId15"/>
  </externalReferences>
  <definedNames>
    <definedName name="_____dat1111">[1]Sheet1!$G$2:$G$29</definedName>
    <definedName name="____dat1111">[1]Sheet1!$G$2:$G$29</definedName>
    <definedName name="___dat1111">[1]Sheet1!$G$2:$G$29</definedName>
    <definedName name="__Anonymous_Sheet_DB__1">#REF!</definedName>
    <definedName name="__Anonymous_Sheet_DB__2">#REF!</definedName>
    <definedName name="__dat1111">[1]Sheet1!$G$2:$G$29</definedName>
    <definedName name="_dat1111">[1]Sheet1!$G$2:$G$29</definedName>
    <definedName name="_Fill"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_255">'[1]AC 255'!$A$1:$M$32</definedName>
    <definedName name="Actual">[1]Assumptions!$E$52</definedName>
    <definedName name="Alignment" hidden="1">"a1"</definedName>
    <definedName name="AllASS">[1]ALL!$B$25</definedName>
    <definedName name="ALLCGI">[1]ALL!$D$25</definedName>
    <definedName name="ALLRD">[1]ALL!$C$25</definedName>
    <definedName name="ALLSKP">[1]ALL!$E$25</definedName>
    <definedName name="anscount" hidden="1">1</definedName>
    <definedName name="AS2DocOpenMode" hidden="1">"AS2DocumentEdit"</definedName>
    <definedName name="BALANCE">'[1]MTHLY BAL.'!$A$6:$O$89</definedName>
    <definedName name="Basis_Points">[1]Assumptions!$H$15</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g_CWIP">'[1]Input Page'!$E$14</definedName>
    <definedName name="BGS_Cost_Scenario">[1]Assumptions!$E$33</definedName>
    <definedName name="BGS_RFP">[1]Assumptions!$E$36</definedName>
    <definedName name="BLE_Close_Date">[1]Assumptions!$E$28</definedName>
    <definedName name="can" hidden="1">{#N/A,#N/A,FALSE,"O&amp;M by processes";#N/A,#N/A,FALSE,"Elec Act vs Bud";#N/A,#N/A,FALSE,"G&amp;A";#N/A,#N/A,FALSE,"BGS";#N/A,#N/A,FALSE,"Res Cost"}</definedName>
    <definedName name="cap_interest">'[1]Input Page'!$E$12</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EP_Amortization">'[1]JFJ-4 CEP Rate'!$A$28:$F$78</definedName>
    <definedName name="ClientMatter" hidden="1">"b1"</definedName>
    <definedName name="COGEN">'[1]October Tariff kwh'!$A$1:$H$83</definedName>
    <definedName name="compInc">[1]Inputs!$B$4</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st_of_good_sold">'[1]Input Page'!$E$7</definedName>
    <definedName name="cost2001">[1]Input!$M$23</definedName>
    <definedName name="CUT">[1]AFUDC_CCRF!$A$1:$N$303</definedName>
    <definedName name="CUTINS">[1]AFUDC_CCRF!$A$73:$N$160</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[1]Sheet1!$B$2:$B$29</definedName>
    <definedName name="data_3">[1]Permanent!$A$9:$O$20</definedName>
    <definedName name="Date" hidden="1">"b1"</definedName>
    <definedName name="Deferral_Interest_Rate">[1]Assumptions!$H$14</definedName>
    <definedName name="Deferral_Recovery">'[1]JFJ-1 Deferral Recovery Rate'!$A$14:$F$64</definedName>
    <definedName name="DefTax">[1]Lists!$A$2:$A$4</definedName>
    <definedName name="delete" hidden="1">{#N/A,#N/A,FALSE,"CURRENT"}</definedName>
    <definedName name="DocumentName" hidden="1">"b1"</definedName>
    <definedName name="DocumentNum" hidden="1">"a1"</definedName>
    <definedName name="eeee" hidden="1">{#N/A,#N/A,FALSE,"O&amp;M by processes";#N/A,#N/A,FALSE,"Elec Act vs Bud";#N/A,#N/A,FALSE,"G&amp;A";#N/A,#N/A,FALSE,"BGS";#N/A,#N/A,FALSE,"Res Cost"}</definedName>
    <definedName name="EROA">[1]Inputs!$B$3</definedName>
    <definedName name="EV__LASTREFTIME__" hidden="1">39826.8319444444</definedName>
    <definedName name="fed_inc_tax">'[1]Input Page'!$E$9</definedName>
    <definedName name="Fossil_BGS">[1]Assumptions!$E$58</definedName>
    <definedName name="Fossil_Secur_Date">[1]Assumptions!$E$22</definedName>
    <definedName name="GenLedger">[1]PEPCO!$A$9:$H$774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ntang_afudc910">[1]criteria!$A$5:$B$6</definedName>
    <definedName name="INTQ">'[1]IR COMP'!$B$39</definedName>
    <definedName name="INTY">'[1]IR COMP'!$C$39</definedName>
    <definedName name="KeyCon_Close_Date">[1]Assumptions!$E$29</definedName>
    <definedName name="l">[1]Lists!$A$2:$A$4</definedName>
    <definedName name="Labor">'[1]Labor ratio'!$A$2:$K$14</definedName>
    <definedName name="Library" hidden="1">"a1"</definedName>
    <definedName name="limcount" hidden="1">1</definedName>
    <definedName name="million">1000000</definedName>
    <definedName name="month">[1]RPT80MAR!$A$1:$D$77</definedName>
    <definedName name="months">[1]Permanent!$A$24:$A$35</definedName>
    <definedName name="MTC_Amortization">'[1]JFJ-3 MTC Rate'!$A$32:$F$82</definedName>
    <definedName name="non_cap_int">'[1]Input Page'!$E$11</definedName>
    <definedName name="Nuclear_Secur_Date">[1]Assumptions!$E$21</definedName>
    <definedName name="one">1</definedName>
    <definedName name="pctHW">[1]Input!$M$24</definedName>
    <definedName name="pctSWExp">[1]Input!$M$26</definedName>
    <definedName name="pctTraining">[1]Input!$M$25</definedName>
    <definedName name="post_fossil">[1]Assumptions!$E$59</definedName>
    <definedName name="PPA">[1]Assumptions!$E$38</definedName>
    <definedName name="PreTaxDebt">'[1]MTC Return'!$F$18</definedName>
    <definedName name="Print_Titles_MI">'[1]DACTIVE$'!$A$1:$IV$4,'[1]DACTIVE$'!$A$1:$A$65536</definedName>
    <definedName name="PrintareaDec">'[1]kWh-Mcf'!$E$97,'[1]kWh-Mcf'!$A$81:$E$118,'[1]kWh-Mcf'!$AM$86:$AO$118</definedName>
    <definedName name="query">'[1]Boston Edison'!$A$1:$M$3434</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tate">'[1]State List'!$A$2:$A$53</definedName>
    <definedName name="statsrevised" hidden="1">{#N/A,#N/A,FALSE,"O&amp;M by processes";#N/A,#N/A,FALSE,"Elec Act vs Bud";#N/A,#N/A,FALSE,"G&amp;A";#N/A,#N/A,FALSE,"BGS";#N/A,#N/A,FALSE,"Res Cost"}</definedName>
    <definedName name="STILL1040">'[1]Addt''l 1040 Exclusions'!$A$5:$U$44</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ap_Amort">'[1]Keystone Swap Amort Sched'!$A$1:$F$241</definedName>
    <definedName name="Tacx_Factor">[1]Assumptions!$E$52</definedName>
    <definedName name="tax_base_on_inc">'[1]Input Page'!$E$10</definedName>
    <definedName name="tax_basis">'[1]Input Page'!$E$13</definedName>
    <definedName name="thousand">1000</definedName>
    <definedName name="Time" hidden="1">"b1"</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_ded">'[1]Input Page'!$E$8</definedName>
    <definedName name="Typist" hidden="1">"b1"</definedName>
    <definedName name="valDate">[1]Inputs!$B$1</definedName>
    <definedName name="Version" hidden="1">"a1"</definedName>
    <definedName name="WCCGCR2">[1]Rates!$B$96:$C$190</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_Description">'[1]WO Info'!$A$1:$F$17972</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EAR1">[1]Inputs!$C$17</definedName>
    <definedName name="yeartodate">[1]RPT80MAR!$A$84:$D$158</definedName>
    <definedName name="zero">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7" i="8" l="1"/>
  <c r="E97" i="8"/>
  <c r="E93" i="8"/>
  <c r="E92" i="8"/>
  <c r="E46" i="9"/>
  <c r="E47" i="9" l="1"/>
  <c r="G92" i="8" l="1"/>
  <c r="G93" i="8"/>
  <c r="N143" i="12"/>
  <c r="O143" i="12"/>
  <c r="P143" i="12"/>
  <c r="Q143" i="12"/>
  <c r="M143" i="12"/>
  <c r="D40" i="18"/>
  <c r="D31" i="18"/>
  <c r="D22" i="18"/>
  <c r="D20" i="20"/>
  <c r="D22" i="20"/>
  <c r="D23" i="20"/>
  <c r="D24" i="20"/>
  <c r="D25" i="20"/>
  <c r="D26" i="20"/>
  <c r="D28" i="20"/>
  <c r="D31" i="20"/>
  <c r="D33" i="20"/>
  <c r="D35" i="20"/>
  <c r="D37" i="20"/>
  <c r="D38" i="20"/>
  <c r="D39" i="20"/>
  <c r="D40" i="20"/>
  <c r="D42" i="20"/>
  <c r="D44" i="20"/>
  <c r="D45" i="20"/>
  <c r="D21" i="20"/>
  <c r="D43" i="20" l="1"/>
  <c r="D36" i="20" l="1"/>
  <c r="D46" i="20"/>
  <c r="D34" i="20"/>
  <c r="D30" i="20"/>
  <c r="D41" i="20" l="1"/>
  <c r="D29" i="20"/>
  <c r="D32" i="20"/>
  <c r="D27" i="20"/>
  <c r="E21" i="9"/>
  <c r="D33" i="21"/>
  <c r="A70" i="19"/>
  <c r="F40" i="18" l="1"/>
  <c r="G40" i="18"/>
  <c r="H40" i="18"/>
  <c r="I40" i="18"/>
  <c r="J40" i="18"/>
  <c r="K40" i="18"/>
  <c r="L40" i="18"/>
  <c r="M40" i="18"/>
  <c r="N40" i="18"/>
  <c r="O40" i="18"/>
  <c r="P40" i="18"/>
  <c r="Q40" i="18"/>
  <c r="R40" i="18"/>
  <c r="S40" i="18"/>
  <c r="T40" i="18"/>
  <c r="U40" i="18"/>
  <c r="V40" i="18"/>
  <c r="W40" i="18"/>
  <c r="X40" i="18"/>
  <c r="Y40" i="18"/>
  <c r="Z40" i="18"/>
  <c r="AA40" i="18"/>
  <c r="AB40" i="18"/>
  <c r="Z22" i="18"/>
  <c r="AA22" i="18"/>
  <c r="AB22" i="18"/>
  <c r="Z31" i="18"/>
  <c r="AA31" i="18"/>
  <c r="AB31" i="18"/>
  <c r="E40" i="18"/>
  <c r="E31" i="18"/>
  <c r="E22" i="18"/>
  <c r="B3" i="12"/>
  <c r="B4" i="12"/>
  <c r="B2" i="12"/>
  <c r="B2" i="8"/>
  <c r="B3" i="8"/>
  <c r="B1" i="8"/>
  <c r="A2" i="9"/>
  <c r="A3" i="9"/>
  <c r="A1" i="9"/>
  <c r="A2" i="10"/>
  <c r="A3" i="10"/>
  <c r="A1" i="10"/>
  <c r="A2" i="21"/>
  <c r="A3" i="21"/>
  <c r="A1" i="21"/>
  <c r="A2" i="20"/>
  <c r="A3" i="20"/>
  <c r="A1" i="20"/>
  <c r="A2" i="19"/>
  <c r="A3" i="19"/>
  <c r="A1" i="19"/>
  <c r="A2" i="18"/>
  <c r="A3" i="18"/>
  <c r="A1" i="18"/>
  <c r="A2" i="17"/>
  <c r="A3" i="17"/>
  <c r="A1" i="17"/>
  <c r="A2" i="16"/>
  <c r="A3" i="16"/>
  <c r="A1" i="16"/>
  <c r="A2" i="15"/>
  <c r="A3" i="15"/>
  <c r="A1" i="15"/>
  <c r="A3" i="14"/>
  <c r="A2" i="14"/>
  <c r="A1" i="14"/>
  <c r="A69" i="19"/>
  <c r="A66" i="19"/>
  <c r="A67" i="19"/>
  <c r="A68" i="19"/>
  <c r="D20" i="14"/>
  <c r="E12" i="20"/>
  <c r="E11" i="20"/>
  <c r="B69" i="19"/>
  <c r="AB41" i="18" l="1"/>
  <c r="D16" i="15"/>
  <c r="D47" i="20"/>
  <c r="D47" i="21" l="1"/>
  <c r="A12" i="21"/>
  <c r="A13" i="21" s="1"/>
  <c r="A14" i="21" s="1"/>
  <c r="A15" i="21" s="1"/>
  <c r="A16" i="21" s="1"/>
  <c r="A17" i="21" s="1"/>
  <c r="A19" i="21" s="1"/>
  <c r="A21" i="21" s="1"/>
  <c r="A23" i="21" s="1"/>
  <c r="A26" i="21" s="1"/>
  <c r="A28" i="21" s="1"/>
  <c r="A31" i="21" s="1"/>
  <c r="A33" i="21" s="1"/>
  <c r="A35" i="21" s="1"/>
  <c r="A38" i="21" s="1"/>
  <c r="A40" i="21" s="1"/>
  <c r="A42" i="21" s="1"/>
  <c r="A45" i="21" s="1"/>
  <c r="A47" i="21" s="1"/>
  <c r="A49" i="21" s="1"/>
  <c r="A50" i="21" s="1"/>
  <c r="C22" i="20"/>
  <c r="C23" i="20" s="1"/>
  <c r="C24" i="20" s="1"/>
  <c r="C25" i="20" s="1"/>
  <c r="C26" i="20" s="1"/>
  <c r="C27" i="20" s="1"/>
  <c r="C28" i="20" s="1"/>
  <c r="C29" i="20" s="1"/>
  <c r="C30" i="20" s="1"/>
  <c r="C31" i="20" s="1"/>
  <c r="C32" i="20" s="1"/>
  <c r="E20" i="20"/>
  <c r="E21" i="20" s="1"/>
  <c r="E22" i="20" s="1"/>
  <c r="E23" i="20" s="1"/>
  <c r="E24" i="20" s="1"/>
  <c r="E25" i="20" s="1"/>
  <c r="E26" i="20" s="1"/>
  <c r="E27" i="20" s="1"/>
  <c r="E28" i="20" s="1"/>
  <c r="E29" i="20" s="1"/>
  <c r="E30" i="20" s="1"/>
  <c r="E31" i="20" s="1"/>
  <c r="E13" i="20"/>
  <c r="A9" i="20"/>
  <c r="A10" i="20" s="1"/>
  <c r="A11" i="20" s="1"/>
  <c r="A12" i="20" s="1"/>
  <c r="A13"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N42" i="19"/>
  <c r="D43" i="19" s="1"/>
  <c r="B42" i="19"/>
  <c r="N41" i="19"/>
  <c r="D41" i="19"/>
  <c r="A12" i="19"/>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N11" i="19"/>
  <c r="D12" i="19" s="1"/>
  <c r="A34" i="18"/>
  <c r="Y31" i="18"/>
  <c r="X31" i="18"/>
  <c r="W31" i="18"/>
  <c r="V31" i="18"/>
  <c r="U31" i="18"/>
  <c r="T31" i="18"/>
  <c r="S31" i="18"/>
  <c r="R31" i="18"/>
  <c r="Q31" i="18"/>
  <c r="P31" i="18"/>
  <c r="O31" i="18"/>
  <c r="N31" i="18"/>
  <c r="M31" i="18"/>
  <c r="L31" i="18"/>
  <c r="K31" i="18"/>
  <c r="J31" i="18"/>
  <c r="I31" i="18"/>
  <c r="H31" i="18"/>
  <c r="G31" i="18"/>
  <c r="F31" i="18"/>
  <c r="Y22" i="18"/>
  <c r="X22" i="18"/>
  <c r="W22" i="18"/>
  <c r="V22" i="18"/>
  <c r="U22" i="18"/>
  <c r="T22" i="18"/>
  <c r="S22" i="18"/>
  <c r="R22" i="18"/>
  <c r="Q22" i="18"/>
  <c r="P22" i="18"/>
  <c r="O22" i="18"/>
  <c r="N22" i="18"/>
  <c r="I22" i="18"/>
  <c r="M22" i="18"/>
  <c r="L22" i="18"/>
  <c r="K22" i="18"/>
  <c r="J22" i="18"/>
  <c r="H22" i="18"/>
  <c r="G22" i="18"/>
  <c r="F22" i="18"/>
  <c r="A13" i="18"/>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7" i="18" s="1"/>
  <c r="A38" i="18" s="1"/>
  <c r="A39" i="18" s="1"/>
  <c r="A40" i="18" s="1"/>
  <c r="A41" i="18" s="1"/>
  <c r="A15" i="17"/>
  <c r="A17" i="17" s="1"/>
  <c r="A19" i="17" s="1"/>
  <c r="A16" i="16"/>
  <c r="A19" i="16" s="1"/>
  <c r="A22" i="16" s="1"/>
  <c r="A23" i="16" s="1"/>
  <c r="A24" i="16" s="1"/>
  <c r="D22" i="15"/>
  <c r="A15" i="15"/>
  <c r="A16" i="15" s="1"/>
  <c r="A17" i="15" s="1"/>
  <c r="A20" i="15" s="1"/>
  <c r="A21" i="15" s="1"/>
  <c r="A22" i="15" s="1"/>
  <c r="A24" i="15" s="1"/>
  <c r="A25" i="15" s="1"/>
  <c r="A26" i="15" s="1"/>
  <c r="A27" i="15" s="1"/>
  <c r="A28" i="15" s="1"/>
  <c r="A13" i="14"/>
  <c r="A14" i="14" s="1"/>
  <c r="A15" i="14" s="1"/>
  <c r="A18" i="14" s="1"/>
  <c r="A19" i="14" s="1"/>
  <c r="A20" i="14" s="1"/>
  <c r="A21" i="14" s="1"/>
  <c r="A22" i="14" s="1"/>
  <c r="A23" i="14" s="1"/>
  <c r="A12" i="14"/>
  <c r="A12" i="13"/>
  <c r="A13" i="13" s="1"/>
  <c r="A14" i="13" s="1"/>
  <c r="A15" i="13" s="1"/>
  <c r="A16" i="13" s="1"/>
  <c r="A17" i="13" s="1"/>
  <c r="A18" i="13" s="1"/>
  <c r="A19" i="13" s="1"/>
  <c r="G35" i="20" l="1"/>
  <c r="G36" i="20"/>
  <c r="G37" i="20"/>
  <c r="G41" i="20"/>
  <c r="G42" i="20"/>
  <c r="G32" i="20"/>
  <c r="F20" i="20"/>
  <c r="G45" i="20"/>
  <c r="G46" i="20"/>
  <c r="G44" i="20"/>
  <c r="G33" i="20"/>
  <c r="G34" i="20"/>
  <c r="G38" i="20"/>
  <c r="G39" i="20"/>
  <c r="G40" i="20"/>
  <c r="G43" i="20"/>
  <c r="AB32" i="18"/>
  <c r="AB23" i="18"/>
  <c r="D14" i="15"/>
  <c r="D17" i="15" s="1"/>
  <c r="C33" i="20"/>
  <c r="C44" i="20"/>
  <c r="A35" i="19"/>
  <c r="A36" i="19" s="1"/>
  <c r="A37" i="19" s="1"/>
  <c r="A38"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G20" i="20"/>
  <c r="J20" i="20" s="1"/>
  <c r="F29" i="20"/>
  <c r="F21" i="20"/>
  <c r="G31" i="20"/>
  <c r="J31" i="20" s="1"/>
  <c r="G23" i="20"/>
  <c r="J23" i="20" s="1"/>
  <c r="F31" i="20"/>
  <c r="K31" i="20" s="1"/>
  <c r="G29" i="20"/>
  <c r="J29" i="20" s="1"/>
  <c r="G24" i="20"/>
  <c r="J24" i="20" s="1"/>
  <c r="F24" i="20"/>
  <c r="E32" i="20"/>
  <c r="E33" i="20" s="1"/>
  <c r="E34" i="20" s="1"/>
  <c r="E35" i="20" s="1"/>
  <c r="E36" i="20" s="1"/>
  <c r="E37" i="20" s="1"/>
  <c r="E38" i="20" s="1"/>
  <c r="E39" i="20" s="1"/>
  <c r="E40" i="20" s="1"/>
  <c r="E41" i="20" s="1"/>
  <c r="E42" i="20" s="1"/>
  <c r="E43" i="20" s="1"/>
  <c r="G27" i="20"/>
  <c r="J27" i="20" s="1"/>
  <c r="F27" i="20"/>
  <c r="K27" i="20" s="1"/>
  <c r="G30" i="20"/>
  <c r="J30" i="20" s="1"/>
  <c r="G22" i="20"/>
  <c r="J22" i="20" s="1"/>
  <c r="F30" i="20"/>
  <c r="K30" i="20" s="1"/>
  <c r="F22" i="20"/>
  <c r="K22" i="20" s="1"/>
  <c r="G25" i="20"/>
  <c r="J25" i="20" s="1"/>
  <c r="G28" i="20"/>
  <c r="J28" i="20" s="1"/>
  <c r="F25" i="20"/>
  <c r="K25" i="20" s="1"/>
  <c r="G26" i="20"/>
  <c r="J26" i="20" s="1"/>
  <c r="F28" i="20"/>
  <c r="K28" i="20" s="1"/>
  <c r="F23" i="20"/>
  <c r="K23" i="20" s="1"/>
  <c r="F26" i="20"/>
  <c r="K26" i="20" s="1"/>
  <c r="G21" i="20"/>
  <c r="J21" i="20" s="1"/>
  <c r="N43" i="19"/>
  <c r="D44" i="19" s="1"/>
  <c r="N12" i="19"/>
  <c r="D13" i="19" s="1"/>
  <c r="H45" i="20" l="1"/>
  <c r="H46" i="20"/>
  <c r="H44" i="20"/>
  <c r="K29" i="20"/>
  <c r="L29" i="20" s="1"/>
  <c r="K24" i="20"/>
  <c r="K21" i="20"/>
  <c r="L21" i="20" s="1"/>
  <c r="K20" i="20"/>
  <c r="AB33" i="18"/>
  <c r="H14" i="15" s="1"/>
  <c r="C34" i="20"/>
  <c r="C45" i="20"/>
  <c r="F16" i="15"/>
  <c r="J16" i="15" s="1"/>
  <c r="L16" i="15" s="1"/>
  <c r="F15" i="15"/>
  <c r="J15" i="15" s="1"/>
  <c r="L15" i="15" s="1"/>
  <c r="F14" i="15"/>
  <c r="E44" i="20"/>
  <c r="E45" i="20" s="1"/>
  <c r="E46" i="20" s="1"/>
  <c r="F32" i="20"/>
  <c r="L30" i="20"/>
  <c r="L26" i="20"/>
  <c r="L27" i="20"/>
  <c r="F38" i="20"/>
  <c r="H32" i="20"/>
  <c r="J32" i="20" s="1"/>
  <c r="F35" i="20"/>
  <c r="H42" i="20"/>
  <c r="J42" i="20" s="1"/>
  <c r="H39" i="20"/>
  <c r="J39" i="20" s="1"/>
  <c r="F42" i="20"/>
  <c r="H36" i="20"/>
  <c r="J36" i="20" s="1"/>
  <c r="H41" i="20"/>
  <c r="J41" i="20" s="1"/>
  <c r="F39" i="20"/>
  <c r="H33" i="20"/>
  <c r="J33" i="20" s="1"/>
  <c r="F36" i="20"/>
  <c r="H35" i="20"/>
  <c r="J35" i="20" s="1"/>
  <c r="H43" i="20"/>
  <c r="J43" i="20" s="1"/>
  <c r="F33" i="20"/>
  <c r="H37" i="20"/>
  <c r="J37" i="20" s="1"/>
  <c r="H40" i="20"/>
  <c r="J40" i="20" s="1"/>
  <c r="F37" i="20"/>
  <c r="F43" i="20"/>
  <c r="F40" i="20"/>
  <c r="H34" i="20"/>
  <c r="J34" i="20" s="1"/>
  <c r="F41" i="20"/>
  <c r="F34" i="20"/>
  <c r="H38" i="20"/>
  <c r="J38" i="20" s="1"/>
  <c r="L28" i="20"/>
  <c r="L24" i="20"/>
  <c r="L20" i="20"/>
  <c r="M20" i="20" s="1"/>
  <c r="L25" i="20"/>
  <c r="L23" i="20"/>
  <c r="L31" i="20"/>
  <c r="L22" i="20"/>
  <c r="N13" i="19"/>
  <c r="N44" i="19"/>
  <c r="K32" i="20" l="1"/>
  <c r="L32" i="20" s="1"/>
  <c r="K33" i="20"/>
  <c r="L33" i="20" s="1"/>
  <c r="F46" i="20"/>
  <c r="I45" i="20"/>
  <c r="J45" i="20" s="1"/>
  <c r="I44" i="20"/>
  <c r="J44" i="20" s="1"/>
  <c r="F45" i="20"/>
  <c r="I46" i="20"/>
  <c r="J46" i="20" s="1"/>
  <c r="K46" i="20" s="1"/>
  <c r="K34" i="20"/>
  <c r="L34" i="20" s="1"/>
  <c r="K42" i="20"/>
  <c r="L42" i="20" s="1"/>
  <c r="K35" i="20"/>
  <c r="L35" i="20" s="1"/>
  <c r="K37" i="20"/>
  <c r="L37" i="20" s="1"/>
  <c r="K36" i="20"/>
  <c r="L36" i="20" s="1"/>
  <c r="K39" i="20"/>
  <c r="L39" i="20" s="1"/>
  <c r="K43" i="20"/>
  <c r="L43" i="20" s="1"/>
  <c r="J14" i="15"/>
  <c r="J17" i="15" s="1"/>
  <c r="K40" i="20"/>
  <c r="L40" i="20" s="1"/>
  <c r="K38" i="20"/>
  <c r="L38" i="20" s="1"/>
  <c r="K41" i="20"/>
  <c r="L41" i="20" s="1"/>
  <c r="C35" i="20"/>
  <c r="C36" i="20" s="1"/>
  <c r="C37" i="20" s="1"/>
  <c r="C38" i="20" s="1"/>
  <c r="C39" i="20" s="1"/>
  <c r="C40" i="20" s="1"/>
  <c r="C41" i="20" s="1"/>
  <c r="C42" i="20" s="1"/>
  <c r="C43" i="20" s="1"/>
  <c r="C46" i="20"/>
  <c r="L17" i="15"/>
  <c r="F17" i="15"/>
  <c r="F44" i="20"/>
  <c r="K44" i="20" s="1"/>
  <c r="D45" i="19"/>
  <c r="D14" i="19"/>
  <c r="N14" i="19" s="1"/>
  <c r="D15" i="19" s="1"/>
  <c r="M21" i="20"/>
  <c r="M22" i="20" s="1"/>
  <c r="M23" i="20" s="1"/>
  <c r="K45" i="20" l="1"/>
  <c r="L45" i="20" s="1"/>
  <c r="N45" i="19"/>
  <c r="L44" i="20"/>
  <c r="L46" i="20"/>
  <c r="M24" i="20"/>
  <c r="M25" i="20" s="1"/>
  <c r="M26" i="20" s="1"/>
  <c r="M27" i="20" s="1"/>
  <c r="M28" i="20" s="1"/>
  <c r="M29" i="20" s="1"/>
  <c r="M30" i="20" s="1"/>
  <c r="M31" i="20" s="1"/>
  <c r="M32" i="20" s="1"/>
  <c r="M33" i="20" s="1"/>
  <c r="M34" i="20" s="1"/>
  <c r="M35" i="20" s="1"/>
  <c r="M36" i="20" s="1"/>
  <c r="M37" i="20" s="1"/>
  <c r="M38" i="20" s="1"/>
  <c r="M39" i="20" s="1"/>
  <c r="M40" i="20" s="1"/>
  <c r="M41" i="20" s="1"/>
  <c r="M42" i="20" s="1"/>
  <c r="M43" i="20" s="1"/>
  <c r="N15" i="19"/>
  <c r="M44" i="20" l="1"/>
  <c r="M45" i="20" s="1"/>
  <c r="M46" i="20" s="1"/>
  <c r="D46" i="19"/>
  <c r="N46" i="19" s="1"/>
  <c r="D16" i="19"/>
  <c r="M47" i="20" l="1"/>
  <c r="D19" i="16" s="1"/>
  <c r="D13" i="14" s="1"/>
  <c r="D47" i="19"/>
  <c r="N47" i="19"/>
  <c r="N16" i="19"/>
  <c r="J48" i="19" s="1"/>
  <c r="D48" i="19" l="1"/>
  <c r="D17" i="19"/>
  <c r="N17" i="19" l="1"/>
  <c r="J49" i="19" s="1"/>
  <c r="N48" i="19" l="1"/>
  <c r="D49" i="19" s="1"/>
  <c r="D18" i="19"/>
  <c r="N18" i="19" l="1"/>
  <c r="J50" i="19" s="1"/>
  <c r="N49" i="19" l="1"/>
  <c r="D50" i="19" s="1"/>
  <c r="D19" i="19"/>
  <c r="N19" i="19" l="1"/>
  <c r="J51" i="19" s="1"/>
  <c r="N50" i="19" l="1"/>
  <c r="D51" i="19" s="1"/>
  <c r="D20" i="19"/>
  <c r="N20" i="19" l="1"/>
  <c r="D21" i="19" l="1"/>
  <c r="N21" i="19" s="1"/>
  <c r="J52" i="19"/>
  <c r="N51" i="19"/>
  <c r="D52" i="19" s="1"/>
  <c r="N52" i="19" l="1"/>
  <c r="D53" i="19" s="1"/>
  <c r="D22" i="19"/>
  <c r="N22" i="19" s="1"/>
  <c r="J53" i="19"/>
  <c r="D23" i="19" l="1"/>
  <c r="J54" i="19"/>
  <c r="N53" i="19"/>
  <c r="D54" i="19" s="1"/>
  <c r="N23" i="19"/>
  <c r="N54" i="19" l="1"/>
  <c r="D55" i="19" s="1"/>
  <c r="D24" i="19"/>
  <c r="J55" i="19"/>
  <c r="N24" i="19"/>
  <c r="N55" i="19" l="1"/>
  <c r="D56" i="19" s="1"/>
  <c r="D25" i="19"/>
  <c r="J56" i="19"/>
  <c r="N56" i="19" s="1"/>
  <c r="D57" i="19" s="1"/>
  <c r="N25" i="19"/>
  <c r="D26" i="19" l="1"/>
  <c r="J57" i="19"/>
  <c r="N57" i="19"/>
  <c r="D58" i="19" s="1"/>
  <c r="N26" i="19"/>
  <c r="D27" i="19" l="1"/>
  <c r="N27" i="19" s="1"/>
  <c r="J58" i="19"/>
  <c r="N58" i="19" s="1"/>
  <c r="D59" i="19" s="1"/>
  <c r="D28" i="19" l="1"/>
  <c r="J59" i="19"/>
  <c r="N28" i="19"/>
  <c r="N59" i="19"/>
  <c r="D60" i="19" s="1"/>
  <c r="D29" i="19" l="1"/>
  <c r="J60" i="19"/>
  <c r="N29" i="19"/>
  <c r="N60" i="19"/>
  <c r="D61" i="19" s="1"/>
  <c r="D30" i="19" l="1"/>
  <c r="J61" i="19"/>
  <c r="N61" i="19"/>
  <c r="D62" i="19" s="1"/>
  <c r="N30" i="19"/>
  <c r="D31" i="19" l="1"/>
  <c r="J62" i="19"/>
  <c r="N62" i="19" s="1"/>
  <c r="D63" i="19" s="1"/>
  <c r="N31" i="19"/>
  <c r="D32" i="19" l="1"/>
  <c r="J63" i="19"/>
  <c r="N63" i="19"/>
  <c r="D64" i="19" s="1"/>
  <c r="N32" i="19"/>
  <c r="D33" i="19" l="1"/>
  <c r="J64" i="19"/>
  <c r="N64" i="19" s="1"/>
  <c r="D65" i="19" s="1"/>
  <c r="N33" i="19"/>
  <c r="D34" i="19" l="1"/>
  <c r="J65" i="19"/>
  <c r="N34" i="19"/>
  <c r="J66" i="19" s="1"/>
  <c r="D35" i="19" l="1"/>
  <c r="N35" i="19" s="1"/>
  <c r="N65" i="19"/>
  <c r="D36" i="19" l="1"/>
  <c r="N36" i="19" s="1"/>
  <c r="J67" i="19"/>
  <c r="D66" i="19"/>
  <c r="N66" i="19" s="1"/>
  <c r="D67" i="19" s="1"/>
  <c r="N67" i="19" s="1"/>
  <c r="D68" i="19" s="1"/>
  <c r="D37" i="19" l="1"/>
  <c r="N37" i="19" s="1"/>
  <c r="N38" i="19" s="1"/>
  <c r="D13" i="16" s="1"/>
  <c r="D11" i="14" s="1"/>
  <c r="J68" i="19"/>
  <c r="J70" i="19" s="1"/>
  <c r="D19" i="17" s="1"/>
  <c r="O180" i="12"/>
  <c r="D19" i="14" l="1"/>
  <c r="N68" i="19"/>
  <c r="N69" i="19" s="1"/>
  <c r="D16" i="16" s="1"/>
  <c r="D12" i="14" s="1"/>
  <c r="O33" i="12"/>
  <c r="N33" i="12"/>
  <c r="F12" i="12" l="1"/>
  <c r="F11" i="12"/>
  <c r="E14" i="9"/>
  <c r="E13" i="9"/>
  <c r="D17" i="8"/>
  <c r="D16" i="8"/>
  <c r="L20" i="12" l="1"/>
  <c r="K20" i="12"/>
  <c r="K1" i="12" l="1"/>
  <c r="L1" i="12" s="1"/>
  <c r="M1" i="12" s="1"/>
  <c r="N1" i="12" s="1"/>
  <c r="O1" i="12" s="1"/>
  <c r="P1" i="12" s="1"/>
  <c r="Q1" i="12" s="1"/>
  <c r="F18" i="8"/>
  <c r="G18" i="8" s="1"/>
  <c r="H18" i="8" s="1"/>
  <c r="I18" i="8" s="1"/>
  <c r="J18" i="8" s="1"/>
  <c r="K18" i="8" s="1"/>
  <c r="L18" i="8" s="1"/>
  <c r="L71" i="8" l="1"/>
  <c r="K71" i="8"/>
  <c r="J71" i="8"/>
  <c r="I71" i="8"/>
  <c r="H71" i="8"/>
  <c r="G71" i="8"/>
  <c r="F71" i="8"/>
  <c r="E71" i="8"/>
  <c r="L70" i="8"/>
  <c r="K70" i="8"/>
  <c r="J70" i="8"/>
  <c r="I70" i="8"/>
  <c r="H70" i="8"/>
  <c r="G70" i="8"/>
  <c r="F70" i="8"/>
  <c r="E70" i="8"/>
  <c r="L69" i="8"/>
  <c r="K69" i="8"/>
  <c r="J69" i="8"/>
  <c r="I69" i="8"/>
  <c r="H69" i="8"/>
  <c r="G69" i="8"/>
  <c r="F69" i="8"/>
  <c r="E69" i="8"/>
  <c r="K63" i="8"/>
  <c r="I63" i="8"/>
  <c r="K62" i="8"/>
  <c r="I62" i="8"/>
  <c r="K61" i="8"/>
  <c r="I61" i="8"/>
  <c r="L53" i="8"/>
  <c r="K53" i="8"/>
  <c r="J53" i="8"/>
  <c r="I53" i="8"/>
  <c r="H53" i="8"/>
  <c r="G53" i="8"/>
  <c r="F53" i="8"/>
  <c r="E53" i="8"/>
  <c r="L28" i="8"/>
  <c r="K28" i="8"/>
  <c r="J28" i="8"/>
  <c r="I28" i="8"/>
  <c r="H28" i="8"/>
  <c r="G28" i="8"/>
  <c r="F28" i="8"/>
  <c r="E28" i="8"/>
  <c r="L27" i="8"/>
  <c r="K27" i="8"/>
  <c r="J27" i="8"/>
  <c r="I27" i="8"/>
  <c r="H27" i="8"/>
  <c r="G27" i="8"/>
  <c r="F27" i="8"/>
  <c r="E27" i="8"/>
  <c r="Q20" i="12"/>
  <c r="L24" i="8" s="1"/>
  <c r="P20" i="12"/>
  <c r="K24" i="8" s="1"/>
  <c r="O20" i="12"/>
  <c r="J24" i="8" s="1"/>
  <c r="N20" i="12"/>
  <c r="I24" i="8" s="1"/>
  <c r="M20" i="12"/>
  <c r="H24" i="8" s="1"/>
  <c r="G24" i="8"/>
  <c r="F24" i="8"/>
  <c r="J20" i="12"/>
  <c r="A180" i="12"/>
  <c r="Q180" i="12"/>
  <c r="P180" i="12"/>
  <c r="K66" i="8" s="1"/>
  <c r="J66" i="8"/>
  <c r="N180" i="12"/>
  <c r="I66" i="8" s="1"/>
  <c r="M180" i="12"/>
  <c r="H66" i="8" s="1"/>
  <c r="G66" i="8"/>
  <c r="K180" i="12"/>
  <c r="F66" i="8" s="1"/>
  <c r="D71" i="8"/>
  <c r="C71" i="8"/>
  <c r="B71" i="8"/>
  <c r="D70" i="8"/>
  <c r="C70" i="8"/>
  <c r="B70" i="8"/>
  <c r="D69" i="8"/>
  <c r="C69" i="8"/>
  <c r="B69" i="8"/>
  <c r="D68" i="8"/>
  <c r="C68" i="8"/>
  <c r="B68" i="8"/>
  <c r="D67" i="8"/>
  <c r="C67" i="8"/>
  <c r="B67" i="8"/>
  <c r="D66" i="8"/>
  <c r="C66" i="8"/>
  <c r="B66" i="8"/>
  <c r="D63" i="8"/>
  <c r="C63" i="8"/>
  <c r="B63" i="8"/>
  <c r="D62" i="8"/>
  <c r="C62" i="8"/>
  <c r="B62" i="8"/>
  <c r="D61" i="8"/>
  <c r="C61" i="8"/>
  <c r="B61" i="8"/>
  <c r="D60" i="8"/>
  <c r="C60" i="8"/>
  <c r="B60" i="8"/>
  <c r="D59" i="8"/>
  <c r="C59" i="8"/>
  <c r="B59" i="8"/>
  <c r="D58" i="8"/>
  <c r="C58" i="8"/>
  <c r="B58" i="8"/>
  <c r="D55" i="8"/>
  <c r="C55" i="8"/>
  <c r="B55" i="8"/>
  <c r="D54" i="8"/>
  <c r="C54" i="8"/>
  <c r="B54" i="8"/>
  <c r="D53" i="8"/>
  <c r="C53" i="8"/>
  <c r="B53" i="8"/>
  <c r="D52" i="8"/>
  <c r="C52" i="8"/>
  <c r="B52" i="8"/>
  <c r="D51" i="8"/>
  <c r="C51" i="8"/>
  <c r="B51" i="8"/>
  <c r="D50" i="8"/>
  <c r="C50" i="8"/>
  <c r="B50" i="8"/>
  <c r="D49" i="8"/>
  <c r="C49" i="8"/>
  <c r="B49" i="8"/>
  <c r="D48" i="8"/>
  <c r="C48" i="8"/>
  <c r="B48" i="8"/>
  <c r="D47" i="8"/>
  <c r="C47" i="8"/>
  <c r="B47" i="8"/>
  <c r="D46" i="8"/>
  <c r="C46" i="8"/>
  <c r="B46" i="8"/>
  <c r="D45" i="8"/>
  <c r="C45" i="8"/>
  <c r="B45" i="8"/>
  <c r="D44" i="8"/>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24" i="8"/>
  <c r="C24" i="8"/>
  <c r="B24" i="8"/>
  <c r="Q22" i="12"/>
  <c r="L25" i="8" s="1"/>
  <c r="P22" i="12"/>
  <c r="K25" i="8" s="1"/>
  <c r="O22" i="12"/>
  <c r="J25" i="8" s="1"/>
  <c r="N22" i="12"/>
  <c r="I25" i="8" s="1"/>
  <c r="M22" i="12"/>
  <c r="H25" i="8" s="1"/>
  <c r="L22" i="12"/>
  <c r="G25" i="8" s="1"/>
  <c r="K22" i="12"/>
  <c r="F25" i="8" s="1"/>
  <c r="J22" i="12"/>
  <c r="Q26" i="12"/>
  <c r="L26" i="8" s="1"/>
  <c r="P26" i="12"/>
  <c r="K26" i="8" s="1"/>
  <c r="O26" i="12"/>
  <c r="J26" i="8" s="1"/>
  <c r="N26" i="12"/>
  <c r="I26" i="8" s="1"/>
  <c r="M26" i="12"/>
  <c r="H26" i="8" s="1"/>
  <c r="L26" i="12"/>
  <c r="G26" i="8" s="1"/>
  <c r="K26" i="12"/>
  <c r="F26" i="8" s="1"/>
  <c r="J26" i="12"/>
  <c r="Q31" i="12"/>
  <c r="L29" i="8" s="1"/>
  <c r="P31" i="12"/>
  <c r="K29" i="8" s="1"/>
  <c r="O31" i="12"/>
  <c r="J29" i="8" s="1"/>
  <c r="N31" i="12"/>
  <c r="I29" i="8" s="1"/>
  <c r="M31" i="12"/>
  <c r="H29" i="8" s="1"/>
  <c r="L31" i="12"/>
  <c r="G29" i="8" s="1"/>
  <c r="K31" i="12"/>
  <c r="F29" i="8" s="1"/>
  <c r="J31" i="12"/>
  <c r="Q33" i="12"/>
  <c r="L30" i="8" s="1"/>
  <c r="P33" i="12"/>
  <c r="K30" i="8" s="1"/>
  <c r="J30" i="8"/>
  <c r="I30" i="8"/>
  <c r="M33" i="12"/>
  <c r="H30" i="8" s="1"/>
  <c r="G30" i="8"/>
  <c r="K33" i="12"/>
  <c r="F30" i="8" s="1"/>
  <c r="J33" i="12"/>
  <c r="Q37" i="12"/>
  <c r="P37" i="12"/>
  <c r="K31" i="8" s="1"/>
  <c r="O37" i="12"/>
  <c r="J31" i="8" s="1"/>
  <c r="N37" i="12"/>
  <c r="I31" i="8" s="1"/>
  <c r="M37" i="12"/>
  <c r="H31" i="8" s="1"/>
  <c r="L37" i="12"/>
  <c r="G31" i="8" s="1"/>
  <c r="K37" i="12"/>
  <c r="F31" i="8" s="1"/>
  <c r="J37" i="12"/>
  <c r="Q43" i="12"/>
  <c r="P43" i="12"/>
  <c r="K32" i="8" s="1"/>
  <c r="O43" i="12"/>
  <c r="J32" i="8" s="1"/>
  <c r="N43" i="12"/>
  <c r="I32" i="8" s="1"/>
  <c r="M43" i="12"/>
  <c r="H32" i="8" s="1"/>
  <c r="L43" i="12"/>
  <c r="G32" i="8" s="1"/>
  <c r="K43" i="12"/>
  <c r="F32" i="8" s="1"/>
  <c r="J43" i="12"/>
  <c r="Q48" i="12"/>
  <c r="P48" i="12"/>
  <c r="K33" i="8" s="1"/>
  <c r="O48" i="12"/>
  <c r="J33" i="8" s="1"/>
  <c r="N48" i="12"/>
  <c r="I33" i="8" s="1"/>
  <c r="M48" i="12"/>
  <c r="H33" i="8" s="1"/>
  <c r="L48" i="12"/>
  <c r="G33" i="8" s="1"/>
  <c r="K48" i="12"/>
  <c r="F33" i="8" s="1"/>
  <c r="J48" i="12"/>
  <c r="Q55" i="12"/>
  <c r="P55" i="12"/>
  <c r="K34" i="8" s="1"/>
  <c r="O55" i="12"/>
  <c r="J34" i="8" s="1"/>
  <c r="N55" i="12"/>
  <c r="I34" i="8" s="1"/>
  <c r="M55" i="12"/>
  <c r="H34" i="8" s="1"/>
  <c r="L55" i="12"/>
  <c r="G34" i="8" s="1"/>
  <c r="K55" i="12"/>
  <c r="F34" i="8" s="1"/>
  <c r="J55" i="12"/>
  <c r="Q61" i="12"/>
  <c r="P61" i="12"/>
  <c r="K35" i="8" s="1"/>
  <c r="O61" i="12"/>
  <c r="J35" i="8" s="1"/>
  <c r="N61" i="12"/>
  <c r="I35" i="8" s="1"/>
  <c r="M61" i="12"/>
  <c r="H35" i="8" s="1"/>
  <c r="L61" i="12"/>
  <c r="G35" i="8" s="1"/>
  <c r="K61" i="12"/>
  <c r="F35" i="8" s="1"/>
  <c r="J61" i="12"/>
  <c r="Q66" i="12"/>
  <c r="P66" i="12"/>
  <c r="K36" i="8" s="1"/>
  <c r="O66" i="12"/>
  <c r="J36" i="8" s="1"/>
  <c r="N66" i="12"/>
  <c r="I36" i="8" s="1"/>
  <c r="M66" i="12"/>
  <c r="H36" i="8" s="1"/>
  <c r="L66" i="12"/>
  <c r="G36" i="8" s="1"/>
  <c r="K66" i="12"/>
  <c r="F36" i="8" s="1"/>
  <c r="J66" i="12"/>
  <c r="Q77" i="12"/>
  <c r="L37" i="8" s="1"/>
  <c r="P77" i="12"/>
  <c r="K37" i="8" s="1"/>
  <c r="O77" i="12"/>
  <c r="J37" i="8" s="1"/>
  <c r="N77" i="12"/>
  <c r="I37" i="8" s="1"/>
  <c r="M77" i="12"/>
  <c r="H37" i="8" s="1"/>
  <c r="L77" i="12"/>
  <c r="G37" i="8" s="1"/>
  <c r="K77" i="12"/>
  <c r="F37" i="8" s="1"/>
  <c r="J77" i="12"/>
  <c r="Q81" i="12"/>
  <c r="P81" i="12"/>
  <c r="K38" i="8" s="1"/>
  <c r="O81" i="12"/>
  <c r="J38" i="8" s="1"/>
  <c r="N81" i="12"/>
  <c r="I38" i="8" s="1"/>
  <c r="M81" i="12"/>
  <c r="H38" i="8" s="1"/>
  <c r="L81" i="12"/>
  <c r="G38" i="8" s="1"/>
  <c r="K81" i="12"/>
  <c r="F38" i="8" s="1"/>
  <c r="J81" i="12"/>
  <c r="Q84" i="12"/>
  <c r="P84" i="12"/>
  <c r="K39" i="8" s="1"/>
  <c r="O84" i="12"/>
  <c r="J39" i="8" s="1"/>
  <c r="N84" i="12"/>
  <c r="I39" i="8" s="1"/>
  <c r="M84" i="12"/>
  <c r="H39" i="8" s="1"/>
  <c r="L84" i="12"/>
  <c r="G39" i="8" s="1"/>
  <c r="K84" i="12"/>
  <c r="F39" i="8" s="1"/>
  <c r="J84" i="12"/>
  <c r="Q87" i="12"/>
  <c r="P87" i="12"/>
  <c r="K40" i="8" s="1"/>
  <c r="O87" i="12"/>
  <c r="J40" i="8" s="1"/>
  <c r="N87" i="12"/>
  <c r="I40" i="8" s="1"/>
  <c r="M87" i="12"/>
  <c r="H40" i="8" s="1"/>
  <c r="L87" i="12"/>
  <c r="G40" i="8" s="1"/>
  <c r="K87" i="12"/>
  <c r="F40" i="8" s="1"/>
  <c r="J87" i="12"/>
  <c r="Q92" i="12"/>
  <c r="P92" i="12"/>
  <c r="K41" i="8" s="1"/>
  <c r="O92" i="12"/>
  <c r="J41" i="8" s="1"/>
  <c r="N92" i="12"/>
  <c r="I41" i="8" s="1"/>
  <c r="M92" i="12"/>
  <c r="H41" i="8" s="1"/>
  <c r="L92" i="12"/>
  <c r="G41" i="8" s="1"/>
  <c r="K92" i="12"/>
  <c r="F41" i="8" s="1"/>
  <c r="J92" i="12"/>
  <c r="Q96" i="12"/>
  <c r="P96" i="12"/>
  <c r="K42" i="8" s="1"/>
  <c r="O96" i="12"/>
  <c r="J42" i="8" s="1"/>
  <c r="N96" i="12"/>
  <c r="I42" i="8" s="1"/>
  <c r="M96" i="12"/>
  <c r="H42" i="8" s="1"/>
  <c r="L96" i="12"/>
  <c r="G42" i="8" s="1"/>
  <c r="K96" i="12"/>
  <c r="F42" i="8" s="1"/>
  <c r="J96" i="12"/>
  <c r="Q101" i="12"/>
  <c r="P101" i="12"/>
  <c r="K43" i="8" s="1"/>
  <c r="O101" i="12"/>
  <c r="J43" i="8" s="1"/>
  <c r="N101" i="12"/>
  <c r="I43" i="8" s="1"/>
  <c r="M101" i="12"/>
  <c r="H43" i="8" s="1"/>
  <c r="L101" i="12"/>
  <c r="G43" i="8" s="1"/>
  <c r="K101" i="12"/>
  <c r="F43" i="8" s="1"/>
  <c r="J101" i="12"/>
  <c r="Q110" i="12"/>
  <c r="P110" i="12"/>
  <c r="K44" i="8" s="1"/>
  <c r="O110" i="12"/>
  <c r="J44" i="8" s="1"/>
  <c r="N110" i="12"/>
  <c r="I44" i="8" s="1"/>
  <c r="M110" i="12"/>
  <c r="H44" i="8" s="1"/>
  <c r="L110" i="12"/>
  <c r="G44" i="8" s="1"/>
  <c r="K110" i="12"/>
  <c r="F44" i="8" s="1"/>
  <c r="J110" i="12"/>
  <c r="Q115" i="12"/>
  <c r="P115" i="12"/>
  <c r="K45" i="8" s="1"/>
  <c r="O115" i="12"/>
  <c r="J45" i="8" s="1"/>
  <c r="N115" i="12"/>
  <c r="I45" i="8" s="1"/>
  <c r="M115" i="12"/>
  <c r="H45" i="8" s="1"/>
  <c r="L115" i="12"/>
  <c r="G45" i="8" s="1"/>
  <c r="K115" i="12"/>
  <c r="F45" i="8" s="1"/>
  <c r="J115" i="12"/>
  <c r="Q119" i="12"/>
  <c r="P119" i="12"/>
  <c r="K46" i="8" s="1"/>
  <c r="O119" i="12"/>
  <c r="J46" i="8" s="1"/>
  <c r="N119" i="12"/>
  <c r="I46" i="8" s="1"/>
  <c r="M119" i="12"/>
  <c r="H46" i="8" s="1"/>
  <c r="L119" i="12"/>
  <c r="G46" i="8" s="1"/>
  <c r="K119" i="12"/>
  <c r="F46" i="8" s="1"/>
  <c r="J119" i="12"/>
  <c r="Q123" i="12"/>
  <c r="P123" i="12"/>
  <c r="K47" i="8" s="1"/>
  <c r="O123" i="12"/>
  <c r="J47" i="8" s="1"/>
  <c r="N123" i="12"/>
  <c r="I47" i="8" s="1"/>
  <c r="M123" i="12"/>
  <c r="H47" i="8" s="1"/>
  <c r="L123" i="12"/>
  <c r="G47" i="8" s="1"/>
  <c r="K123" i="12"/>
  <c r="F47" i="8" s="1"/>
  <c r="J123" i="12"/>
  <c r="Q129" i="12"/>
  <c r="P129" i="12"/>
  <c r="K48" i="8" s="1"/>
  <c r="O129" i="12"/>
  <c r="J48" i="8" s="1"/>
  <c r="N129" i="12"/>
  <c r="I48" i="8" s="1"/>
  <c r="M129" i="12"/>
  <c r="H48" i="8" s="1"/>
  <c r="L129" i="12"/>
  <c r="G48" i="8" s="1"/>
  <c r="K129" i="12"/>
  <c r="F48" i="8" s="1"/>
  <c r="J129" i="12"/>
  <c r="Q133" i="12"/>
  <c r="P133" i="12"/>
  <c r="K49" i="8" s="1"/>
  <c r="O133" i="12"/>
  <c r="J49" i="8" s="1"/>
  <c r="N133" i="12"/>
  <c r="I49" i="8" s="1"/>
  <c r="M133" i="12"/>
  <c r="H49" i="8" s="1"/>
  <c r="L133" i="12"/>
  <c r="G49" i="8" s="1"/>
  <c r="K133" i="12"/>
  <c r="F49" i="8" s="1"/>
  <c r="J133" i="12"/>
  <c r="Q137" i="12"/>
  <c r="P137" i="12"/>
  <c r="K50" i="8" s="1"/>
  <c r="O137" i="12"/>
  <c r="J50" i="8" s="1"/>
  <c r="N137" i="12"/>
  <c r="I50" i="8" s="1"/>
  <c r="M137" i="12"/>
  <c r="H50" i="8" s="1"/>
  <c r="L137" i="12"/>
  <c r="G50" i="8" s="1"/>
  <c r="K137" i="12"/>
  <c r="F50" i="8" s="1"/>
  <c r="J137" i="12"/>
  <c r="K51" i="8"/>
  <c r="J51" i="8"/>
  <c r="I51" i="8"/>
  <c r="H51" i="8"/>
  <c r="L143" i="12"/>
  <c r="G51" i="8" s="1"/>
  <c r="K143" i="12"/>
  <c r="F51" i="8" s="1"/>
  <c r="J143" i="12"/>
  <c r="Q145" i="12"/>
  <c r="P145" i="12"/>
  <c r="K52" i="8" s="1"/>
  <c r="O145" i="12"/>
  <c r="J52" i="8" s="1"/>
  <c r="N145" i="12"/>
  <c r="I52" i="8" s="1"/>
  <c r="M145" i="12"/>
  <c r="H52" i="8" s="1"/>
  <c r="L145" i="12"/>
  <c r="G52" i="8" s="1"/>
  <c r="K145" i="12"/>
  <c r="F52" i="8" s="1"/>
  <c r="J145" i="12"/>
  <c r="Q155" i="12"/>
  <c r="P155" i="12"/>
  <c r="K54" i="8" s="1"/>
  <c r="O155" i="12"/>
  <c r="J54" i="8" s="1"/>
  <c r="N155" i="12"/>
  <c r="I54" i="8" s="1"/>
  <c r="M155" i="12"/>
  <c r="H54" i="8" s="1"/>
  <c r="L155" i="12"/>
  <c r="G54" i="8" s="1"/>
  <c r="K155" i="12"/>
  <c r="F54" i="8" s="1"/>
  <c r="J155" i="12"/>
  <c r="Q158" i="12"/>
  <c r="P158" i="12"/>
  <c r="K55" i="8" s="1"/>
  <c r="O158" i="12"/>
  <c r="J55" i="8" s="1"/>
  <c r="N158" i="12"/>
  <c r="I55" i="8" s="1"/>
  <c r="M158" i="12"/>
  <c r="H55" i="8" s="1"/>
  <c r="L158" i="12"/>
  <c r="G55" i="8" s="1"/>
  <c r="K158" i="12"/>
  <c r="F55" i="8" s="1"/>
  <c r="J158" i="12"/>
  <c r="Q162" i="12"/>
  <c r="P162" i="12"/>
  <c r="K58" i="8" s="1"/>
  <c r="O162" i="12"/>
  <c r="J58" i="8" s="1"/>
  <c r="N162" i="12"/>
  <c r="I58" i="8" s="1"/>
  <c r="M162" i="12"/>
  <c r="H58" i="8" s="1"/>
  <c r="L162" i="12"/>
  <c r="G58" i="8" s="1"/>
  <c r="K162" i="12"/>
  <c r="F58" i="8" s="1"/>
  <c r="J162" i="12"/>
  <c r="Q165" i="12"/>
  <c r="P165" i="12"/>
  <c r="K59" i="8" s="1"/>
  <c r="O165" i="12"/>
  <c r="J59" i="8" s="1"/>
  <c r="N165" i="12"/>
  <c r="I59" i="8" s="1"/>
  <c r="M165" i="12"/>
  <c r="H59" i="8" s="1"/>
  <c r="L165" i="12"/>
  <c r="G59" i="8" s="1"/>
  <c r="K165" i="12"/>
  <c r="F59" i="8" s="1"/>
  <c r="J165" i="12"/>
  <c r="Q187" i="12"/>
  <c r="P187" i="12"/>
  <c r="K68" i="8" s="1"/>
  <c r="O187" i="12"/>
  <c r="J68" i="8" s="1"/>
  <c r="N187" i="12"/>
  <c r="I68" i="8" s="1"/>
  <c r="M187" i="12"/>
  <c r="H68" i="8" s="1"/>
  <c r="L187" i="12"/>
  <c r="G68" i="8" s="1"/>
  <c r="K187" i="12"/>
  <c r="F68" i="8" s="1"/>
  <c r="J187" i="12"/>
  <c r="A187" i="12"/>
  <c r="Q170" i="12"/>
  <c r="P170" i="12"/>
  <c r="K60" i="8" s="1"/>
  <c r="O170" i="12"/>
  <c r="J60" i="8" s="1"/>
  <c r="N170" i="12"/>
  <c r="I60" i="8" s="1"/>
  <c r="M170" i="12"/>
  <c r="H60" i="8" s="1"/>
  <c r="L170" i="12"/>
  <c r="G60" i="8" s="1"/>
  <c r="K170" i="12"/>
  <c r="F60" i="8" s="1"/>
  <c r="J170" i="12"/>
  <c r="A183" i="12"/>
  <c r="Q183" i="12"/>
  <c r="L67" i="8" s="1"/>
  <c r="P183" i="12"/>
  <c r="K67" i="8" s="1"/>
  <c r="O183" i="12"/>
  <c r="J67" i="8" s="1"/>
  <c r="N183" i="12"/>
  <c r="I67" i="8" s="1"/>
  <c r="M183" i="12"/>
  <c r="H67" i="8" s="1"/>
  <c r="L183" i="12"/>
  <c r="G67" i="8" s="1"/>
  <c r="K183" i="12"/>
  <c r="F67" i="8" s="1"/>
  <c r="J183" i="12"/>
  <c r="E68" i="8" l="1"/>
  <c r="E59" i="8"/>
  <c r="E58" i="8"/>
  <c r="E55" i="8"/>
  <c r="E54" i="8"/>
  <c r="E52" i="8"/>
  <c r="E51" i="8"/>
  <c r="E50" i="8"/>
  <c r="E49" i="8"/>
  <c r="E48" i="8"/>
  <c r="E47" i="8"/>
  <c r="E46" i="8"/>
  <c r="E45" i="8"/>
  <c r="E44" i="8"/>
  <c r="E43" i="8"/>
  <c r="E42" i="8"/>
  <c r="E41" i="8"/>
  <c r="E40" i="8"/>
  <c r="E39" i="8"/>
  <c r="E38" i="8"/>
  <c r="E37" i="8"/>
  <c r="E36" i="8"/>
  <c r="E35" i="8"/>
  <c r="E34" i="8"/>
  <c r="E33" i="8"/>
  <c r="E32" i="8"/>
  <c r="L54" i="8"/>
  <c r="E66" i="8"/>
  <c r="L45" i="8"/>
  <c r="L38" i="8"/>
  <c r="L46" i="8"/>
  <c r="L55" i="8"/>
  <c r="L36" i="8"/>
  <c r="L44" i="8"/>
  <c r="L52" i="8"/>
  <c r="L35" i="8"/>
  <c r="L43" i="8"/>
  <c r="L51" i="8"/>
  <c r="L66" i="8"/>
  <c r="E67" i="8"/>
  <c r="L34" i="8"/>
  <c r="L42" i="8"/>
  <c r="L50" i="8"/>
  <c r="E60" i="8"/>
  <c r="L33" i="8"/>
  <c r="L41" i="8"/>
  <c r="L49" i="8"/>
  <c r="L60" i="8"/>
  <c r="E31" i="8"/>
  <c r="E30" i="8"/>
  <c r="E29" i="8"/>
  <c r="E26" i="8"/>
  <c r="E25" i="8"/>
  <c r="L32" i="8"/>
  <c r="L40" i="8"/>
  <c r="L48" i="8"/>
  <c r="L59" i="8"/>
  <c r="L31" i="8"/>
  <c r="L39" i="8"/>
  <c r="L47" i="8"/>
  <c r="L58" i="8"/>
  <c r="L68" i="8"/>
  <c r="E24" i="8"/>
  <c r="B25" i="8"/>
  <c r="C25" i="8"/>
  <c r="D25" i="8"/>
  <c r="C26" i="8" l="1"/>
  <c r="D26" i="8"/>
  <c r="B26" i="8"/>
  <c r="C27" i="8" l="1"/>
  <c r="B27" i="8"/>
  <c r="D27" i="8"/>
  <c r="C28" i="8" l="1"/>
  <c r="D28" i="8"/>
  <c r="B28" i="8"/>
  <c r="D29" i="8" l="1"/>
  <c r="B29" i="8"/>
  <c r="C29" i="8"/>
  <c r="C30" i="8" l="1"/>
  <c r="B30" i="8"/>
  <c r="D30" i="8"/>
  <c r="A192" i="12"/>
  <c r="A191" i="12"/>
  <c r="A190" i="12"/>
  <c r="A189" i="12"/>
  <c r="A188" i="12"/>
  <c r="A186" i="12"/>
  <c r="A185" i="12"/>
  <c r="A184" i="12"/>
  <c r="A182" i="12"/>
  <c r="A181" i="12"/>
  <c r="A179" i="12"/>
  <c r="A178" i="12"/>
  <c r="A177" i="12"/>
  <c r="A176" i="12"/>
  <c r="A175" i="12"/>
  <c r="Q174" i="12"/>
  <c r="L63" i="8" s="1"/>
  <c r="O174" i="12"/>
  <c r="M174" i="12"/>
  <c r="L174" i="12"/>
  <c r="K174" i="12"/>
  <c r="J174" i="12"/>
  <c r="J173" i="12" s="1"/>
  <c r="J172" i="12" s="1"/>
  <c r="A174" i="12"/>
  <c r="A173" i="12"/>
  <c r="A172" i="12"/>
  <c r="A171" i="12"/>
  <c r="A170" i="12"/>
  <c r="A169" i="12"/>
  <c r="A168" i="12"/>
  <c r="A167" i="12"/>
  <c r="A166" i="12"/>
  <c r="A165" i="12"/>
  <c r="A164" i="12"/>
  <c r="A163" i="12"/>
  <c r="A162" i="12"/>
  <c r="A161" i="12"/>
  <c r="A160" i="12"/>
  <c r="A159" i="12"/>
  <c r="A158" i="12"/>
  <c r="A157" i="12"/>
  <c r="A156" i="12"/>
  <c r="A155" i="12"/>
  <c r="A154"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20"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O173" i="12" l="1"/>
  <c r="J63" i="8"/>
  <c r="K173" i="12"/>
  <c r="F63" i="8"/>
  <c r="L173" i="12"/>
  <c r="G63" i="8"/>
  <c r="M173" i="12"/>
  <c r="H63" i="8"/>
  <c r="Q173" i="12"/>
  <c r="L62" i="8" s="1"/>
  <c r="E63" i="8"/>
  <c r="E57" i="9"/>
  <c r="O172" i="12" l="1"/>
  <c r="J61" i="8" s="1"/>
  <c r="J62" i="8"/>
  <c r="L172" i="12"/>
  <c r="G61" i="8" s="1"/>
  <c r="G62" i="8"/>
  <c r="M172" i="12"/>
  <c r="H61" i="8" s="1"/>
  <c r="H62" i="8"/>
  <c r="K172" i="12"/>
  <c r="F61" i="8" s="1"/>
  <c r="F62" i="8"/>
  <c r="Q172" i="12"/>
  <c r="E62" i="8"/>
  <c r="C31" i="8"/>
  <c r="D31" i="8"/>
  <c r="B31" i="8"/>
  <c r="J77" i="8" l="1"/>
  <c r="E61" i="8"/>
  <c r="E77" i="8" s="1"/>
  <c r="L61" i="8"/>
  <c r="D32" i="8"/>
  <c r="B32" i="8"/>
  <c r="C32" i="8"/>
  <c r="D33" i="8" l="1"/>
  <c r="C33" i="8"/>
  <c r="B33" i="8"/>
  <c r="F77" i="8" l="1"/>
  <c r="D34" i="8"/>
  <c r="L77" i="8"/>
  <c r="E89" i="8" s="1"/>
  <c r="D38" i="10" s="1"/>
  <c r="D16" i="21" s="1"/>
  <c r="C34" i="8"/>
  <c r="K77" i="8"/>
  <c r="E88" i="8" s="1"/>
  <c r="D37" i="10" s="1"/>
  <c r="D15" i="21" s="1"/>
  <c r="B34" i="8"/>
  <c r="E87" i="8"/>
  <c r="I77" i="8"/>
  <c r="E86" i="8" s="1"/>
  <c r="D35" i="10" s="1"/>
  <c r="D13" i="21" s="1"/>
  <c r="G77" i="8"/>
  <c r="H77" i="8"/>
  <c r="E85" i="8" s="1"/>
  <c r="D34" i="10" s="1"/>
  <c r="D12" i="21" s="1"/>
  <c r="E40" i="9" l="1"/>
  <c r="E31" i="9"/>
  <c r="E84" i="8"/>
  <c r="D33" i="10" l="1"/>
  <c r="D11" i="21" s="1"/>
  <c r="E65" i="9"/>
  <c r="E91" i="8"/>
  <c r="D47" i="10" s="1"/>
  <c r="E95" i="8" l="1"/>
  <c r="D39" i="10"/>
  <c r="D17" i="21" l="1"/>
  <c r="E50" i="9" l="1"/>
  <c r="E68" i="9"/>
  <c r="D36" i="10"/>
  <c r="E70" i="9" l="1"/>
  <c r="D46" i="10"/>
  <c r="D48" i="10" s="1"/>
  <c r="D41" i="10"/>
  <c r="D44" i="10" s="1"/>
  <c r="D14" i="21"/>
  <c r="D19" i="21" s="1"/>
  <c r="D15" i="17" l="1"/>
  <c r="D21" i="14" s="1"/>
  <c r="D28" i="21"/>
  <c r="D22" i="16"/>
  <c r="D24" i="16" s="1"/>
  <c r="D14" i="14" s="1"/>
  <c r="D15" i="14" s="1"/>
  <c r="D24" i="15" s="1"/>
  <c r="D35" i="21" l="1"/>
  <c r="D49" i="21"/>
  <c r="D26" i="15"/>
  <c r="D27" i="15" s="1"/>
  <c r="D25" i="15"/>
  <c r="D42" i="21"/>
  <c r="D28" i="15" l="1"/>
  <c r="D18" i="14" s="1"/>
  <c r="D50" i="21"/>
  <c r="D21" i="21" s="1"/>
  <c r="D17" i="17" s="1"/>
  <c r="D22" i="14" s="1"/>
  <c r="D23" i="14" l="1"/>
  <c r="D23" i="21"/>
  <c r="G91" i="8" l="1"/>
  <c r="G95" i="8" s="1"/>
  <c r="G99" i="8" l="1"/>
  <c r="E99" i="8" l="1"/>
</calcChain>
</file>

<file path=xl/sharedStrings.xml><?xml version="1.0" encoding="utf-8"?>
<sst xmlns="http://schemas.openxmlformats.org/spreadsheetml/2006/main" count="1826" uniqueCount="1052">
  <si>
    <t>Prior to the disposal of applicable Cyber Assets that contain BES Cyber System Information, the Responsible Entity shall take action to prevent the unauthorized retrieval of BES Cyber System Information from the Cyber Asset or destroy the data storage media.</t>
  </si>
  <si>
    <t>R2.2</t>
  </si>
  <si>
    <t>CIP-011-2</t>
  </si>
  <si>
    <t>Prior to the release for reuse of applicable Cyber Assets that contain BES Cyber System Information (except for reuse within other systems identified in the “Applicable Systems” column), the Responsible Entity shall take action to prevent the unauthorized retrieval of BES Cyber System Information from the Cyber Asset data storage media.</t>
  </si>
  <si>
    <t>R2.1</t>
  </si>
  <si>
    <t>Each Responsible Entity shall implement one or more documented process(es) that collectively include the applicable requirement parts in CIP-011-2 Table R2 – BES Cyber Asset Reuse and Disposal.</t>
  </si>
  <si>
    <t>R2</t>
  </si>
  <si>
    <t>Procedure(s) for protecting and securely handling BES Cyber System Information, including storage, transit, and use.</t>
  </si>
  <si>
    <t>R1.2</t>
  </si>
  <si>
    <t>Method(s) to identify information that meets the definition of BES Cyber System Information.</t>
  </si>
  <si>
    <t>R1.1</t>
  </si>
  <si>
    <t>Each Responsible Entity shall implement one or more documented information protection program(s) that collectively includes each of the applicable requirement parts in CIP-011-2 Table R1 – Information Protection.</t>
  </si>
  <si>
    <t>R1</t>
  </si>
  <si>
    <t>Document the results of the assessments conducted according to Parts 3.1, 3.2, and 3.3 and the action plan to remediate or mitigate vulnerabilities identified in the assessments including the planned date of completing the action plan and the execution status of any remediation or mitigation action items.</t>
  </si>
  <si>
    <t>R3.4</t>
  </si>
  <si>
    <t>CIP-010-2</t>
  </si>
  <si>
    <t>Prior to adding a new applicable Cyber Asset to a production environment, perform an active vulnerability assessment of the new Cyber Asset, except for CIP Exceptional Circumstances and like replacements of the same type of Cyber Asset with a baseline configuration that models an existing baseline configuration of the previous or other existing Cyber Asset.</t>
  </si>
  <si>
    <t>R3.3</t>
  </si>
  <si>
    <t>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t>
  </si>
  <si>
    <t>R4</t>
  </si>
  <si>
    <t>R3.2</t>
  </si>
  <si>
    <t>At least once every 15 calendar months, conduct a paper or active vulnerability assessment.</t>
  </si>
  <si>
    <t>R3.1</t>
  </si>
  <si>
    <t>Each Responsible Entity shall implement one or more documented process(es) that collectively include each of the applicable requirement parts in CIP-010-2 Table R3– Vulnerability Assessments.</t>
  </si>
  <si>
    <t>R3</t>
  </si>
  <si>
    <t>Monitor at least once every 35 calendar days for changes to the baseline configuration (as described in Requirement R1, Part 1.1). Document and investigate detected unauthorized changes.</t>
  </si>
  <si>
    <t>Each Responsible Entity shall implement one or more documented process(es) that collectively include each of the applicable requirement parts in CIP-010-2 Table R2 – Configuration Monitoring.</t>
  </si>
  <si>
    <t>R1.5</t>
  </si>
  <si>
    <t>For a change that deviates from the existing baseline configuration:
1.	Prior to the change, determine required cyber security controls in CIP-005 and CIP-007 that could be impacted by the change;
2.	Following the change, verify that required cyber security controls determined in 1.4.1 are not adversely affected; and
3.	Document the results of the verification.</t>
  </si>
  <si>
    <t>R1.4</t>
  </si>
  <si>
    <t>For a change that deviates from the existing baseline configuration, update the baseline configuration as necessary within 30 calendar days of completing the change.</t>
  </si>
  <si>
    <t>R1.3</t>
  </si>
  <si>
    <t>Authorize and document changes that deviate from the existing baseline configuration.</t>
  </si>
  <si>
    <t>Develop a baseline configuration, individually or by group, which shall include the following items:
1.	Operating system(s) (including version) or firmware where no independent operating system exists;
2.	Any commercially available or open-source application software (including version) intentionally installed;
3.	Any custom software installed;
4.	Any logical network accessible ports; and
5.	Any security patches applied.</t>
  </si>
  <si>
    <t>Each Responsible Entity shall implement one or more documented process(es) that collectively include each of the applicable requirement parts in CIP-010-2 Table R1 – Configuration Change Management.</t>
  </si>
  <si>
    <t>No later than 60 calendar days after a change to the roles or responsibilities, responders, or technology that the Responsible Entity determines would impact the ability to execute the recovery plan:
1.	Update the recovery plan; and 
2.	Notify each person or group with a defined role in the recovery plan of the updates</t>
  </si>
  <si>
    <t>CIP-009-6</t>
  </si>
  <si>
    <t>No later than 90 calendar days after completion of a recovery plan test or actual recovery:
1.	Document any lessons learned associated with a recovery plan test or actual recovery or document the absence of any lessons learned;
2.	Update the recovery plan based on any documented lessons learned associated with the plan; and
3.	Notify each person or group with a defined role in the recovery plan of the updates to the recovery plan based on any documented lessons learned.</t>
  </si>
  <si>
    <t>Each Responsible Entity shall maintain each of its recovery plan(s) in accordance with each of the applicable requirement parts in CIP-009-6 Table R3 – Recovery Plan Review, Update and Communication.</t>
  </si>
  <si>
    <t>Test each of the recovery plans referenced in Requirement R1 at least once every 36 calendar months through an operational exercise of the recovery plans in an environment representative of the production environment.
An actual recovery response may substitute for an operational exercise.</t>
  </si>
  <si>
    <t>R2.3</t>
  </si>
  <si>
    <t>Test a representative sample of information used to recover BES Cyber System functionality at least once every 15 calendar months to ensure that the information is useable and is compatible with current configurations.
An actual recovery that incorporates the information used to recover BES Cyber System functionality substitutes for this test.</t>
  </si>
  <si>
    <t>Test each of the recovery plans referenced in Requirement R1 at least once every 15 calendar months:
• By recovering from an actual incident;
• With a paper drill or tabletop exercise; or
• With an operational exercise.</t>
  </si>
  <si>
    <t>Each Responsible Entity shall implement its documented recovery plan(s) to collectively include each of the applicable requirement parts in CIP-009-6 Table R2 – Recovery Plan Implementation and Testing.</t>
  </si>
  <si>
    <t>One or more processes to verify the successful completion of the backup processes in Part 1.3 and to address any backup failures.</t>
  </si>
  <si>
    <t>One or more processes for the backup and storage of information required to recover BES Cyber System functionality.</t>
  </si>
  <si>
    <t>Roles and responsibilities of responders.</t>
  </si>
  <si>
    <t>Conditions for activation of the recovery plan(s).</t>
  </si>
  <si>
    <t>Each Responsible Entity shall have one or more documented recovery plan(s) that collectively include each of the applicable requirement parts in CIP-009-6 Table R1 – Recovery Plan Specifications.</t>
  </si>
  <si>
    <t>No later than 60 calendar days after a change to the roles or responsibilities, Cyber Security Incident response groups or individuals, or technology that the Responsible Entity determines would impact the ability to execute the plan:
1.	Update the Cyber Security Incident response plan(s); and
2.	Notify each person or group with a defined role in the Cyber Security Incident response plan of the updates.</t>
  </si>
  <si>
    <t>CIP-008-5</t>
  </si>
  <si>
    <t>No later than 90 calendar days after completion of a Cyber Security Incident response plan(s) test or actual Reportable Cyber Security Incident response:
1.	Document any lessons learned or document the absence of any lessons learned;
2.	Update the Cyber Security Incident response plan based on any documented lessons learned associated with the plan; and
3.	Notify each person or group with a defined role in the Cyber Security Incident response plan of the updates to the Cyber Security Incident response plan based on any documented lessons learned.</t>
  </si>
  <si>
    <t>Each Responsible Entity shall maintain each of its Cyber Security Incident response plans according to each of the applicable requirement parts in CIP-008-5 Table R3 – Cyber Security Incident Response Plan Review, Update, and Communication.</t>
  </si>
  <si>
    <t>Retain records related to Reportable Cyber Security Incidents.</t>
  </si>
  <si>
    <t>Use the Cyber Security Incident response plan(s) under Requirement R1 when responding to a Reportable Cyber Security Incident or performing an exercise of a Reportable Cyber Security Incident. Document deviations from the plan(s) taken during the response to the incident or exercise.</t>
  </si>
  <si>
    <t>Test each Cyber Security Incident response plan(s) at least once every 15 calendar months:
• By responding to an actual Reportable Cyber Security Incident;
• With a paper drill or tabletop exercise of a Reportable Cyber Security Incident; or
• With an operational exercise of a Reportable Cyber Security Incident.</t>
  </si>
  <si>
    <t>Each Responsible Entity shall implement each of its documented Cyber Security Incident response plans to collectively include each of the applicable requirement parts in CIP-008-5 Table R2 – Cyber Security Incident Response Plan Implementation and Testing.</t>
  </si>
  <si>
    <t>Dated Cyber Security Incident response process(es) or procedure(s) that address incident handling (e.g., containment, eradication, recovery/incident resolution).</t>
  </si>
  <si>
    <t>Incident handling procedures for Cyber Security Incidents.</t>
  </si>
  <si>
    <t>The roles and responsibilities of Cyber Security Incident response groups or individuals.</t>
  </si>
  <si>
    <t xml:space="preserve">Dated documentation of Cyber Security Incident response plan(s) that provide guidance or thresholds for determining which Cyber Security Incidents are also Reportable Cyber Security Incidents and documentation of initial notices to the Electricity Sector Information Sharing and Analysis Center (ES-ISAC). </t>
  </si>
  <si>
    <t>One or more processes to determine if an identified Cyber Security Incident is a Reportable Cyber Security Incident and notify the Electricity Sector Information Sharing and Analysis Center (ES-ISAC), unless prohibited by law. Initial notification to the ES-ISAC, which may be only a preliminary notice, shall not exceed one hour from the determination of a Reportable Cyber Security Incident.</t>
  </si>
  <si>
    <t>Dated documentation of Cyber Security Incident response plan(s) that include the process to identify, classify, and respond to Cyber Security Incidents.</t>
  </si>
  <si>
    <t>One or more processes to identify, classify, and respond to Cyber Security Incidents.</t>
  </si>
  <si>
    <t>Each Responsible Entity shall document one or more Cyber Security Incident response plan(s) that collectively include each of the applicable requirement parts in CIP-008-5 Table R1 – Cyber Security Incident Response Plan Specifications.</t>
  </si>
  <si>
    <t>R5.7</t>
  </si>
  <si>
    <t>CIP-007-6</t>
  </si>
  <si>
    <t>R5.6</t>
  </si>
  <si>
    <t>R5.5</t>
  </si>
  <si>
    <t>R5.4</t>
  </si>
  <si>
    <t>Identify individuals who have authorized access to shared accounts.</t>
  </si>
  <si>
    <t>R5.3</t>
  </si>
  <si>
    <t>Identify and inventory all known enabled default or other generic account types, either by system, by groups of systems, by location, or by system type(s).</t>
  </si>
  <si>
    <t>R5.2</t>
  </si>
  <si>
    <t>R5.1</t>
  </si>
  <si>
    <t>Each Responsible Entity shall implement one or more documented processes that collectively include each of the applicable requirement parts in CIP-007-6 Table R5 – System Access Controls.</t>
  </si>
  <si>
    <t>R5</t>
  </si>
  <si>
    <t>Review a summarization or sampling of logged events as determined by the Responsible Entity at intervals no greater than 15 calendar days to identify undetected Cyber Security Incidents.</t>
  </si>
  <si>
    <t>R4.4</t>
  </si>
  <si>
    <t>R4.3</t>
  </si>
  <si>
    <t>Generate alerts for security events that the Responsible Entity determines necessitates an alert, that includes, as a minimum, each of the following types of events (per Cyber Asset or BES Cyber System capability):
1.	Detected malicious code from Part 4.1; and
2.	Detected failure of Part 4.1 event logging.</t>
  </si>
  <si>
    <t>R4.2</t>
  </si>
  <si>
    <t>R4.1</t>
  </si>
  <si>
    <t>Each Responsible Entity shall implement one or more documented processes that collectively include each of the applicable requirement parts in CIP-007-6 Table R4 – Security Event Monitoring.</t>
  </si>
  <si>
    <t>For those methods identified in Part 3.1 that use signatures or patterns, have a process for the update of the signatures or patterns. The process must address testing and installing the signatures or patterns.</t>
  </si>
  <si>
    <t>Mitigate the threat of detected malicious code.</t>
  </si>
  <si>
    <t>Deploy method(s) to deter, detect, or prevent malicious code.</t>
  </si>
  <si>
    <t>Each Responsible Entity shall implement one or more documented processes that collectively include each of the applicable requirement parts in CIP-007-6 Table R3 – Malicious Code Prevention.</t>
  </si>
  <si>
    <t>For each mitigation plan created or revised in Part 2.3, implement the plan within the timeframe specified in the plan, unless a revision to the plan or an extension to the timeframe specified in Part 2.3 is approved by the CIP Senior Manager or delegate.</t>
  </si>
  <si>
    <t>R2.4</t>
  </si>
  <si>
    <t>For applicable patches identified in Part 2.2, within 35 calendar days of the evaluation completion, take one of the following actions:
• Apply the applicable patches; or
• Create a dated mitigation plan; or
• Revise an existing mitigation plan.
Mitigation plans shall include the Responsible Entity’s planned actions to mitigate the vulnerabilities addressed by each security patch and a timeframe to complete these mitigations.</t>
  </si>
  <si>
    <t>At least once every 35 calendar days, evaluate security patches for applicability that have been released since the last evaluation from the source or sources identified in Part 2.1.</t>
  </si>
  <si>
    <t>A patch management process for tracking, evaluating, and installing cyber security patches for applicable Cyber Assets. The tracking portion shall include the identification of a source or sources that the Responsible Entity tracks for the release of cyber security patches for applicable Cyber Assets that are updateable and for which a patching source exists.</t>
  </si>
  <si>
    <t>Each Responsible Entity shall implement one or more documented process(es) that collectively include each of the applicable requirement parts in CIP-007-6 Table R2 – Security Patch Management.</t>
  </si>
  <si>
    <t>Protect against the use of unnecessary physical input/output ports used for network connectivity, console commands, or Removable Media.</t>
  </si>
  <si>
    <t>Each Responsible Entity shall implement one or more documented process(es) that collectively include each of the applicable requirement parts in CIP-007-6 Table R1 – Ports and Services.</t>
  </si>
  <si>
    <t>Maintenance and testing of each Physical Access Control System and locally mounted hardware or devices at the Physical Security Perimeter at least once every 24 calendar months to ensure they function properly.</t>
  </si>
  <si>
    <t>CIP-006-6</t>
  </si>
  <si>
    <t>Each Responsible Entity shall implement one or more documented Physical Access Control System maintenance and testing program(s) that collectively include each of the applicable requirement parts in CIP-006-6 Table R3 – Maintenance and Testing Program.</t>
  </si>
  <si>
    <t>Retain visitor logs for at least ninety calendar days.</t>
  </si>
  <si>
    <t>Require manual or automated logging of visitor entry into and exit from the Physical Security Perimeter that includes date and time of the initial entry and last exit, the visitor’s name, and the name of an individual point of contact responsible for the visitor, except during CIP Exceptional Circumstances.</t>
  </si>
  <si>
    <t>Require continuous escorted access of visitors (individuals who are provided access but are not authorized for unescorted physical access) within each Physical Security Perimeter, except during CIP Exceptional Circumstances.</t>
  </si>
  <si>
    <t>Each Responsible Entity shall implement one or more documented visitor control program(s) that include each of the applicable requirement parts in CIP-006-6 Table R2 – Visitor Control Program.</t>
  </si>
  <si>
    <t>Retain physical access logs of entry of individuals with authorized unescorted physical access into each Physical Security Perimeter for at least ninety calendar days.</t>
  </si>
  <si>
    <t>R1.9</t>
  </si>
  <si>
    <t>Log (through automated means or by personnel who control entry) entry of each individual with authorized unescorted physical access into each Physical Security Perimeter, with information to identify the individual and date and time of entry.</t>
  </si>
  <si>
    <t>R1.8</t>
  </si>
  <si>
    <t>Issue an alarm or alert in response to detected unauthorized physical access to a Physical Access Control System to the personnel identified in the BES Cyber Security Incident response plan within 15 minutes of the detection.</t>
  </si>
  <si>
    <t>R1.7</t>
  </si>
  <si>
    <t>Monitor each Physical Access Control System for unauthorized physical access to a Physical Access Control System.</t>
  </si>
  <si>
    <t>R1.6</t>
  </si>
  <si>
    <t>Issue an alarm or alert in response to detected unauthorized access through a physical access point into a Physical Security Perimeter to the personnel identified in the BES Cyber Security Incident response plan within 15 minutes of detection.</t>
  </si>
  <si>
    <t>Monitor for unauthorized access through a physical access point into a Physical Security Perimeter.</t>
  </si>
  <si>
    <t>Utilize at least one physical access control to allow unescorted physical access into each applicable Physical Security Perimeter to only those individuals who have authorized unescorted physical access.</t>
  </si>
  <si>
    <t>Define operational or procedural controls to restrict physical access.</t>
  </si>
  <si>
    <t>Each Responsible Entity shall implement one or more documented physical security plan(s) that collectively include all of the applicable requirement parts in CIP-006-6 Table R1 – Physical Security Plan.</t>
  </si>
  <si>
    <t>Require multi-factor authentication for all Interactive Remote Access sessions.</t>
  </si>
  <si>
    <t>CIP-005-5</t>
  </si>
  <si>
    <t>For all Interactive Remote Access sessions, utilize encryption that terminates at an Intermediate System.</t>
  </si>
  <si>
    <t>Utilize an Intermediate System such that the Cyber Asset initiating Interactive Remote Access does not directly access an applicable Cyber Asset.</t>
  </si>
  <si>
    <t>Have one or more methods for detecting known or suspected malicious communications for both inbound and outbound communications.</t>
  </si>
  <si>
    <t>Require inbound and outbound access permissions, including the reason for granting access, and deny all other access by default.</t>
  </si>
  <si>
    <t>All External Routable Connectivity must be through an identified Electronic Access Point (EAP).</t>
  </si>
  <si>
    <t>All applicable Cyber Assets connected to a network via a routable protocol shall reside within a defined ESP.</t>
  </si>
  <si>
    <t>Each Responsible Entity shall implement one or more documented processes that collectively include each of the applicable requirement parts in CIP-005-5 Table R1 – Electronic Security Perimeter.</t>
  </si>
  <si>
    <t>For termination actions, change passwords for shared account(s) known to the user within 30 calendar days of the termination action. For reassignments or transfers, change passwords for shared account(s) known to the user within 30 calendar days following the date that the Responsible Entity determines that the individual no longer requires retention of that access.
If the Responsible Entity determines and documents that extenuating operating circumstances require a longer time period, change the password(s) within 10 calendar days following the end of the operating circumstances.</t>
  </si>
  <si>
    <t>CIP-004-6</t>
  </si>
  <si>
    <t>For termination actions, revoke the individual’s non-shared user accounts (unless already revoked according to Parts 5.1 or 5.3) within 30 calendar days of the effective date of the termination action.</t>
  </si>
  <si>
    <t>For termination actions, revoke the individual’s access to the designated storage locations for BES Cyber System Information, whether physical or electronic (unless already revoked according to Requirement R5.1), by the end of the next calendar day following the effective date of the termination action.</t>
  </si>
  <si>
    <t>For reassignments or transfers, revoke the individual’s authorized electronic access to individual accounts and authorized unescorted physical access that the Responsible Entity determines are not necessary by the end of the next calendar day following the date that the Responsible Entity determines that the individual no longer requires retention of that access.</t>
  </si>
  <si>
    <t>A process to initiate removal of an individual’s ability for unescorted physical access and Interactive Remote Access upon a termination action, and complete the removals within 24 hours of the termination action (Removal of the ability for access may be different than deletion, disabling, revocation, or removal of all access rights).</t>
  </si>
  <si>
    <t>Each Responsible Entity shall implement one or more documented access revocation program(s) that collectively include each of the applicable requirement parts in CIP-004-6 Table R5 – Access Revocation.</t>
  </si>
  <si>
    <t>Verify at least once every 15 calendar months that access to the designated storage locations for BES Cyber System Information, whether physical or electronic, are correct and are those that the Responsible Entity determines are necessary for performing assigned work functions.</t>
  </si>
  <si>
    <t>For electronic access, verify at least once every 15 calendar months that all user accounts, user account groups, or user role categories, and their specific, associated privileges are correct and are those that the Responsible Entity determines are necessary.</t>
  </si>
  <si>
    <t>Verify at least once each calendar quarter that individuals with active electronic access or unescorted physical access have authorization records.</t>
  </si>
  <si>
    <t>Process to authorize based on need, as determined by the Responsible Entity, except for CIP Exceptional Circumstances:
1.	Electronic access;
2.	Unescorted physical access into a Physical Security Perimeter; and
3.	Access to designated storage locations, whether physical or electronic, for BES Cyber System Information.</t>
  </si>
  <si>
    <t>Each Responsible Entity shall implement one or more documented access management program(s) that collectively include each of the applicable requirement parts in CIP-004-6 Table R4 – Access Management Program.</t>
  </si>
  <si>
    <t>Process to ensure that individuals with authorized electronic or authorized unescorted physical access have had a personnel risk assessment completed according to Parts 3.1 to 3.4 within the last seven years.</t>
  </si>
  <si>
    <t>R3.5</t>
  </si>
  <si>
    <t>Criteria or process for verifying that personnel risk assessments performed for contractors or service vendors are conducted according to Parts 3.1 through 3.3.</t>
  </si>
  <si>
    <t>Criteria or process to evaluate criminal history records checks for authorizing access</t>
  </si>
  <si>
    <t>Process to perform a seven year criminal history records check as part of each personnel risk assessment that includes:
1.	current residence, regardless of duration; and
2.	other locations where, during the seven years immediately prior to the date of the criminal history records check, the subject has resided for six consecutive months or more.
If it is not possible to perform a full seven year criminal history records check, conduct as much of the seven year criminal history records check as possible and document the reason the full seven year criminal history records check could not be performed.</t>
  </si>
  <si>
    <t>Process to confirm identity</t>
  </si>
  <si>
    <t>Each Responsible Entity shall implement one or more documented personnel risk assessment program(s) to attain and retain authorized electronic or authorized unescorted physical access to BES Cyber Systems that collectively include each of the applicable requirement parts in CIP-004-6 Table R3 – Personnel Risk Assessment Program.</t>
  </si>
  <si>
    <t>Require completion of the training specified in Part 2.1 at least once every 15 calendar months.</t>
  </si>
  <si>
    <t>Require completion of the training specified in Part 2.1 prior to granting authorized electronic access and authorized unescorted physical access to applicable Cyber Assets, except during CIP Exceptional Circumstances.</t>
  </si>
  <si>
    <t>Training content on:
1.	Cyber security policies;
2.	Physical access controls;
3.	Electronic access controls;
4.	The visitor control program;
5.	Handling of BES Cyber System Information and its storage;
6.	Identification of a Cyber Security Incident and initial notifications in accordance with the entity’s incident response plan;
7.	Recovery plans for BES Cyber Systems;
8.	Response to Cyber Security Incidents; and
9.	Cyber security risks associated with a BES Cyber System’s electronic interconnectivity and interoperability with other Cyber Assets, including Transient Cyber Assets, and with Removable Media.</t>
  </si>
  <si>
    <t>Each Responsible Entity shall implement one or more cyber security training program(s) appropriate to individual roles, functions, or responsibilities that collectively includes each of the applicable requirement parts in CIP-004-6 Table R2 – Cyber Security Training Program.</t>
  </si>
  <si>
    <t>Security awareness that, at least once each calendar quarter, reinforces cyber security practices (which may include associated physical security practices) for the Responsible Entity’s personnel who have authorized electronic or authorized unescorted physical access to BES Cyber Systems.</t>
  </si>
  <si>
    <t>Each Responsible Entity shall implement one or more documented processes that collectively include each of the applicable requirement parts in CIP-004-6 Table R1 – Security Awareness Program.</t>
  </si>
  <si>
    <t>CIP-003-6</t>
  </si>
  <si>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</si>
  <si>
    <t>Document establishing Designated CIP Senior Manager.</t>
  </si>
  <si>
    <t>Each Responsible Entity shall identify a CIP Senior Manager by name and document any change within 30 calendar days of the change.</t>
  </si>
  <si>
    <t>For its high impact and medium impact BES Cyber Systems, if any:
1.	Personnel &amp; training (CIP-004);
2.	Electronic Security Perimeters (CIP-005) including Interactive Remote Access;
3.	Physical security of BES Cyber Systems (CIP-006);
4.	System security management (CIP-007);
5.	Incident reporting and response planning (CIP-008);
6.	Recovery plans for BES Cyber Systems (CIP-009);
7.	Configuration change management and vulnerability assessments (CIP-010);
8.	Information protection (CIP-011); and
9.	Declaring and responding to CIP Exceptional Circumstances.</t>
  </si>
  <si>
    <t>Each Responsible Entity shall review and obtain CIP Senior Manager approval at least once every 15 calendar months for one or more documented cyber security policies that collectively address the following topics:</t>
  </si>
  <si>
    <t>Have its CIP Senior Manager or delegate approve the identifications required by Requirement R1 at least once every 15 calendar months, even if it has no identified items in Requirement R1.</t>
  </si>
  <si>
    <t>Review the identifications in Requirement R1 and its parts (and update them if there are changes identified) at least once every 15 calendar months, even if it has no identified items in Requirement R1, and</t>
  </si>
  <si>
    <t>The Responsible Entity shall:</t>
  </si>
  <si>
    <t>Identify each of the medium impact BES Cyber Systems according to Attachment 1, Section 2, if any, at each asset; and</t>
  </si>
  <si>
    <t>Each Responsible Entity shall implement a process that considers each of the following assets for purposes of parts 1.1 through 1.3: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t>
  </si>
  <si>
    <t>Standard</t>
  </si>
  <si>
    <t>CIP-002-5.1a</t>
  </si>
  <si>
    <t>Requirement</t>
  </si>
  <si>
    <t>Criminal background check included as part of New Hire process. If hire date is too long ago, a new check is requested.
Vendors personnel complete Vendor Contractor PRA Confirmation and provide redacted PRAs as evidence.</t>
  </si>
  <si>
    <t>Demonstrate a comparison of the provisioned accounts in source systems and the Authorized Access List.</t>
  </si>
  <si>
    <t>Demonstrate a review of the current role based access control approach including any updates.</t>
  </si>
  <si>
    <t>Evidence from SysLogs demonstrating revocation where possible; Access Change Log records</t>
  </si>
  <si>
    <t>Identify in-scope facilities and Categorize in-scope systems</t>
  </si>
  <si>
    <t>Review and Approve Annually</t>
  </si>
  <si>
    <t>Patch Management</t>
  </si>
  <si>
    <t>Manage Ports and Services</t>
  </si>
  <si>
    <t>Malicious Code Prevention</t>
  </si>
  <si>
    <t>Security Event Monitoring</t>
  </si>
  <si>
    <t>System Access Controls</t>
  </si>
  <si>
    <t>Security Awareness Program</t>
  </si>
  <si>
    <t>Cyber Security Training Program</t>
  </si>
  <si>
    <t>Personnel Risk Assessment Program</t>
  </si>
  <si>
    <t>Access Management Program</t>
  </si>
  <si>
    <t>Electronic Security Perimeter</t>
  </si>
  <si>
    <t>Interactive Remote Access Management</t>
  </si>
  <si>
    <t>Physical Security Plan</t>
  </si>
  <si>
    <t>Visitor Control Program</t>
  </si>
  <si>
    <t>Maintenance and Testing Program</t>
  </si>
  <si>
    <t>Change known default passwords, per Cyber Asset capability</t>
  </si>
  <si>
    <t>Where technically feasible, perform authentication when establishing Dial-up Connectivity with applicable Cyber Assets.</t>
  </si>
  <si>
    <t>Each Responsible Entity allowing Interactive Remote Access to BES Cyber Systems shall implement one or more documented processes that collectively include the applicable requirement parts, where technically feasible, in CIP-005-5 Table R2 – Interactive Remote Access Management.</t>
  </si>
  <si>
    <t>Where technically feasible, enable only logical network accessible ports that have been determined to be needed by the Responsible Entity, including port ranges or services where needed to handle dynamic ports. If a device has no provision for disabling or restricting logical ports on the device then those ports that are open are deemed needed.</t>
  </si>
  <si>
    <t>Log events at the BES Cyber System level (per BES Cyber System capability) or at the Cyber Asset level (per Cyber Asset capability) for identification of, and after-the-fact investigations of, Cyber Security Incidents that includes, as a minimum, each of the following types of events:
1.	Detected successful login attempts;
2.	Detected failed access attempts and failed login attempts;
3.	Detected malicious code.</t>
  </si>
  <si>
    <t>Where technically feasible, retain applicable event logs identified in Part 4.1 for at least the last 90 consecutive calendar days except under CIP Exceptional Circumstances.</t>
  </si>
  <si>
    <t>Have a method(s) to enforce authentication of interactive user access, where technically feasible.</t>
  </si>
  <si>
    <t>Where technically feasible, either:
• Limit the number of unsuccessful authentication attempts; or
• Generate alerts after a threshold of unsuccessful authentication attempts.</t>
  </si>
  <si>
    <t>One or more processes to preserve data, per Cyber Asset capability, for determining the cause of a Cyber Security Incident that triggers activation of the recovery plan(s). Data preservation should not impede or restrict recovery.</t>
  </si>
  <si>
    <t>Where technically feasible, at least once every 36 calendar months:
1.	Perform an active vulnerability assessment in a test environment, or perform an active vulnerability assessment in a production environment where the test is performed in a manner that minimizes adverse effects, that models the baseline configuration of the BES Cyber System in a production environment; and
2.	Document the results of the testing and, if a test environment was used, the differences between the test environment and the production environment, including a description of the measures used to account for any differences in operation between the test and production environments.</t>
  </si>
  <si>
    <t>Dated Cyber Security Incident response process(es) or procedure(s) that define roles and responsibilities (e.g., monitoring, reporting, initiating, documenting, etc.) of Cyber Security Incident response groups or individuals.</t>
  </si>
  <si>
    <t>Dated evidence actual reportable Cyber Security Incident or a CSIRP Drill</t>
  </si>
  <si>
    <t>Incident reports, logs, and notes that were kept during the incident response process or exercise.</t>
  </si>
  <si>
    <t>Dated and revised Cyber Security
Incident response plan showing
any changes based on the lessons
learned and evidence the updates were communicated to necessary personnel.</t>
  </si>
  <si>
    <t>36 month test operational test recovery plans.</t>
  </si>
  <si>
    <t>Update and communicate changes to recovery plans.</t>
  </si>
  <si>
    <t>Update recovery plans with lessons learned.</t>
  </si>
  <si>
    <t>Configuration Change Management</t>
  </si>
  <si>
    <t>Configuration Monitoring</t>
  </si>
  <si>
    <t>Vulnerability Assessments</t>
  </si>
  <si>
    <t>TCAs &amp; Removable Media (Attachment 1 Included)</t>
  </si>
  <si>
    <t>Information Protection</t>
  </si>
  <si>
    <t>BES Cyber Asset Reuse and Disposal</t>
  </si>
  <si>
    <t>Evidence of information recovery test or actual incident.</t>
  </si>
  <si>
    <t>Evidence of recovery plan test or actual incident.</t>
  </si>
  <si>
    <t>Dated and revised Cyber Security
Incident response plan showing
any changes based on changes to roles and responsibilities.</t>
  </si>
  <si>
    <t>Update recovery plans when roles and responsibilities change.</t>
  </si>
  <si>
    <t>Unaffiliated Third Party Verification</t>
  </si>
  <si>
    <t>Control Center Verification</t>
  </si>
  <si>
    <t>Evaluation of potential Threats</t>
  </si>
  <si>
    <t>Document Physical Security Plan</t>
  </si>
  <si>
    <t>Unaffiliated Third Party Verification of R5</t>
  </si>
  <si>
    <t>CIP-014-2</t>
  </si>
  <si>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</si>
  <si>
    <t>The Transmission Owner shall identify the primary control center that operationally controls each Transmission station or Transmission substation identified in the Requirement R1 risk assessment.</t>
  </si>
  <si>
    <t>Each Transmission Owner shall have an unaffiliated third party verify the risk assessment performed under Requirement R1. The verification may occur concurrent with or after the risk assessment performed under Requirement R1.</t>
  </si>
  <si>
    <t>Each Transmission Owner shall select an unaffiliated verifying entity that is either:
A registered Planning Coordinator, Transmission Planner, or Reliability Coordinator; or
An entity that has transmission planning or analysis experience.</t>
  </si>
  <si>
    <t>The unaffiliated third party verification shall verify the Transmission Owner’s risk assessment performed under Requirement R1, which may include recommendations for the addition or deletion of a Transmission station(s) or Transmission substation(s). The Transmission Owner shall ensure the verification is completed within 90 calendar days following the completion of the Requirement R1 risk assessment.</t>
  </si>
  <si>
    <t>Each Transmission Owner shall implement procedures, such as the use of non-disclosure agreements, for protecting sensitive or confidential information made available to the unaffiliated third party verifier and to protect or exempt sensitive or confidential information developed pursuant to this Reliability Standard from public disclosure.</t>
  </si>
  <si>
    <t>Eff. Date</t>
  </si>
  <si>
    <t>Requirements Subject to Future Enforcement</t>
  </si>
  <si>
    <t>CIP-003-7</t>
  </si>
  <si>
    <t>Review and approval by CIP Senior Manager at least every 15 months of documented cyber-security policies</t>
  </si>
  <si>
    <t>CIP-005-6</t>
  </si>
  <si>
    <t>R2.5</t>
  </si>
  <si>
    <t>Have one or more methods for determining active vendor remote access sessions (including Interactive Remote Access and system-to-system remote access)</t>
  </si>
  <si>
    <t>Have one or more method(s) to disable active vendor remote access (including Interactive Remote Access and system-to-system remote access).</t>
  </si>
  <si>
    <t>Examples of evidence may include, but are not limited to, documentation of the methods(s) used to disable active vendor remote access (including Interactive Remote Access and system-to-system remote access), such as: • Methods to disable vendor remote access at the applicable Electronic Access Point for system-to-system remote access; or • Methods to disable vendor Interactive Remote Access at the applicable Intermediate System.</t>
  </si>
  <si>
    <t>Examples of evidence may include, but are not limited to, documentation of the methods used to determine active vendor remote access (including Interactive Remote Access and system-to-system remote access), such as: • Methods for accessing logged or monitoring information to determine active vendor remote access sessions; • Methods for monitoring activity (e.g. connection tables or rule hit counters in a firewall, or user activity monitoring) or open ports (e.g. netstat or related commands to display currently active ports) to determine active system to system remote access sessions; or • Methods that control vendor initiation of remote access such as vendors calling and requesting a second factor in order to initiate remote access.</t>
  </si>
  <si>
    <t>An example of evidence may include, but is not limited to, documentation that malicious communications detection methods (e.g. intrusion detection system, application layer firewall, etc.) are implemented.</t>
  </si>
  <si>
    <t>An example of evidence may include, but is not limited to, policy documents; revision history, records of review, or workflow evidence from a document management system that indicate review of each cyber security policy at least once every 15 calendar months; and documented approval by the CIP Senior Manager for each cyber security policy.</t>
  </si>
  <si>
    <t>An example of evidence may include, but is not limited to, a list of all ESPs with all uniquely identifiable applicable Cyber Assets connected via a routable protocol within each ESP.</t>
  </si>
  <si>
    <t>An example of evidence may include, but is not limited to, a documented process that describes how the Responsible Entity is providing authenticated access through each dial-up connection.</t>
  </si>
  <si>
    <t>CIP-010-3</t>
  </si>
  <si>
    <t>An example of evidence may include, but is not limited to, updated baseline documentation with a date that is within 30 calendar days of the date of the completion of the change.</t>
  </si>
  <si>
    <t>An example of evidence may include, but is not limited to, a list of cyber security controls verified or tested along with the dated test results.</t>
  </si>
  <si>
    <t>Prior to a change that deviates from the existing baseline configuration associated with baseline items in Parts 1.1.1, 1.1.2, and 1.1.5, and when the method to do so is available to the Responsible Entity from the software source: 1.6.1. Verify the identity of the software source; and 1.6.2. Verify the integrity of the software obtained from the software source.</t>
  </si>
  <si>
    <t>An example of evidence may include, but is not limited to a change request record that demonstrates the verification of identity of the software source and integrity of the software was performed prior to the baseline change or a process which documents the mechanisms in place that would automatically ensure the identity of the software source and integrity of the software.</t>
  </si>
  <si>
    <t>CIP-013-1</t>
  </si>
  <si>
    <t>Develop one or more documented supply chain cyber security risk management plan(s) for high and medium impact BES Cyber Systems</t>
  </si>
  <si>
    <t>Evidence shall include one or more documented supply chain cyber security risk management plan(s) as specified in the Requirement.</t>
  </si>
  <si>
    <t>Each Responsible Entity shall implement its supply chain cyber security risk management plan(s) specified in Requirement R1</t>
  </si>
  <si>
    <t>Evidence shall include documentation to demonstrate implementation of the supply chain cyber security risk management plan(s), which could include, but is not limited to, correspondence, policy documents, or working documents that demonstrate use of the supply chain cyber security risk management plan.</t>
  </si>
  <si>
    <t>Each Responsible Entity shall review and obtain CIP Senior Manager or delegate approval of its supply chain cyber security risk management plan(s) specified in Requirement R1 at least once every 15 calendar months.</t>
  </si>
  <si>
    <t>Evidence shall include the dated supply chain cyber security risk management plan(s) approved by the CIP Senior Manager or delegate(s) and additional evidence to demonstrate review of the supply chain cyber security risk management plan(s). Evidence may include, but is not limited to, policy documents, revision history, records of review, or workflow evidence from a document management system that indicate review of supply chain risk management plan(s) at least once every 15 calendar months; and documented approval by the CIP Senior Manager or delegate.</t>
  </si>
  <si>
    <t>Subsequent risk assessments shall be performed: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t>
  </si>
  <si>
    <t>If the unaffiliated verifying entity recommends that the Transmission Owner add a Transmission station(s) or Transmission substation(s) to, or remove a Transmission station(s) or Transmission substation(s) from, its identification under Requirement R1, the Transmission Owner shall either, within 60 calendar days of completion of the verification, for each recommended addition or removal of a Transmission station or Transmission substation:
 Modify its identification under Requirement R1 consistent with the recommendation; or
 Document the technical basis for not modifying the identification in accordance with the recommendation.</t>
  </si>
  <si>
    <t>Facility 
Staff Person-Hours</t>
  </si>
  <si>
    <t>Compliance Staff Person-Hours</t>
  </si>
  <si>
    <t>Compliance Staff</t>
  </si>
  <si>
    <t>Comments</t>
  </si>
  <si>
    <t>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[VRF: Medium; Time-Horizon: Operations Planning, Long-term Planning] 4.1. Unique characteristics of the identified and verified Transmission station(s), Transmission substation(s), and primary control center(s); 4.2. Prior history of attack on similar facilities taking into account the frequency, geographic proximity, and severity of past physical security related events; and 4.3. Intelligence or threat warnings received from sources such as law enforcement, the Electric Reliability Organization (ERO), the Electricity Sector Information Sharing and Analysis Center (ES-ISAC), U.S. federal and/or Canadian governmental agencies, or their successors.</t>
  </si>
  <si>
    <t>R6</t>
  </si>
  <si>
    <t>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t>
  </si>
  <si>
    <t>R6.4</t>
  </si>
  <si>
    <t>R6.3</t>
  </si>
  <si>
    <t>R6.2</t>
  </si>
  <si>
    <t>R6.1</t>
  </si>
  <si>
    <t>The Transmission Owner or Transmission Operator, respectively, shall ensure that the unaffiliated third party review is completed within 90 calendar days of completing the security plan(s) developed in Requirement R5. The unaffiliated third party review may, but is not required to, include recommended changes to the evaluation performed under Requirement R4 or the security plan(s) developed under Requirement R5.</t>
  </si>
  <si>
    <t>If the unaffiliated third party reviewer recommends changes to the evaluation performed under Requirement R4 or security plan(s) developed under Requirement R5, the Transmission Owner or Transmission Operator shall, within 60 calendar days of the completion of the unaffiliated third party review, for each recommendation:  Modify its evaluation or security plan(s) consistent with the recommendation; or  Document the reason(s) for not modifying the evaluation or security plan(s) consistent with the recommendation.</t>
  </si>
  <si>
    <t>Each Transmission Owner and Transmission Operator shall implement procedures, such as the use of non-disclosure agreements, for protecting sensitive or confidential information made available to the unaffiliated third party reviewer and to protect or exempt sensitive or confidential information developed pursuant to this Reliability Standard from public disclosure</t>
  </si>
  <si>
    <t>Each Transmission Owner and Transmission Operator shall select an unaffiliated third party reviewer from the following:  An entity or organization with electric industry physical security experience and whose review staff has at least one member who holds either a Certified Protection Professional (CPP) or Physical Security Professional (PSP) certification.  An entity or organization approved by the ERO;  A governmental agency with physical security expertise;  An entity or organization with demonstrated law enforcement, government, or military physical security expertise.</t>
  </si>
  <si>
    <t>Evidence must include each of the applicable documented processes that collectively include each of the applicable requirement parts in CIP-011-2 Table R2 – BES Cyber Asset Reuse and Disposal and additional evidence to demonstrate implementation as described in the Measures column of the table.</t>
  </si>
  <si>
    <t>Evidence for the information protection program must include the applicable requirement parts in CIP-011-2 Table R1 – Information Protection and additional evidence to demonstrate implementation as described in the Measures column of the table.</t>
  </si>
  <si>
    <t>Equipment Costs</t>
  </si>
  <si>
    <t>Physical Improvement Costs</t>
  </si>
  <si>
    <t>Outside Services and Fees</t>
  </si>
  <si>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</si>
  <si>
    <t>Examples of acceptable evidence may include, but are not limited to, dated written or electronic notifications or communications that the Transmission Owner notified each Transmission Operator, as applicable, according to Requirement R3.</t>
  </si>
  <si>
    <t>If a Transmission station or Transmission substation previously identified under Requirement R1 and verified according to Requirement R2 is removed from the identification during a subsequent risk assessment performed according to Requirement R1 or a verification according to Requirement R2, then the Transmission Owner shall, within seven calendar days following the verification or the subsequent risk assessment, notify the Transmission Operator that has operational control of the primary control center of the removal.</t>
  </si>
  <si>
    <t>Other Person-Hours</t>
  </si>
  <si>
    <t>Minimum Standard of Evidence  to Meet &amp; Prove Compliance</t>
  </si>
  <si>
    <t xml:space="preserve"> </t>
  </si>
  <si>
    <t>Notes</t>
  </si>
  <si>
    <t>Facility 
Staff</t>
  </si>
  <si>
    <t>Other</t>
  </si>
  <si>
    <t>Labor</t>
  </si>
  <si>
    <t>Physical Improvements</t>
  </si>
  <si>
    <t>Hardware</t>
  </si>
  <si>
    <t>Software</t>
  </si>
  <si>
    <t>Installation</t>
  </si>
  <si>
    <t>Vendor support</t>
  </si>
  <si>
    <t>Training</t>
  </si>
  <si>
    <t>Legal services</t>
  </si>
  <si>
    <t>Service agreements</t>
  </si>
  <si>
    <t>Purchase</t>
  </si>
  <si>
    <t>Construction</t>
  </si>
  <si>
    <t>Maintenance</t>
  </si>
  <si>
    <t>Other (provide description)</t>
  </si>
  <si>
    <t>Description</t>
  </si>
  <si>
    <t>Incident Response Planning</t>
  </si>
  <si>
    <t>Implement Incident Response Plan</t>
  </si>
  <si>
    <t>Maintain Incident Response Plan</t>
  </si>
  <si>
    <t>Security Management Controls</t>
  </si>
  <si>
    <t>Electronic Security Perimeter - Remote Access</t>
  </si>
  <si>
    <t>Supply Chain Risk Management Plan</t>
  </si>
  <si>
    <t>Implement Supply Chain Risk Management Plan</t>
  </si>
  <si>
    <t>Supply Chain Risk Management Plan Review</t>
  </si>
  <si>
    <t>Additional Requirements for Transmission Facilities - stations, substations and associated primary control centers</t>
  </si>
  <si>
    <t>Requirements Applicable to all IROL-Critical Facilities</t>
  </si>
  <si>
    <t>Total Incremental CIP Compliance Costs for IROL-Critical Facility</t>
  </si>
  <si>
    <t xml:space="preserve">   Total</t>
  </si>
  <si>
    <t>Grand Total</t>
  </si>
  <si>
    <t xml:space="preserve">   Total Hardware</t>
  </si>
  <si>
    <t xml:space="preserve">   Total Software</t>
  </si>
  <si>
    <t>…</t>
  </si>
  <si>
    <t>Total Outside Services and Fees</t>
  </si>
  <si>
    <t>Total Physical Improvements</t>
  </si>
  <si>
    <t>General Information</t>
  </si>
  <si>
    <t>Facility Name</t>
  </si>
  <si>
    <t>Summer Claimed Capability (MW)</t>
  </si>
  <si>
    <t>Winter Claimed Capability (MW)</t>
  </si>
  <si>
    <t>Original In-Service Date</t>
  </si>
  <si>
    <t>Asset ID</t>
  </si>
  <si>
    <t>Interconnection Voltage</t>
  </si>
  <si>
    <t>Primary Fuel</t>
  </si>
  <si>
    <t>Part of a Multi-unit Station? (y/n)</t>
  </si>
  <si>
    <t>Dual Fuel Capable? (y/n)</t>
  </si>
  <si>
    <t>Date of IROL-Critical Designation (mm/yyyy)</t>
  </si>
  <si>
    <t xml:space="preserve">    If yes, number of units at the station</t>
  </si>
  <si>
    <t>Facility includes External Routable Connectivity (y/n)</t>
  </si>
  <si>
    <t>Req. #</t>
  </si>
  <si>
    <t xml:space="preserve">Acceptable evidence includes, but is not limited to, dated electronic or physical lists
required by Requirement R1, and Parts 1.1 and 1.2. 
</t>
  </si>
  <si>
    <t>Evidence must include the documented processes that collectively include each of the applicable requirement parts in CIP007-6 Table R1 – Ports and Services and additional evidence to demonstrate implementation as described in the Measures column of the table.</t>
  </si>
  <si>
    <t xml:space="preserve">Acceptable evidence includes, but is not limited to, dated electronic or physical lists required by Requirement R1, and Parts 1.1 and 1.2. </t>
  </si>
  <si>
    <t>(1) BES Master Cyber Asset List that contains the following fields, at a minimum:
(A) Asset ID, (B) Asset Type, (C) Description, (D) Location, (E) Impact, (F) BES Cyber System ID/Name</t>
  </si>
  <si>
    <t>Acceptable evidence includes, but is not limited to, electronic or physical dated
records to demonstrate that the Responsible Entity has reviewed and updated, where necessary, the identifications required in R1 and its parts, and has had its CIP Sr. Mgr. or delegate approve the identifications required in R1 and its parts at least once every 15 calendar months, even if it has none identified in R1 and its parts, as required by R2.</t>
  </si>
  <si>
    <t>(1)Generate CIP-002 Methodology which addresses categorization, as well as classification.
(2)Inventory of all Cyber Assets (physical inspection and/or data collection)
(3)Run inventory of Cyber Assets through CIP-002 Methodology and populate BES Master Cyber Asset List
(4)Identify each of the medium impact BES Cyber Systems according to Attachment 1, Section 2, if any, at each asset; in the BES Master Cyber Asset List.</t>
  </si>
  <si>
    <t>(1) Procedure or process to review CIP-002 Methodology and BES Master Cyber Asset List, at least annually or when changes are required (new assets, decommissioned assets, or other modifications).
(2) Annual Review (or more frequent) of CIP-002 Methodology
(3) Annual Review (or more frequent) of BES Master Cyber Asset List</t>
  </si>
  <si>
    <t>(1) Annual Review (or more frequent) of CIP-002 Methodology signed and approved by CIP Sr. Mgr.
(2) Annual Review (or more frequent) of BES Master Cyber Asset List signed and approved by CIP Sr. Mgr.</t>
  </si>
  <si>
    <t>ESP Design and Implementation Plan/Procedure/Process</t>
  </si>
  <si>
    <t>Evidence must include each of the applicable documented processes that collectively include each of the applicable
requirement parts in CIP-005-5 Table R1 – Electronic Security Perimeter and additional evidence to demonstrate
implementation as described in the Measures column of the table.</t>
  </si>
  <si>
    <t>An example of evidence may include,
but is not limited to, network diagrams showing all external routable communication paths and the identified EAPs.</t>
  </si>
  <si>
    <t>(1) Network Diagram(s) with Electronic Access Points clearly marked.</t>
  </si>
  <si>
    <t>(1) Plan/Procedure/Process which depicts how an Engineer/SME sets up inbound and outbound access permissions, including the reason for granting access, and deny all other access by default.
(2) Access Point (Firewall, Router, Diode) Rule Set depicting the inbound and outbound access permissions.
(3) Access Point (Firewall, Router, Diode) Rule Set depicting deny all other access by default is configured and utilized.
(4) Change log and/or rule justification which includes the reason for granting access and denying all other access by default.</t>
  </si>
  <si>
    <t xml:space="preserve">An example of evidence may include, but is not limited to, a list of rules (firewall, access control lists, etc.) that demonstrate that only permitted access is allowed and that each access rule has a documented
reason. </t>
  </si>
  <si>
    <t>(1) Procedure/Process/Plan for setting up one or more methods for detecting known or suspected malicious communications for both inbound and outbound communications.
(2) Network Diagram depicting the Intrusion Detection System (IDS) and Intrusion Prevention System (IPS)
(3) Configuration depicting the IDS and IPS are active for each depicted access point.</t>
  </si>
  <si>
    <t>Evidence must include the documented processes that collectively address each of the applicable requirement parts in CIP005-5 Table R2 – Interactive Remote Access Management and additional evidence to demonstrate implementation as described in the Measures column of the table.</t>
  </si>
  <si>
    <t>Interactive Remote Access (IRA) Plan/Procedure/Process</t>
  </si>
  <si>
    <t>Examples of evidence may include, but
are not limited to, network diagrams or
architecture documents.</t>
  </si>
  <si>
    <t xml:space="preserve">An example of evidence may include,
but is not limited to, architecture
documents detailing where encryption
initiates and terminates. </t>
  </si>
  <si>
    <t>(1) Network Flow Diagram depicting the Intermediate System, a Cyber Asset initiating Interactive Remote Access, and Cyber Asset within a defined ESP.
(2) If IRA is not allowed, then will need to provide Policy Statement, as well as access point rule sets showing no IRA is allowed for all access points.</t>
  </si>
  <si>
    <t>An example of evidence may include, but is not limited to, architecture documents detailing the authentication factors used.
Examples of authenticators may include, but are not limited to,
• Something the individual knows such as passwords or PINs. This does not include User ID;
• Something the individual has such as tokens, digital certificates, or smart cards; or
• Something the individual is such as fingerprints, iris scans, or other biometric characteristics.</t>
  </si>
  <si>
    <t>(1) Configuration document detailing multi-factor authentication.</t>
  </si>
  <si>
    <r>
      <t xml:space="preserve">(1)Methods to disable vendor remote access at the applicable Electronic Access Point for system-to-system remote access; </t>
    </r>
    <r>
      <rPr>
        <b/>
        <sz val="11"/>
        <rFont val="Calibri"/>
        <family val="2"/>
        <scheme val="minor"/>
      </rPr>
      <t xml:space="preserve">or </t>
    </r>
    <r>
      <rPr>
        <sz val="11"/>
        <rFont val="Calibri"/>
        <family val="2"/>
        <scheme val="minor"/>
      </rPr>
      <t xml:space="preserve">
(2)Methods to disable vendor Interactive Remote Access at the applicable Intermediate System.</t>
    </r>
  </si>
  <si>
    <r>
      <t xml:space="preserve">(1)Methods for accessing logged or monitoring information to determine active vendor remote access sessions; 
(2)Methods for monitoring activity (e.g. connection tables or rule hit counters in a firewall, or user activity monitoring) or open ports (e.g. netstat or related commands to display currently active ports) to determine active system to system remote access sessions; </t>
    </r>
    <r>
      <rPr>
        <b/>
        <sz val="11"/>
        <rFont val="Calibri"/>
        <family val="2"/>
        <scheme val="minor"/>
      </rPr>
      <t>or</t>
    </r>
    <r>
      <rPr>
        <sz val="11"/>
        <rFont val="Calibri"/>
        <family val="2"/>
        <scheme val="minor"/>
      </rPr>
      <t xml:space="preserve">
(3)Methods that control vendor initiation of remote access such as vendors calling and requesting a second factor in order to initiate remote access.</t>
    </r>
  </si>
  <si>
    <t>R1.10</t>
  </si>
  <si>
    <t xml:space="preserve">An example of evidence may include,
but is not limited to, documentation
that operational or procedural controls
exist.
</t>
  </si>
  <si>
    <t>Evidence must include each of the documented physical security plans that collectively include all of the applicable
requirement parts in CIP-006-6 Table R1 – Physical Security Plan and additional evidence to demonstrate implementation
of the plan or plans as described in the Measures column of the table.</t>
  </si>
  <si>
    <t>(1)Create Physical Security Plan(s)</t>
  </si>
  <si>
    <t xml:space="preserve">An example of evidence may include,
but is not limited to, language in the
physical security plan that describes
each Physical Security Perimeter and
how unescorted physical access is
controlled by one or more different
methods and proof that unescorted
physical access is restricted to only
authorized individuals, such as a list of
authorized individuals accompanied by
access logs. 
</t>
  </si>
  <si>
    <t>(1)Define how physical access control is performed into each Physical Security Perimeter (PSP) in the Physical Security Plan(s).
(2)Physical Security Perimeter (Boundary) Drawings/Diagrams depicting physical access point devices (such as badge readers, locks, etc.).
(3)List(s) of those individuals who have unescorted physical access into each applicable PSP.
(4)Physical Access log for each applicable PSP.</t>
  </si>
  <si>
    <t>Where technically feasible, utilize two or more different physical access
controls (this does not require two completely independent physical access control systems) to collectively allow unescorted physical access into Physical Security Perimeters to only those individuals who have authorized
unescorted physical access.</t>
  </si>
  <si>
    <t>An example of evidence may include, but is not limited to, language in the physical security plan that describes the Physical Security Perimeters and how unescorted physical access is controlled by two or more different methods and proof that unescorted physical access is restricted to only authorized individuals, such as a list of authorized individuals accompanied by
access logs.</t>
  </si>
  <si>
    <r>
      <rPr>
        <b/>
        <sz val="11"/>
        <rFont val="Calibri"/>
        <family val="2"/>
        <scheme val="minor"/>
      </rPr>
      <t>NOT APPLICABLE</t>
    </r>
    <r>
      <rPr>
        <sz val="11"/>
        <rFont val="Calibri"/>
        <family val="2"/>
        <scheme val="minor"/>
      </rPr>
      <t xml:space="preserve">, unless Generation Plant maintains a Control Center that controls over 3500MW.
</t>
    </r>
  </si>
  <si>
    <t xml:space="preserve">An example of evidence may include, but is not limited to, documentation of controls that monitor for unauthorized access through a physical access point into a Physical Security Perimeter. </t>
  </si>
  <si>
    <t>(1)Define the operational and/or procedural controls to restrict physical access in Physical Security Plan(s), which may include, but not limited to the following:
     (a)Physical Key Program;
     (b)Badge Access; and/or
     (c)Security Guard Post Orders.
(2)Physical Security Perimeter (Boundary) Drawings/Diagrams depicting physical access point devices (such as badge readers, locks, etc.) and boundaries (walls, fence, etc.).</t>
  </si>
  <si>
    <t>An example of evidence may include, but is not limited to, language in the physical security plan that describes the issuance of an alarm or alert in response to unauthorized access through a physical access control into a Physical Security Perimeter and additional evidence that the alarm or alert was issued and communicated as identified in the BES Cyber Security Incident Response Plan, such as manual or electronic alarm or alert
logs, cell phone or pager logs, or other evidence that documents that the
alarm or alert was generated and communicated.</t>
  </si>
  <si>
    <t>(1)Define how the physical access control system issues an alarm or alert in response to detected unauthorized access through a physical access point into a PSP to the identified personnel in the BES Cyber Security Incident response plan within 15 minutes of detection.
(2)Alarm Report from physical access control system depicting any instances of  unauthorized access including the response from the identified personnel in the BES Cyber Security Incident response plan.  The alarm report should include if it was within 15 minutes of detection.</t>
  </si>
  <si>
    <t xml:space="preserve">An example of evidence may include,
but is not limited to, documentation of
controls that monitor for unauthorized
physical access to a PACS. </t>
  </si>
  <si>
    <t>(1)Create an Alarm Monitoring Process/Plan/Procedure to define how monitoring for unauthorized access through a physical access point into a PSP is performed in the Physical Security Plan(s).
(2)Configuration report of physical access point devices depicting, but not limited to the following events:
     (a)Door/Gate Held Open;
     (b)Door/Gate Forced Open;
     (c)Glass Break; and
     (d)Unauthorized Badge Access.
(3)Alarm Report from physical access control system depicting any instances of  unauthorized access.
(4)If applicable, Security Officer Post reports indicating if any unauthorized access through a physical access point into a PSP occurred.</t>
  </si>
  <si>
    <t>(1)Create an Alarm Monitoring Process/Plan/Procedure to define how monitoring for unauthorized physical access to a Physical Access Control System is performed in the Physical Security Plan(s).
(2)Configuration report of physical access point devices depicting, but not limited to the following events:
     (a)Door/Gate Held Open;
     (b)Door/Gate Forced Open;
     (c)Glass Break; and
     (d)Unauthorized Badge Access.
(3)Alarm Report from physical access control system depicting any instances of  unauthorized access.
(4)If applicable, Security Officer Post reports indicating if any unauthorized access through a physical access point into a PSP occurred.</t>
  </si>
  <si>
    <t>An example of evidence may include, but is not limited to, language in the physical security plan that describes the issuance of an alarm or alert in response to unauthorized physical access to Physical Access Control Systems and additional evidence that the alarm or alerts was issued and communicated as identified in the BES Cyber Security Incident Response Plan, such as alarm or alert logs, cell phone or pager logs, or other evidence that the alarm or alert was generated and communicated.</t>
  </si>
  <si>
    <t xml:space="preserve">An example of evidence may include, but is not limited to, language in the physical security plan that describes logging and recording of physical entry into each Physical Security Perimeter and additional evidence to demonstrate that this logging has been implemented, such as logs of physical access into Physical Security Perimeters that show the individual and the date and time of entry into Physical Security Perimeter.
</t>
  </si>
  <si>
    <t xml:space="preserve">An example of evidence may include, but is not limited to, dated documentation such as logs of physical access into Physical Security Perimeters that show the date and time of entry into Physical Security Perimeter.
</t>
  </si>
  <si>
    <r>
      <t xml:space="preserve">(1)Define an automated and manual log process to log entry of each individual with authorized unescorted physical access into each PSP, with information to identify the individual, date, and time of entry, in the Physical Security Plan(s).
(2)Physical Access Control System Badge Reader Access Logs;
(3)Access logs depicting access with a physical key; </t>
    </r>
    <r>
      <rPr>
        <b/>
        <sz val="11"/>
        <rFont val="Calibri"/>
        <family val="2"/>
        <scheme val="minor"/>
      </rPr>
      <t>and/or</t>
    </r>
    <r>
      <rPr>
        <sz val="11"/>
        <rFont val="Calibri"/>
        <family val="2"/>
        <scheme val="minor"/>
      </rPr>
      <t xml:space="preserve">
(4)If applicable, Security Officer Post Instructions and Access log of who entered the PSP.</t>
    </r>
  </si>
  <si>
    <t>(1)Define how the physical access control system issues an alarm or alert in response to detected unauthorized physical access to a Physical Access Control System to the identified personnel in the BES Cyber Security Incident response plan within 15 minutes of detection, in the Physical Security Plan(s).
(2)Alarm Report from physical access control system depicting any instances of  unauthorized access including the response from the identified personnel in the BES Cyber Security Incident response plan.  The alarm report should include if it was within 15 minutes of detection.</t>
  </si>
  <si>
    <t>(1)Define retention procedure to retain physical access logs of entry of individuals with authorized unescorted physical access into each PSP for at least 90 days, in the Physical Security Plan(s).
(2)Configuration record of Physical Access Control Server and/or other systems showing retention for at least 90 days of physical access logs.
(3)Non-system (paper) physical access logs for at least 90 days for each PSP; which includes access logs for use of physical keys.</t>
  </si>
  <si>
    <t>Restrict physical access to cabling and other nonprogrammable communication components used for connection between applicable Cyber Assets within the same Electronic Security Perimeter in those instances when such cabling and components are located outside of a Physical Security Perimeter. Where physical access restrictions to such cabling and components are not implemented, the Responsible Entity shall document and implement one or more of the following:
 encryption of data that transits such cabling and components; or
 monitoring the status of the communication link composed of
such cabling and components and issuing an alarm or alert in response to detected communication failures to the personnel identified in the BES
Cyber Security Incident response plan within 15 minutes of detection; or
 an equally effective logical protection.</t>
  </si>
  <si>
    <r>
      <rPr>
        <b/>
        <sz val="11"/>
        <rFont val="Calibri"/>
        <family val="2"/>
        <scheme val="minor"/>
      </rPr>
      <t>NOT APPLICABLE</t>
    </r>
    <r>
      <rPr>
        <sz val="11"/>
        <rFont val="Calibri"/>
        <family val="2"/>
        <scheme val="minor"/>
      </rPr>
      <t xml:space="preserve">, unless Generation Plant maintains a Control Center, at the Facility.
</t>
    </r>
  </si>
  <si>
    <t>An example of evidence may include, but is not limited to, records of the Responsible Entity’s implementation
of the physical access restrictions (e.g., cabling and components secured through conduit or secured cable trays) encryption, monitoring, or equally effective logical protections.</t>
  </si>
  <si>
    <t>Evidence must include one or more documented visitor control programs that collectively include each of the applicable requirement parts in CIP-006-6 Table R2 – Visitor Control Program and additional evidence to demonstrate implementation as described in the Measures column of the table.</t>
  </si>
  <si>
    <t>Create Visitor Control Program</t>
  </si>
  <si>
    <t>An example of evidence may include, but is not limited to, language in a visitor control program that requires continuous escorted access of visitors within Physical Security Perimeters and additional evidence to demonstrate that the process was implemented, such as visitor logs.</t>
  </si>
  <si>
    <t>An example of evidence may include,
but is not limited to, language in a
visitor control program that requires continuous escorted access of visitors within Physical Security Perimeters and additional evidence to demonstrate that the process was implemented, such as dated visitor logs that include the required information.</t>
  </si>
  <si>
    <r>
      <t xml:space="preserve">(1)Visitor Access Logs which include the following, but not limited to:
     (a)visitor entry into and exit from PSP;
     (b)date and time of the initial entry and last exit;
     (c)visitor's name; </t>
    </r>
    <r>
      <rPr>
        <b/>
        <sz val="11"/>
        <rFont val="Calibri"/>
        <family val="2"/>
        <scheme val="minor"/>
      </rPr>
      <t>and</t>
    </r>
    <r>
      <rPr>
        <sz val="11"/>
        <rFont val="Calibri"/>
        <family val="2"/>
        <scheme val="minor"/>
      </rPr>
      <t xml:space="preserve">
     (d)the name of an individual point of contact responsible for the visitor.</t>
    </r>
  </si>
  <si>
    <t>(1)Define retention procedure to retain visitor logs for at least 90 days, in the Visitor Control Program.
(2)Configuration record of Visitor Log System (if applicable) and/or other systems showing retention for at least 90 days of visitor logs.
(3)Non-system (paper) visitor logs for at least 90 days for each PSP.</t>
  </si>
  <si>
    <t xml:space="preserve">An example of evidence may include, but is not limited to, documentation showing logs have been retained for at least ninety calendar days. </t>
  </si>
  <si>
    <t>Evidence must include each of the documented Physical Access Control System maintenance and testing programs that collectively include each of the applicable requirement parts in CIP-006-6 Table R3 – Maintenance and Testing Program and additional evidence to demonstrate implementation as described in the Measures column of the table.</t>
  </si>
  <si>
    <t>An example of evidence may include, but is not limited to, a maintenance and testing program that provides for testing each Physical Access Control System and locally mounted hardware or devices associated with each applicable Physical Security Perimeter at least once every 24 calendar months and additional evidence to demonstrate that this testing was done, such as dated maintenance records, or other documentation showing testing and maintenance has been performed on each applicable device or system at least once every 24 calendar months.</t>
  </si>
  <si>
    <r>
      <t xml:space="preserve">(1)M&amp;T Schedule which includes all Physical Access Control System(s) and locally mounted hardware or devices at the PSP, their last M&amp;T, and their upcoming M&amp;T.
(2)M&amp;T Records for each Physical Access Control System and locally mounted hardware for the last 24 calendar months.  </t>
    </r>
    <r>
      <rPr>
        <b/>
        <sz val="8"/>
        <rFont val="Calibri"/>
        <family val="2"/>
        <scheme val="minor"/>
      </rPr>
      <t>Note:</t>
    </r>
    <r>
      <rPr>
        <sz val="8"/>
        <rFont val="Calibri"/>
        <family val="2"/>
        <scheme val="minor"/>
      </rPr>
      <t xml:space="preserve"> </t>
    </r>
    <r>
      <rPr>
        <i/>
        <sz val="8"/>
        <rFont val="Calibri"/>
        <family val="2"/>
        <scheme val="minor"/>
      </rPr>
      <t>If the locally mounted hardware and/or Physical Access Control System was installed in the 24 calendar month period, there should be an initial testing record included in the records.</t>
    </r>
    <r>
      <rPr>
        <sz val="11"/>
        <rFont val="Calibri"/>
        <family val="2"/>
        <scheme val="minor"/>
      </rPr>
      <t xml:space="preserve">
</t>
    </r>
  </si>
  <si>
    <t>(1)Create Maintenance and Testing (M&amp;T)Program.
(2)M&amp;T Records should include the following, but not limited to:
     (a)Physical Access Control System able to:
          (1)receive alarms (Door Held Open, Door Forced Open, Glass Break, Motion Alarm, Unauthorized Badge Access, Invalid Badge Access, etc.);
          (2)annote alarms;
          (3)configure physical access points;
          (4)assign, delete, modify physical access to a PSP in an auditable fashion;
          (5)configure log retention for Access Control and Alarm Monitoring log retention for at least 90 calendar days; and
          (6)Verify qualified individuals can add, remove, or modify access to a PSP;
     (b)Locally mounted hardware able to:
           (1)grant access to authorized individuals;
           (2)prevent unauthorized access; and
           (3)all applicable alarms are generated and received by the Physical Access Control System, where applicable.</t>
  </si>
  <si>
    <t xml:space="preserve">(1)Create Ports and Services Process for applicable Cyber Assets.  </t>
  </si>
  <si>
    <t>(1) Create documentation for each Cyber Asset (individually or by group) on how to enable only logical network accessible ports that are determined to be needed.  The documentation should include the following, but not limited to:
     (a)If the device has a provision for disabling or restricting logical ports;
     (b)listing and justification for those allowed/enabled network accessible ports that have been determined to be needed;
     (c)how to configure the Cyber Asset's ports and services; and
     (d)if the device is technically feasible to enable/disable/restrict logical network accessible ports.
(2)Listings of the listening ports on the Cyber Assets, individually or by group, from either the device configuration files, command output (such as netstat), or
network scans of open ports.</t>
  </si>
  <si>
    <t xml:space="preserve">An example of evidence may include, but is not limited to, documentation showing types of protection of physical input/output ports, either logically through system configuration or physically using a port lock or signage. </t>
  </si>
  <si>
    <t>(1)Documentation showing types of protection of physical input/output ports, either logically through system configuration or physically using a port lock or signage.</t>
  </si>
  <si>
    <t xml:space="preserve"> Evidence must include each of the applicable documented processes that collectively include each of the applicable requirement parts in CIP-007-6 Table R2 – Security Patch Management and additional evidence to demonstrate implementation as described in the Measures column of the table.</t>
  </si>
  <si>
    <t>Create Patch Management Program/Plan/Process/Procedure</t>
  </si>
  <si>
    <t xml:space="preserve">An example of evidence may include, but is not limited to, documentation of a patch management process and documentation or lists of sources that are monitored, whether on an individual BES Cyber System or Cyber Asset basis. </t>
  </si>
  <si>
    <r>
      <t xml:space="preserve">(1)Create one or more patch management processes for tracking, evaluating, and installing cyber security patches for Cyber Assets of Applicable Systems.
(2)Tracking process should include the following, but not limited to identification of a source(s) that release cyber security patches for Cyber Assets of
Applicable Systems that are updateable and for which a patching source exists.
(3)For each item of software or firmware installed on the Cyber Asset, the process should verify if one of the following is true:
     (a)identified one or more patch sources; 
     (b)documented that the software of firmware is not updateable; </t>
    </r>
    <r>
      <rPr>
        <b/>
        <sz val="11"/>
        <rFont val="Calibri"/>
        <family val="2"/>
        <scheme val="minor"/>
      </rPr>
      <t>or</t>
    </r>
    <r>
      <rPr>
        <sz val="11"/>
        <rFont val="Calibri"/>
        <family val="2"/>
        <scheme val="minor"/>
      </rPr>
      <t xml:space="preserve">
     (c)no patch source exists.</t>
    </r>
  </si>
  <si>
    <t>An example of evidence may include, but is not limited to, an evaluation conducted by, referenced by, or on behalf of a Responsible Entity of security-related patches released by the documented sources at least once every 35 calendar days.</t>
  </si>
  <si>
    <t xml:space="preserve">Examples of evidence may include, but are
not limited to:
• Records of the installation of the patch (e.g., exports from automated patch management tools that provide installation date, verification of BES Cyber System Component software revision, or registry exports that show software has been installed); or
• A dated plan showing when and how the vulnerability will be addressed, to include
documentation of the actions to be taken by the Responsible Entity to mitigate the vulnerabilities addressed by the security patch and a timeframe for the completion of these mitigations. </t>
  </si>
  <si>
    <r>
      <t xml:space="preserve">(1)Create one or more processes, for applicable patches identified as applicable in the Evaluation Process to take one of the following actions:
    </t>
    </r>
    <r>
      <rPr>
        <sz val="10"/>
        <rFont val="Calibri"/>
        <family val="2"/>
        <scheme val="minor"/>
      </rPr>
      <t xml:space="preserve">(a)Apply the applicable patches; </t>
    </r>
    <r>
      <rPr>
        <b/>
        <sz val="10"/>
        <rFont val="Calibri"/>
        <family val="2"/>
        <scheme val="minor"/>
      </rPr>
      <t xml:space="preserve">or
     </t>
    </r>
    <r>
      <rPr>
        <sz val="10"/>
        <rFont val="Calibri"/>
        <family val="2"/>
        <scheme val="minor"/>
      </rPr>
      <t xml:space="preserve">(b)Create a dated mitigation plan; </t>
    </r>
    <r>
      <rPr>
        <b/>
        <sz val="10"/>
        <rFont val="Calibri"/>
        <family val="2"/>
        <scheme val="minor"/>
      </rPr>
      <t xml:space="preserve">or
     </t>
    </r>
    <r>
      <rPr>
        <sz val="10"/>
        <rFont val="Calibri"/>
        <family val="2"/>
        <scheme val="minor"/>
      </rPr>
      <t xml:space="preserve">(c)Revise an existing mitigation plan.
</t>
    </r>
    <r>
      <rPr>
        <sz val="11"/>
        <rFont val="Calibri"/>
        <family val="2"/>
        <scheme val="minor"/>
      </rPr>
      <t xml:space="preserve">(2)Create one or more processes for mitigation plan creation that requires the inclusion of planned actions to mitigate the vulnerabilities addressed by each security patch and a timeframe to complete these mitigations.
(3)For each applicable security patch, generate a report that one of the following actions were taken within 35 calendar days of the completion of the evaluation for applicability:
    </t>
    </r>
    <r>
      <rPr>
        <sz val="10"/>
        <rFont val="Calibri"/>
        <family val="2"/>
        <scheme val="minor"/>
      </rPr>
      <t xml:space="preserve"> (a)Patch was applied to all devices for which it was applicable; </t>
    </r>
    <r>
      <rPr>
        <b/>
        <sz val="10"/>
        <rFont val="Calibri"/>
        <family val="2"/>
        <scheme val="minor"/>
      </rPr>
      <t>or</t>
    </r>
    <r>
      <rPr>
        <sz val="10"/>
        <rFont val="Calibri"/>
        <family val="2"/>
        <scheme val="minor"/>
      </rPr>
      <t xml:space="preserve">
     (b)mitigation plan was created or revised.
</t>
    </r>
    <r>
      <rPr>
        <sz val="11"/>
        <rFont val="Calibri"/>
        <family val="2"/>
        <scheme val="minor"/>
      </rPr>
      <t xml:space="preserve">(4)If mitigation plans were created or revised during the timeframe, the mitigation plan should include the following, but not limited to: (a)planned actions to mitigate the vulnerabilities were addressed and (b) the mitigation plan includes a time for completion. </t>
    </r>
  </si>
  <si>
    <t>An example of evidence may include, but is not limited to, records of implementation of mitigations.</t>
  </si>
  <si>
    <t xml:space="preserve">(1)Create one or more processes that requires the CIP Sr. Mgr. (or delegate) to approve mitigation plans and to approve revisions to the plan or an extension to the timeframe specified.
(2)Mitigation plans from the audit period.
(3)Each completed mitigation plan, should include the following, but not limited to:
     (a)all implemented provisions of the mitigation plan marked as complete;
     (b)completed within the specified timeframe;
     (c)If there was a revision/extension, the revision/extension was approved by the CIP Sr. Mgr.
(4)Each active mitigation plan, should include the following, but not limited to:
     (a)plan has not exceeded timeframe
     (b)If there was a revision/extension, the revision/extension was approved by the CIP Sr. Mgr. </t>
  </si>
  <si>
    <t>Evidence must include each of the documented processes that collectively include each of the applicable requirement parts in CIP-007-6 Table R3 – Malicious Code Prevention and additional evidence to demonstrate implementation as described in the Measures column of the table.</t>
  </si>
  <si>
    <t>Create Malicious Code Prevention Plan/Procedure/Process</t>
  </si>
  <si>
    <t>An example of evidence may include, but is not limited to, records of the Responsible Entity’s performance of these processes (e.g., through traditional antivirus, system hardening, policies, etc.).</t>
  </si>
  <si>
    <t xml:space="preserve">(1)Create documentation for each Cyber Asset (individually or by group) on how to deploy methods to deter, detect, or prevent malicious code.
(2)Report and/or configurations for applicable Cyber Assets on the deployment of methods to deter, detect, or prevent malicious code.
Evidence that each in-scope asset with technical capability has anti-virus installed.
</t>
  </si>
  <si>
    <t>Examples of evidence may include, but are
not limited to:
• Records of response processes for malicious code detection
• Records of the performance of these processes when malicious code is detected.</t>
  </si>
  <si>
    <t xml:space="preserve">(1)Create one or more processes to mitigate the threat of detected malicious code which aligns with your company's Cyber Security Incident Response Plan (CSIRP).
(2)For each instance of detected malicious code, report indicating the malicious code was mitigated per the process(es).
</t>
  </si>
  <si>
    <t>An example of evidence may include, but is not limited to, documentation showing the process used for the update of signatures or patterns.</t>
  </si>
  <si>
    <t>(1)Create one or more processes for those methods that use signatures or patterns that following occurs:
     (a)Process to update the signatures or patterns; and
     (b)Process to test and install the signatures or patterns.
(2)Report from the audit time period that depicts which methods utilize signatures or patterns, when they were tested, and installed per the process(es).</t>
  </si>
  <si>
    <t>Examples of evidence may include, but are
not limited to, a paper or system generated listing of event types for which the BES Cyber System is capable of detecting and, for generated events, is configured to log.  This listing must include the required types of events.</t>
  </si>
  <si>
    <t>Create Security Event Monitoring Program/Plan/Procedure</t>
  </si>
  <si>
    <t>(1)Create documentation for each Cyber Asset (individually or by group) on how each BES Cyber System or Cyber Asset is configured to log the following type of events, as well as log the following type of events:
     (a)Detected successful login attempts;
     (b)detected failed access attempts and failed login attempts; and
     (c)detected malicious code.
In addition, if logging of the event type is performed by either the BES Cyber System level or at the Cyber Asset level, it should include if it is:
     (a)capable of, and configured for, logging the event type; or
     (b)generating logs of the event type; or
     (c)not capable of logging the event type
(2)Configuration and Log report by BES Cyber System level and/or Cyber Asset level for all applicable Cyber Assets that depict the following per the audit period:
     (a)Detected successful login attempts;
     (b)detected failed access attempts and failed login attempts; and
     (c)detected malicious code.</t>
  </si>
  <si>
    <t>Examples of evidence may include, but are
not limited to, paper or system-generated
listing of security events that the Responsible Entity determined necessitate alerts, including paper or system generated list showing how alerts are configured.</t>
  </si>
  <si>
    <t>Examples of evidence may include, but are
not limited to, documentation of the event
log retention process and paper or system
generated reports showing log retention
configuration set at 90 days or greater.</t>
  </si>
  <si>
    <t>Examples of evidence may include, but are
not limited to, documentation describing
the review, any findings from the review (if any), and dated documentation showing the review occurred.</t>
  </si>
  <si>
    <t>Evidence must include each of the applicable documented processes that collectively include each of the applicable requirement parts in CIP-007-6 Table 5 – System Access Controls and additional evidence to demonstrate implementation as described in the Measures column of the table.</t>
  </si>
  <si>
    <t>Create System Access Control Program/Process/Procedure.</t>
  </si>
  <si>
    <t>An example of evidence may include, but is not limited to, documentation describing
how access is authenticated.</t>
  </si>
  <si>
    <t>An example of evidence may include, but is not limited to, a listing of accounts by
account types showing the enabled or
generic account types in use for the BES
Cyber System..</t>
  </si>
  <si>
    <t>(1)Create one or more processes to identify and inventory all known enabled default or other generic account types, either by system, by groups of systems, by location, or by system type(s).
(2)Inventory report of all known enabled default or other generic account.</t>
  </si>
  <si>
    <t>An example of evidence may include, but is not limited to, listing of shared accounts
and the individuals who have authorized
access to each shared account..</t>
  </si>
  <si>
    <t>(1)Create one or more processes to identify individuals who have authorized access to shared accounts.
(2)Shared Account Report, which identifies individuals with authorized access to shared accounts per Cyber Asset.</t>
  </si>
  <si>
    <t>Examples of evidence may include, but are
not limited to:
• Records of a procedure that
passwords are changed when new
devices are in production; or
• Documentation in system manuals
or other vendor documents
showing default vendor passwords
were generated pseudo-randomly
and are thereby unique to the
device.</t>
  </si>
  <si>
    <t>(1)Create one or more processes to change known default passwords, per Cyber Asset capability.
(2)Change Default Password Report, which depicts the default passwords have been changed (when, ticket number) for those capable Cyber Assets.
(3)Unable Change Default Password Report, which shows the incapability of the Cyber Asset's default password to be changed.</t>
  </si>
  <si>
    <t>(1)Create one or more processes to either technically or procedurally enforce the following password parameters:
     (a)Password length that is, at least, the lesser of eight characters or the maximum length supported by the Cyber Asset; and
     (b)minimum password complexity that is the lesser of three or more different types of characters (e.g., uppercase alphabetic, lowercase alphabetic, numeric, non-alphanumeric) or the maximum
complexity supported by the Cyber Asset.
(2)Password report depicting the configuration of Cyber Assets meet the password length and minimum password complexity.</t>
  </si>
  <si>
    <t>Where technically feasible, for password-only authentication for interactive user access, either technically or procedurally enforce password changes or an obligation to change the password at least once every 15 calendar months.</t>
  </si>
  <si>
    <t>Examples of evidence may include, but are
not limited to:
• Documentation of the account lockout parameters; or
• Rules in the alerting configuration showing how the system notified individuals after a determined number of unsuccessful login attempts.</t>
  </si>
  <si>
    <r>
      <rPr>
        <b/>
        <sz val="11"/>
        <rFont val="Calibri"/>
        <family val="2"/>
        <scheme val="minor"/>
      </rPr>
      <t>NOT APPLICABLE FOR GENERATION</t>
    </r>
    <r>
      <rPr>
        <sz val="11"/>
        <rFont val="Calibri"/>
        <family val="2"/>
        <scheme val="minor"/>
      </rPr>
      <t xml:space="preserve">
</t>
    </r>
  </si>
  <si>
    <t xml:space="preserve">NOT APPLICABLE FOR GENERATION
</t>
  </si>
  <si>
    <t>Create Configuration Change Management Program</t>
  </si>
  <si>
    <t>(1)Create one or more processes that include the development of a baseline configuration for each Applicable System and include the follow components in the baseline configuration:
     (a)Operating system(s) (including version) or firmware where no independent operating system exists;
     (b)Any commercially available or open-source application software (including version) intentionally installed;
     (c)Any custom software installed;
     (d)Any logical network accessible ports; and
     (e)Any security patches applied.
(2)Baseline configuration report (individually or group) which includes:
     (a)Operating system(s) (including version) or firmware where no independent operating system exists;
     (b)Any commercially available or open-source application software (including version) intentionally installed;
     (c)Any custom software installed;
     (d)Any logical network accessible ports; and
     (e)Any security patches applied.</t>
  </si>
  <si>
    <t>(1)Create one or more processes to authorize and document changes that deviate from the existing baseline configuration.
(2)For each Applicable System, provide Change report, which depicts the authorized and documented changes that deviate from the existing baseline configuration.</t>
  </si>
  <si>
    <t>Where technically feasible, for each change that deviates from the existing baseline configuration:
1.5.1.	Prior to implementing any change in the production environment, test the changes in a test environment or test the changes in a production environment where the test is performed in a manner that minimizes adverse effects, that models the baseline configuration to ensure that required cyber security controls in CIP-005 and CIP-007 are not adversely affected; and
1.5.22.	Document the results of the testing and, if a test environment was used, the differences between the test environment and the production environment, including a description of the measures used to account for any differences in operation between the test and production environments.</t>
  </si>
  <si>
    <t>Not Applicable</t>
  </si>
  <si>
    <t xml:space="preserve">(1)Create one or more processes for a conducting a paper or active vulnerability assessment, at least once every 15 calendar months.
(2)Provide Vulnerability Assessment Reports for the audit period.
</t>
  </si>
  <si>
    <t>(1)Create one or more processes to document the results of the vulnerability assessments and the action plan to remediate or mitigate vulnerabilities identified in the assessments including the planned date of completing the action plan and the execution status of any remediation or mitigation action items.
(2)Provide Vulnerability Assessment Report(s) for the audit period.
(3)Provide Action Plan Report which contains the following minimum attributes:
     (a)Planned date of completion;
     (b)execution status of any remediation or mitigation action items; and
     (c)planned completion or completed date.</t>
  </si>
  <si>
    <t xml:space="preserve">Attachment 1 
Section 1 - Transient Cyber Asset(s) Managed by the Responsible Entity:
  1.1. Transient Cyber Asset Management
  1.2. Transient Cyber Asset Authorization
  1.3. Software Vulnerability Mitigation
  1.4. Introduction of Malicious Code Mitigation
  1.5. Unauthorized Use Mitigation   </t>
  </si>
  <si>
    <t xml:space="preserve">Attachment 1 
Section 2 - Transient Cyber Asset(s) Managed by a Party Other than the Responsible Entity
  2.1 Software Vulnerabilities Mitigation
  2.2 Introduction of malicious code mitigation
  2.3 For any method used to mitigate software vulnerabilities or malicious code as specified in 2.1 and 2.2, Responsible Entities shall determine whether any additional mitigation actions are necessary and implement such actions prior to connecting the Transient Cyber Asset.   </t>
  </si>
  <si>
    <t xml:space="preserve">Attachment 1 
Section 3 - Removable Media
  3.1. Removable Media Authorization
  3.2. Malicious Code Mitigation
   </t>
  </si>
  <si>
    <t>Create Transient Cyber Asset (TCA) and Removable Media (RM) Program</t>
  </si>
  <si>
    <t>(1)Create one or more processes for RM that includes:
    (a)RM Authorization; and
    (b)malicious code mitigation.
(2)Authorization report, which depicts authorized users (either individually or by group or by role) and the location(s) of authorized users (either individually or by group).
(3)Create a RM policy and process which depicts that prior to connecting RM to high/medium impact BES Cyber System or associated Protected Cyber Asset, the RM will be scanned and any threats are mitigated prior to connection.
(4)Provide RM report which depicts when RM was scanned, results of the scan, and if any mitigated steps were taken if a threat was identified.</t>
  </si>
  <si>
    <t>(1)Create one or more processes to conduct software verification prior to a change that deviates from the existing baseline.
(2)Provide Software Source Report, which depicts all the approved software, their sources, and verification method for applicable Cyber Assets.
(3)Provide Verification of Software Report, which depicts all  software on applicable Cyber Asset(s) was verified prior to a change that deviates from the existing baseline configuration that comes from the identified source.</t>
  </si>
  <si>
    <t>Examples of evidence may include, but are not limited to, policy documents; revision history, records of review, or workflow evidence from a document management system that indicate review of each cyber security policy at least once every 15 calendar months; and documented approval by the CIP Senior Manager for each cyber security policy.</t>
  </si>
  <si>
    <t>Examples of evidence may include, but are not limited to, policy documents; revision history, records of review, or workflow evidence from a document management system that indicate review of each cyber security policy at least once every 15
calendar months; and documented approval by the CIP Senior Manager for each cyber security policy.</t>
  </si>
  <si>
    <t>An example of evidence may include, but is not limited to, a dated and approved document from a high level official designating the name of the individual identified as the CIP Senior Manager.</t>
  </si>
  <si>
    <t>An example of evidence may include, but is not limited to, a dated document, approved by the CIP Senior Manager, listing individuals (by name or title) who are delegated the authority to approve or authorize specifically identified items.</t>
  </si>
  <si>
    <t xml:space="preserve">Evidence must include each of the applicable documented processes that collectively include each of the applicable requirement parts in CIP-004-6 Table R1 – Security Awareness Program and additional evidence to demonstrate implementation as described in the Measures column of the table. CIP-004-6 table. </t>
  </si>
  <si>
    <t>Evidence must include the training program that includes each of the applicable requirement parts in CIP-004-6 Table R2 – Cyber Security Training Program and additional evidence to demonstrate implementation of the program(s).</t>
  </si>
  <si>
    <t>Examples of evidence may include, but are not limited to, training material such as power point presentations, instructor notes, student notes, handouts, or other
training materials.</t>
  </si>
  <si>
    <t>Examples of evidence may include, but are not limited to, training records and documentation of when CIP Exceptional Circumstances were invoked.</t>
  </si>
  <si>
    <t>Examples of evidence may include, but are not limited to, dated individual training records.</t>
  </si>
  <si>
    <t>Evidence must include the documented personnel risk assessment programs that collectively include each of the applicable requirement parts in CIP-004-6 Table R3 – Personnel Risk Assessment Program and additional evidence to demonstrate implementation of the program(s).</t>
  </si>
  <si>
    <t xml:space="preserve">An example of evidence may include, but is not limited to, documentation of the Responsible Entity’s process to confirm identity. </t>
  </si>
  <si>
    <t>An example of evidence may include, but is not limited to, documentation of the Responsible Entity’s process to perform a seven year criminal history records check.</t>
  </si>
  <si>
    <t>An example of evidence may include, but is not limited to, documentation of the Responsible Entity’s process to evaluate criminal history records checks.</t>
  </si>
  <si>
    <t>An example of evidence may include, but is not limited to, documentation of the Responsible Entity’s criteria or process for verifying contractors or service vendors personnel risk assessments.</t>
  </si>
  <si>
    <t>An example of evidence may include, but is not limited to, documentation of the Responsible Entity’s process for ensuring that individuals with authorized electronic or authorized unescorted physical access have had a personnel risk assessment completed within the last seven years.</t>
  </si>
  <si>
    <t>Evidence must include the documented processes that collectively include each of the applicable requirement parts in CIP004-6 Table R4 – Access Management Program and additional evidence to demonstrate that the access management program was implemented as described in the Measures column of the table.</t>
  </si>
  <si>
    <t>An example of evidence may include, but is not limited to, dated documentation of the process to authorize electronic access, unescorted physical access in a Physical Security Perimeter, and access to designated storage locations, whether physical or electronic, for BES Cyber System Information.</t>
  </si>
  <si>
    <t>Examples of evidence may include, but are not limited to:
• Dated documentation of the verification between the system generated list of individuals who have been authorized for access (i.e., workflow database) and a system generated list of personnel who have access (i.e., user account listing), or
•  Dated documentation of the verification between a list of individuals who have been authorized for access (i.e., authorization forms) and a list of individuals provisioned for access (i.e., provisioning forms or shared account listing).</t>
  </si>
  <si>
    <t>An example of evidence may include, but is not limited to, documentation of the review that includes all of the following:
1. A dated listing of all accounts/account groups or roles within the system;
2. A summary description of privileges associated with each group or role;
3. Accounts assigned to the group or role; and
4. Dated evidence showing verification of the privileges for the group are authorized
and appropriate to the work function performed by people assigned to each account.</t>
  </si>
  <si>
    <t>An example of evidence may include, but is not limited to, the documentation of the review that includes all of the following:
1. A dated listing of authorizations for BES Cyber System information;
2. Any privileges associated with the authorizations; and 
3. Dated evidence showing a verification of the authorizations and any privileges were confirmed correct and the minimum
necessary for performing assigned work functions.</t>
  </si>
  <si>
    <t>Evidence must include each of the applicable documented programs that collectively include each of the applicable requirement parts in CIP-004-6 Table R5 – Access Revocation and additional evidence to demonstrate implementation as described in the Measures column of the table.</t>
  </si>
  <si>
    <t>An example of evidence may include, but is not limited to, documentation of all of the following:
1. Dated workflow or sign-off form verifying access removal associated with the termination action; and
2. Logs or other demonstration showing such persons no longer have access</t>
  </si>
  <si>
    <t xml:space="preserve">An example of evidence may include, but is not limited to, documentation of all of the following:
1. Dated workflow or sign-off form showing a review of logical and physical access; and
2. Logs or other demonstration showing such persons no longer have access that the Responsible Entity determines is not necessary. </t>
  </si>
  <si>
    <t>An example of evidence may include, but is not limited to, workflow or signoff form verifying access removal to designated physical areas or cyber systems containing BES Cyber System Information associated with the terminations and dated within the next calendar day of the termination action.</t>
  </si>
  <si>
    <t xml:space="preserve">An example of evidence may include, but is not limited to, workflow or signoff form showing access removal for any individual BES Cyber Assets and software applications as determined necessary to completing the revocation of access and dated within thirty calendar days of the termination actions. </t>
  </si>
  <si>
    <t>Examples of evidence may include, but are not limited to:
• Workflow or sign-off form showing password reset within 30 calendar days of the termination;
• Workflow or sign-off form showing password reset within 30 calendar days of the reassignments or transfers; or 
• Documentation of the extenuating operating circumstance and workflow or
sign-off form showing password reset within 10 calendar days following the end of the operating circumstance.</t>
  </si>
  <si>
    <t>Evidence must include each of the documented plan(s) that collectively include each of the applicable requirement parts in CIP-008-5 Table R1 – Cyber Security Incident Response Plan Specifications.</t>
  </si>
  <si>
    <t>An example of evidence may include, but is not limited to, dated documentation of Cyber Security Incident response plan(s) that include the process to identify, classify, and respond to Cyber Security Incidents.</t>
  </si>
  <si>
    <t xml:space="preserve">Examples of evidence may include, but are not limited to, dated documentation of Cyber Security Incident response plan(s) that provide guidance or thresholds for
determining which Cyber Security Incidents are also Reportable Cyber Security Incidents and documentation of initial notices to the Electricity Sector Information Sharing and Analysis Center (ES-ISAC). </t>
  </si>
  <si>
    <t>An example of evidence may include, but is not limited to, dated Cyber Security Incident response process(es) or procedure(s) that define roles and responsibilities (e.g., monitoring, reporting, initiating, documenting, etc.) of Cyber Security Incident response groups or individuals.</t>
  </si>
  <si>
    <t>An example of evidence may include, but is not limited to, dated Cyber Security Incident response process(es) or procedure(s) that address incident handling (e.g., containment, eradication, recovery/incident resolution).</t>
  </si>
  <si>
    <t>Evidence must include, but is not limited to, documentation that collectively demonstrates implementation of each of the applicable requirement parts in CIP-008-5 Table R2 – Cyber Security Incident Response Plan Implementation and Testing.</t>
  </si>
  <si>
    <t>Examples of evidence may include, but are not limited to, dated evidence of a lessons-learned report that includes a summary of the test or a compilation of notes, logs, and communication resulting from the test. Types of exercises may include discussion or operations based
exercises.</t>
  </si>
  <si>
    <t>Examples of evidence may include, but are not limited to, incident reports, logs, and notes that were kept during the incident response process, and follow-up documentation that describes deviations taken from the plan during the incident or exercise.</t>
  </si>
  <si>
    <t>An example of evidence may include, but is not limited to, dated documentation, such as security logs, police reports, emails, response forms or checklists, forensic analysis results, restoration records, and post-incident review notes related to Reportable Cyber Security Incidents.</t>
  </si>
  <si>
    <t>Evidence must include, but is not limited to, documentation that collectively demonstrates maintenance of each Cyber Security Incident response plan according to the applicable requirement parts in CIP-008-5 Table R3 – Cyber Security Incident.</t>
  </si>
  <si>
    <t>An example of evidence may include, but is not limited to, all of the following:
1. Dated documentation of post incident(s) review meeting notes or follow-up report showing lessons learned associated with
the Cyber Security Incident response plan(s) test or actual Reportable Cyber Security Incident response or dated documentation stating there were no lessons learned;
2. Dated and revised Cyber Security Incident response plan showing any changes based on the lessons learned; and
3. Evidence of plan update distribution including, but not limited to:
• Emails;
• USPS or other mail service;
• Electronic distribution system; or
• Training sign-in sheets.</t>
  </si>
  <si>
    <t>An example of evidence may include,
but is not limited to:
1. Dated and revised Cyber
Security Incident response plan with changes to the roles or responsibilities, responders or technology; and
2. Evidence of plan update distribution including, but not limited to:
• Emails;
• USPS or other mail service;
• Electronic distribution system; or
• Training sign-in sheets.</t>
  </si>
  <si>
    <t>Evidence must include the documented recovery plan(s) that collectively include the applicable requirement parts in CIP009-6 Table R1 – Recovery Plan Specifications.</t>
  </si>
  <si>
    <t>An example of evidence may include, but is not limited to, one or more plans that include language identifying conditions for activation of the recovery plan(s).</t>
  </si>
  <si>
    <t>An example of evidence may include, but is not limited to, one or more recovery plans that include language identifying the roles and responsibilities of responders.</t>
  </si>
  <si>
    <t>An example of evidence may include, but is not limited to, documentation of specific processes for the backup and storage of information required to recover BES Cyber System functionality.</t>
  </si>
  <si>
    <t>An example of evidence may include, but is not limited to, logs, workflow or other documentation confirming that the backup process completed successfully and backup failures, if any, were addressed.</t>
  </si>
  <si>
    <t>An example of evidence may include, but is not limited to, procedures to preserve data, such as preserving a corrupted drive or making a data mirror of the system before proceeding with recovery.</t>
  </si>
  <si>
    <t>Evidence must include, but is not limited to, documentation that collectively demonstrates implementation of each of the applicable requirement parts in CIP-009-6 Table R2 – Recovery Plan Implementation and Testing.</t>
  </si>
  <si>
    <t>An example of evidence may include, but is not limited to, dated evidence of a test (by recovering from an actual incident, with a paper drill or tabletop exercise, or with an operational exercise) of the recovery plan at least once every 15 calendar months. For the paper drill or full operational exercise, evidence may include
meeting notices, minutes, or other records of exercise findings.</t>
  </si>
  <si>
    <t>An example of evidence may include, but is not limited to, operational logs or test results with criteria for testing the usability (e.g. sample tape load, browsing tape contents) and compatibility with current system configurations (e.g. manual or automated comparison checkpoints
between backup media contents and
current configuration).</t>
  </si>
  <si>
    <t xml:space="preserve">Examples of evidence may include, but are not limited to, dated documentation of:
• An operational exercise at least once every 36 calendar months between exercises, that demonstrates recovery in a
representative environment; or
• An actual recovery response that occurred within the 36 calendar month timeframe that exercised the recovery plans. </t>
  </si>
  <si>
    <t>Acceptable evidence includes, but is not limited to, each of the applicable requirement parts in CIP-009-6 Table R3 – Recovery Plan Review, Update and Communication.</t>
  </si>
  <si>
    <t>An example of evidence may include, but is not limited to, all of the following:
1. Dated documentation of identified deficiencies or lessons learned for each recovery plan test or actual incident recovery or dated documentation stating
there were no lessons learned;
2. Dated and revised recovery plan showing any changes based on the lessons learned; and
3. Evidence of plan update distribution including, but not limited to:
• Emails;
• USPS or other mail service;
• Electronic distribution system; or
• Training sign-in sheets.</t>
  </si>
  <si>
    <t>An example of evidence may include, but is not limited to, all of the following:
1. Dated and revised recovery plan with changes to the roles or responsibilities,
responders, or technology; and
2. Evidence of plan update distribution including, but not limited to:
• Emails;
• USPS or other mail service;
• Electronic distribution system; or
• Training sign-in sheets.</t>
  </si>
  <si>
    <t>Evidence must include each of the applicable documented processes that collectively include each of the applicable requirement parts in CIP-010-2 Table R1 – Configuration Change Management and additional evidence to demonstrate implementation as described in the Measures column of the table.</t>
  </si>
  <si>
    <t>Examples of evidence may include, but are not limited to:
• A spreadsheet identifying the required items of the baseline configuration for each Cyber Asset, individually or by group; or
• A record in an asset management system that identifies the required items of the baseline configuration for each Cyber Asset, individually or by group.</t>
  </si>
  <si>
    <t>Examples of evidence may include, but are not limited to:
• A change request record and associated electronic authorization (performed by the individual or group with the authority to authorize the change) in a change management system for each change; or
• Documentation that the change was performed in accordance with the requirement.</t>
  </si>
  <si>
    <t>An example of evidence may include, but is not limited to, a list of cyber security controls tested along with successful test results and a list of differences between the production and test environments with
descriptions of how any differences were accounted for, including of the date of the test.</t>
  </si>
  <si>
    <t>Evidence must include each of the applicable documented processes that collectively include each of the applicable requirement parts in CIP-010-2 Table R2 – Configuration Monitoring and additional evidence to demonstrate implementation as described in the Measures column of the table.</t>
  </si>
  <si>
    <t>An example of evidence may include, but is not limited to, logs from a system that is monitoring the configuration along with records of investigation for any unauthorized changes that were detected.</t>
  </si>
  <si>
    <t>Evidence must include each of the applicable documented processes that collectively include each of the applicable requirement parts in CIP-010-2 Table R3 – Vulnerability Assessments and additional evidence to demonstrate implementation as described in the Measures column of the table.</t>
  </si>
  <si>
    <t xml:space="preserve">Examples of evidence may include, but are not limited to:
• A document listing the date of the assessment (performed at least once every 15 calendar months), the controls assessed for each BES Cyber System along with the method of assessment; or
• A document listing the date of the assessment and the output of any tools used to perform the assessment. </t>
  </si>
  <si>
    <t>An example of evidence may include, but is not limited to, a document listing the date of the assessment (performed at least once every 36 calendar months), the output of the tools used to perform the assessment, and a list of differences between the production and test environments with descriptions of how any differences were accounted for in conducting the assessment.</t>
  </si>
  <si>
    <t xml:space="preserve">An example of evidence may include, but is not limited to, a document listing the date of the assessment (performed prior to the commissioning of the new Cyber Asset) and the output of any tools used to perform the assessment. </t>
  </si>
  <si>
    <t xml:space="preserve">An example of evidence may include, but is not limited to, a document listing the results or the review or assessment, a list of action items, documented proposed dates of completion for the action plan, and records of the status of the action items (such as minutes of a status meeting, updates in a work order system, or a spreadsheet tracking the action items). </t>
  </si>
  <si>
    <t>Evidence shall include each of the documented plan(s) for Transient Cyber Assets and Removable Media that collectively include each of the applicable sections in Attachment 1 and additional evidence to demonstrate implementation of plan(s) for Transient Cyber Assets and Removable Media. Additional examples of evidence per section are located in Attachment 2. If a Responsible Entity does not use Transient Cyber Asset(s) or Removable Media, examples of evidence include, but are not limited to, a statement, policy, or other document that states the Responsible Entity does not use Transient Cyber Asset(s) or Removable Media.</t>
  </si>
  <si>
    <t>Examples of acceptable evidence include, but are not limited to:
• Documented method to identify BES Cyber System Information from entity’s information protection program; or
• Indications on information (e.g., labels or classification) that identify BES Cyber System Information as designated in the entity’s information protection program; or
• Training materials that provide personnel with sufficient knowledge to recognize BES Cyber System Information; or
• Repository or electronic and physical location designated for housing BES Cyber System Information in the entity’s information protection program.</t>
  </si>
  <si>
    <t>Examples of acceptable evidence include, but are not limited to:
• Procedures for protecting and securely handling, which include topics such as storage, security during transit, and use of BES Cyber System Information; or
• Records indicating that BES Cyber System Information is handled in a manner consistent with the entity’s documented procedure(s).</t>
  </si>
  <si>
    <t>Examples of acceptable evidence include, but are not limited to:
• Records tracking sanitization actions taken to prevent unauthorized retrieval of BES Cyber System Information such as clearing, purging, or destroying; or
• Records tracking actions such as encrypting, retaining in the Physical Security Perimeter or other methods used to prevent unauthorized retrieval of BES Cyber System Information.</t>
  </si>
  <si>
    <t>Examples of acceptable evidence include, but are not limited to:
• Records that indicate that data storage media was destroyed prior to the disposal of an applicable Cyber Asset; or
• Records of actions taken to prevent unauthorized retrieval of BES Cyber System Information prior to the disposal of an applicable Cyber Asset.</t>
  </si>
  <si>
    <t>Evidence shall include documentation to demonstrate implementation of the supply
chain cyber security risk management plan(s), which could include, but is not limited to, correspondence, policy documents, or working documents that demonstrate use of the supply chain cyber security risk management plan.</t>
  </si>
  <si>
    <t xml:space="preserve">Examples of acceptable evidence may include, but are not limited to, dated written or electronic documentation of the risk assessment of its Transmission stations and Transmission substations (existing and planned to be in service within 24 months) that meet the criteria in Applicability Section 4.1.1 as specified in Requirement R1. Additionally, examples of acceptable evidence may include, but are not limited to, dated written or electronic documentation of the identification of the primary control center that operationally controls each Transmission station or Transmission substation identified in the Requirement R1 risk assessment as specified in Requirement R1, Part 1.2. </t>
  </si>
  <si>
    <t>Examples of acceptable evidence may include, but are not limited to, dated written or electronic documentation that the Transmission Owner completed an unaffiliated third party verification of the Requirement R1 risk assessment and satisfied all of the applicable provisions of Requirement R2, including, if applicable, documenting the technical basis for not modifying the Requirement R1 identification as specified under Part 2.3. Additionally, examples of evidence may include, but are not limited to, written or electronic documentation of procedures to protect information under Part 2.4</t>
  </si>
  <si>
    <t>Examples of evidence may include, but are not limited to, dated written or electronic documentation that the Transmission Owner or Transmission Operator conducted an evaluation of the potential threats and vulnerabilities of a physical attack to their respective Transmission station(s), Transmission substation(s) and primary control center(s) as specified in Requirement R4.</t>
  </si>
  <si>
    <t>Examples of evidence may include, but are not limited to, dated written or electronic
documentation of its physical security plan(s) that covers their respective identified and verified Transmission station(s), Transmission substation(s), and primary control center(s) as specified in Requirement R5, and additional evidence demonstrating execution of the physical security plan according to the timeline specified in the physical security plan.</t>
  </si>
  <si>
    <t>Examples of evidence may include, but are not limited to, written or electronic documentation that the Transmission Owner or Transmission Operator had an
unaffiliated third party review the evaluation performed under Requirement R4 and the security plan(s) developed under Requirement R5 as specified in Requirement R6 including, if applicable, documenting the reasons for not modifying the evaluation or security plan(s) in accordance with a recommendation under Part 6.3. Additionally, examples of evidence may include, but are not limited to, written or electronic documentation of procedures to protect information under Part 6.4.</t>
  </si>
  <si>
    <t>Maintain approved Cyber Security Policy</t>
  </si>
  <si>
    <t>NERC CIP Measures and Evidence</t>
  </si>
  <si>
    <t>High and Medium Impact BES Cyber System Cyber Security Policy elements</t>
  </si>
  <si>
    <t>Cyber Security Policy(ies) that address the elements in requirement details</t>
  </si>
  <si>
    <t>Maintain CIP Senior  Manager Designation</t>
  </si>
  <si>
    <t xml:space="preserve">Document establishing delegations of CIP Senior Manager Authority to specified individual(s) with the specific actions each delegate has the authority to take.
</t>
  </si>
  <si>
    <t>NERC CIP Requirement Detail</t>
  </si>
  <si>
    <t>Requirement Title</t>
  </si>
  <si>
    <t>Applicable Systems</t>
  </si>
  <si>
    <t>All</t>
  </si>
  <si>
    <t>High and Medium BES Cyber Systems and their associated supporting cyber systems</t>
  </si>
  <si>
    <t>Documented Security Awareness Program</t>
  </si>
  <si>
    <t xml:space="preserve">High Impact BES Cyber Systems
Medium BES Cyber Systems </t>
  </si>
  <si>
    <r>
      <t xml:space="preserve">An example of evidence may include, but is not limited to, documentation that the quarterly reinforcement has been provided. Examples of evidence of reinforcement may include, but are not limited to, dated copies of information used to reinforce security awareness, as well as evidence of distribution, such as:
</t>
    </r>
    <r>
      <rPr>
        <sz val="11"/>
        <color indexed="8"/>
        <rFont val="Calibri"/>
        <family val="2"/>
      </rPr>
      <t xml:space="preserve">• </t>
    </r>
    <r>
      <rPr>
        <sz val="11"/>
        <color indexed="8"/>
        <rFont val="Calibri"/>
        <family val="2"/>
        <scheme val="minor"/>
      </rPr>
      <t>direct communications (for example, e-mails, memos, computer-based training); or
• indirect communications (for example, posters, intranet, or brochures); or
• management support and reinforcement (for example, presentations or meetings).</t>
    </r>
  </si>
  <si>
    <t>High and Medium Impact BES Cyber Systems Security Awareness Program reinforcement</t>
  </si>
  <si>
    <t xml:space="preserve">Posters, emails, meetings, newsletters, visual aides, workshops, memos, reminders, leaflets, bulletin board postings, and other methods of communications that reinforce cyber security awareness and practices on a quarterly basis.
</t>
  </si>
  <si>
    <t xml:space="preserve"> Production, Printing, and Shipping Costs</t>
  </si>
  <si>
    <t>Documented Cyber Security Training Program with access to the training system, training content, and documented dated attendee list</t>
  </si>
  <si>
    <t>High Impact BES Cyber Systems and
their associated:
1. EACMS; and
2. PACS
Medium Impact BES Cyber Systems
with External Routable Connectivity
and their associated:
1. EACMS; and
2. PACS</t>
  </si>
  <si>
    <t>Cyber Security Training Content</t>
  </si>
  <si>
    <t xml:space="preserve">Acknowledgement of initial training with dates prior to access provisioning dates for each individual. 
</t>
  </si>
  <si>
    <t>Current training module/deck depicting the training content.</t>
  </si>
  <si>
    <t>Cyber Security Training Pre-access Provisioning</t>
  </si>
  <si>
    <t xml:space="preserve">Acknowledgement and completion of annual training.
</t>
  </si>
  <si>
    <t>Documented Personnel Risk Assessment Program or Process.</t>
  </si>
  <si>
    <t xml:space="preserve">High Impact BES Cyber Systems and their associated: 
1. EACMS; and 
2. PACS 
Medium Impact BES Cyber Systems with External Routable Connectivity and their associated: 
1. EACMS; and 
2. PACS
</t>
  </si>
  <si>
    <t>Identity Confirmation</t>
  </si>
  <si>
    <t>Background Check</t>
  </si>
  <si>
    <t>Evaluation of Results from Background Check</t>
  </si>
  <si>
    <t xml:space="preserve">Documented repeatable, consistent, and sustainable evaluation process for reviewing background results and adjudication guidelines.
</t>
  </si>
  <si>
    <t xml:space="preserve">Process for contractor adherence to Personnel Risk Assessment requirements.
</t>
  </si>
  <si>
    <t xml:space="preserve">Process for ensuring individuals with electronic or physical access to applicable cyber assets have a valid PRA every 7 years.
</t>
  </si>
  <si>
    <t>Documented Access Management Program.</t>
  </si>
  <si>
    <t>Access Authorization</t>
  </si>
  <si>
    <t>Process to grant/authorize access based on business need, training, and PRA.</t>
  </si>
  <si>
    <t>Quarterly Access Review</t>
  </si>
  <si>
    <t>Annual Privileges Review</t>
  </si>
  <si>
    <t>Annual BCSI Access Review</t>
  </si>
  <si>
    <t>Demonstrate a comparison of the provisioned users/individuals in source systems and the Authorized Access List.</t>
  </si>
  <si>
    <t>Documented access revocation procedure.</t>
  </si>
  <si>
    <t>Access Revocation Program</t>
  </si>
  <si>
    <t>Physical and Electronic Access Revocation - Business Day Role Change</t>
  </si>
  <si>
    <t>BCSI Revocation</t>
  </si>
  <si>
    <t>Electronic User Account Revocation - 30 Days</t>
  </si>
  <si>
    <t>Shared Password Changes - 30 Days</t>
  </si>
  <si>
    <t>Implemented cyber security policy(ies), preferably with embedded controls, for cyber assets identified in CIP-002.
Review and update the policy(ies) annually.
Obtain CIP Senior Manager approval of the cyber security policy(ies) at least once every 15 calendar months and preferably upon change of the policy(ies).</t>
  </si>
  <si>
    <t>Delegation of CIP Senior Manager Authority</t>
  </si>
  <si>
    <t>Cyber Security Training Annual Reoccurrence</t>
  </si>
  <si>
    <t>Contractor Personnel Risk Assessment</t>
  </si>
  <si>
    <t>Reoccurring Personnel Risk Assessments</t>
  </si>
  <si>
    <t>Physical and IRA Access Revocation - 24 hr. Termination</t>
  </si>
  <si>
    <t>(1) Network Diagram(s) with ESP boundaries clearly marked.  Within the ESP Boundaries will uniquely depict identifiable Cyber Assets (from the Master BES Cyber Asset List) connected via a routable protocol within each ESP.</t>
  </si>
  <si>
    <t>(1)Process for setting up applicable Cyber Assets to perform authentication when establishing Dial-up Connectivity, if applicable.
(2) List of applicable Cyber Assets which utilize Dial-up and if it can or cannot perform authentication when establishing Dial-up Connectivity.
(3) Configurations of applicable Cyber Assets depicting the configuration is setup to perform authentication when establishing Dial-up Connectivity.
(4) Configurations of applicable Cyber Assets that are unable to perform authentication when establishing Dial-up Connectivity.
(5) If there is no Dial-up Connectivity, an attestation that there is no Dial-up Connectivity.</t>
  </si>
  <si>
    <t>(1) Network Flow Diagram depicting encryption that terminates at an Intermediate System.
(2) Configuration of Intermediate System (for example: Group Policy Security Setting) depicting encryption is utilized and terminates at an Intermediate System.</t>
  </si>
  <si>
    <t>(1)Define in Visitor Control Program the need for continuous escort of visitors by those individuals who have unescorted physical access.  The Visitor Control Program should define "continuous".
(2)Signage in/around PSP reminding individuals with authorized unescorted physical access for the need to have continuous escorted access of visitors.
(3)Visitor Access Logs for the last 90 days.  The Visitor Access Log should have a signature block for the authorized escort which indicates by signing this visitor in, the authorized escort will adhere to all of his/her responsibilities including the need for continuous escort.</t>
  </si>
  <si>
    <t xml:space="preserve">(1)Create one or more processes to evaluate security patches for applicability that have been released since the last evaluation from the source(s) identified in tracking process, at least once every 35 calendar days.
(2)For each identified patch source, provide a report that security patches have been evaluated for applicability once every 35 calendar days for the audit period.
(3)For each identified patch source, the provided report should include the results of the evaluations for applicability.
List of Security Patches evaluated within 35 days of previous evaluation.
</t>
  </si>
  <si>
    <t>(1)Create one or more processes to generate alerts for security events that necessitates an alert, that includes, as a minimum the following type of events:
     (a)Detected malicious code from Part 4.1; and
     (b)Detected failure of Part 4.1 event logging.
(2)Create documentation for each Cyber Asset (individually or by group) on how each BES Cyber System or Cyber Asset is configured to alert for security events (see minimum events above).  If the BES Cyber System and the Cyber Asset is not capable of generating alerts, provide evidence to prove the inability to generate alerts.
(3)Configuration and Alarm/Alert Report depicting how each BES Cyber System or Cyber Asset generates alerts and the associated alerts for the audit period for at a minimum: 
     (a)Detected malicious code ; and
     (b)Detected failure of event logging.</t>
  </si>
  <si>
    <t xml:space="preserve">(1)Create one or more processes to have a method(s) to enforce authentication of interactive user access.
(2)Configuration report for applicable Cyber Assets which depicts enforcement of authentication of interactive user access.
(3)If not technically feasible for a Cyber Asset, at a minimum, perform the following activities:
     (a)Create and file a Technical Feasibility Exception;
     (b)Implement compensating measures; and
     (c)Provide evidence compensating measures have been implemented.
</t>
  </si>
  <si>
    <t>For password-only authentication for interactive user access, either technically or procedurally enforce the following password parameters:
5.5.1. Password length that is, at least, the lesser of eight
characters or the maximum length supported by the Cyber Asset; and
5.5.2. Minimum password complexity that is the lesser of three or more different types of characters (e.g., uppercase alphabetic, lowercase alphabetic, numeric, nonalphanumeric) or the maximum complexity
supported by the Cyber Asset.</t>
  </si>
  <si>
    <t>Examples of evidence may include, but are
not limited to:
• System-generated reports or
screen-shots of the system enforced password parameters,
including length and complexity; or
• Attestations that include a
reference to the documented
procedures that were followed.</t>
  </si>
  <si>
    <t>(1)Create one or more processes to either technically or procedurally enforce password changes or an obligation to change the password at least once every 15 calendar months, where technically feasible.
(2)Password report, which depicts if a password for password-only authentication for interactive user access has been changed, when it was changed (within 15 calendar months), and whether it was enforced by either a technical or procedural method.
(3)If not technically feasible for a Cyber Asset, at a minimum, perform the following activities:
     (a)Create and file a Technical Feasibility Exception;
     (b)Implement compensating measures; and
     (c)Provide evidence compensating measures have been implemented.</t>
  </si>
  <si>
    <t>Examples of evidence may include, but are
not limited to:
• System-generated reports or screen-shots of the system enforced periodicity of changing passwords; or
• Attestations that include a reference to the documented procedures that were followed.</t>
  </si>
  <si>
    <t xml:space="preserve">(1)Create one or more processes which either: 
     (a)Limit the number of unsuccessful authentication attempts; or
     (b)Generate alerts after a threshold of unsuccessful authentication attempts.
(2)Provide Configuration Report, which depicts per applicable Cyber Asset the configuration that:
     (a)Limits the number of unsuccessful authentication attempts; or
     (b)Generate alerts after a threshold of unsuccessful authentication attempts.
(3)If not technically feasible for a Cyber Asset, at a minimum, perform the following activities:
     (a)Create and file a Technical Feasibility Exception;
     (b)Implement compensating measures; and
     (c)Provide evidence compensating measures have been implemented.
</t>
  </si>
  <si>
    <t>(1)Create one or more processes for updating the baseline configuration for a change that deviates from the existing baseline configuration.
(2)For each Applicable System, provide a Verification report, which depicts the baseline configuration was updated as necessary within 30 calendar days of completing the change to the baseline configuration.</t>
  </si>
  <si>
    <t xml:space="preserve">(1)Create one or more processes to determine whether changes to the baseline configuration affect the security controls in CIP-005 and CIP-007.
(2)For each Applicable System, prior to the change, provide a Change Report which verifies the changes that deviate from the existing baseline configuration that could impact the security controls in CIP-005 and CIP-007 have been assessed.
(3)For each Applicable System, following the change, provide a Change Report which verifies the changes do not adversely affect the security controls in CIP-005 and CIP-007.
(4)For each Applicable System, provide a Verification of Cyber Security Controls Report, which documents the results of the verification of cyber security controls.
</t>
  </si>
  <si>
    <t>(1)Create one or more processes to test, in accordance with 1.5.1 and 1.5.2, that deviations to the existing baseline configuration do not adversely affect the security controls in CIP-005 and CIP-007.
(2)For each Applicable System, provide a Change Report, which documents the following, at a minimum:
     (a)Results of testing;
     (b)verification of whether the test environment or production environment where the test is performed models the baseline configuration; and
     (c)verification of whether the test environment or production environment where the test is performed minimizes adverse effects on the documented cyber security controls.
(3)If not technically feasible for a Cyber Asset, at a minimum, perform the following activities:
     (a)Create and file a Technical Feasibility Exception;
     (b)Implement compensating measures; and
     (c)Provide evidence compensating measures have been implemented.</t>
  </si>
  <si>
    <t>Create Vulnerability Assessment Program</t>
  </si>
  <si>
    <r>
      <t xml:space="preserve">(1)Create one or more documents for Transient Cyber Asset(s) that includes:
</t>
    </r>
    <r>
      <rPr>
        <sz val="10"/>
        <rFont val="Calibri"/>
        <family val="2"/>
        <scheme val="minor"/>
      </rPr>
      <t xml:space="preserve">     (a)TCA Management
     (b)TCA Authorization
     (c)Software Vulnerability Mitigation
     (d)Introduction of Malicious Code Mitigation
     (e)Unauthorized Use Mitigation
     (f)TCA Connectivity (at all times, on-demand, or combination of the two).
</t>
    </r>
    <r>
      <rPr>
        <sz val="11"/>
        <rFont val="Calibri"/>
        <family val="2"/>
        <scheme val="minor"/>
      </rPr>
      <t xml:space="preserve">(2)TCA Configuration report which depicts which methods to achieve the objective of mitigating the risk of vulnerabilities posed by unpatched software on the TCA: 
     </t>
    </r>
    <r>
      <rPr>
        <sz val="10"/>
        <rFont val="Calibri"/>
        <family val="2"/>
        <scheme val="minor"/>
      </rPr>
      <t xml:space="preserve">(a)Security Patches, including manual or managed updates;
     (b)Live operating system and software executables only from read-only media; or
     (c)System hardening.
</t>
    </r>
    <r>
      <rPr>
        <sz val="11"/>
        <rFont val="Calibri"/>
        <family val="2"/>
        <scheme val="minor"/>
      </rPr>
      <t xml:space="preserve">(3)TCA Configuration report which depicts which methods to achieve the objective of mitigating the introduction of malicious code:
</t>
    </r>
    <r>
      <rPr>
        <sz val="10"/>
        <rFont val="Calibri"/>
        <family val="2"/>
        <scheme val="minor"/>
      </rPr>
      <t xml:space="preserve">     (a)AV software, including manual or managed updates of signature patterns;
     (b)Application whitelisting.
</t>
    </r>
    <r>
      <rPr>
        <sz val="11"/>
        <rFont val="Calibri"/>
        <family val="2"/>
        <scheme val="minor"/>
      </rPr>
      <t xml:space="preserve">(4)TCA Configuration report which depicts which methods to achieve the objective of mitigating the risk of unauthorized use of a TCA:
    </t>
    </r>
    <r>
      <rPr>
        <sz val="10"/>
        <rFont val="Calibri"/>
        <family val="2"/>
        <scheme val="minor"/>
      </rPr>
      <t xml:space="preserve"> (a)Restrict physical access;
     (b)Full-disk encryption with authentication; or
     (c)Multi-factor authentication.</t>
    </r>
  </si>
  <si>
    <r>
      <t xml:space="preserve">(1)Create one or more documents for Transient Cyber Asset(s) managed by a third party that includes:
</t>
    </r>
    <r>
      <rPr>
        <sz val="10"/>
        <rFont val="Calibri"/>
        <family val="2"/>
        <scheme val="minor"/>
      </rPr>
      <t xml:space="preserve">     (a)Software vulnerability mitigation;
     (b)Introduction of malicious code mitigation; and
     (c)determination of additional mitigation actions, as necessary.
</t>
    </r>
    <r>
      <rPr>
        <sz val="11"/>
        <rFont val="Calibri"/>
        <family val="2"/>
        <scheme val="minor"/>
      </rPr>
      <t xml:space="preserve">(2)TCA Configuration report which depicts which methods to achieve the objective of mitigating the risk of vulnerabilities posed by unpatched software on the TCA: 
     </t>
    </r>
    <r>
      <rPr>
        <sz val="10"/>
        <rFont val="Calibri"/>
        <family val="2"/>
        <scheme val="minor"/>
      </rPr>
      <t xml:space="preserve">(a)Security Patches, including manual or managed updates;
     (b)Live operating system and software executables only from read-only media; or
     (c)System hardening.
</t>
    </r>
    <r>
      <rPr>
        <sz val="11"/>
        <rFont val="Calibri"/>
        <family val="2"/>
        <scheme val="minor"/>
      </rPr>
      <t xml:space="preserve">(3)TCA Configuration report which depicts which methods to achieve the objective of mitigating the introduction of malicious code:
</t>
    </r>
    <r>
      <rPr>
        <sz val="10"/>
        <rFont val="Calibri"/>
        <family val="2"/>
        <scheme val="minor"/>
      </rPr>
      <t xml:space="preserve">     (a)AV software, including manual or managed updates of signature patterns;
     (b)Application whitelisting.
</t>
    </r>
    <r>
      <rPr>
        <sz val="11"/>
        <rFont val="Calibri"/>
        <family val="2"/>
        <scheme val="minor"/>
      </rPr>
      <t xml:space="preserve">(4)TCA Configuration report which depicts which methods to achieve the objective of mitigating the risk of unauthorized use of a TCA:
    </t>
    </r>
    <r>
      <rPr>
        <sz val="10"/>
        <rFont val="Calibri"/>
        <family val="2"/>
        <scheme val="minor"/>
      </rPr>
      <t xml:space="preserve"> (a)Restrict physical access;
     (b)Full-disk encryption with authentication; or
     (c)Multi-factor authentication.</t>
    </r>
  </si>
  <si>
    <t>TO  perform Risk Assessment of physical threats</t>
  </si>
  <si>
    <t>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CIP-014-2 — Physical Security Page 6 of 36 developed within 120 calendar days following the completion of Requirement R2 and executed according to the timeline specified in the physical security plan(s). The physical security plan(s) shall include the following attributes: [VRF: High; Time Horizon: Long-term Planning] 5.1. Resiliency or security measures designed collectively to deter, detect, delay, assess, communicate, and respond to potential physical threats and vulnerabilities identified during the evaluation conducted in Requirement R4. 5.2. Law enforcement contact and coordination information. 5.3. A timeline for executing the physical security enhancements and modifications specified in the physical security plan. 5.4. Provisions to evaluate evolving physical threats, and their corresponding security measures, to the Transmission station(s), Transmission substation(s), or primary control center(s).</t>
  </si>
  <si>
    <t>Software/Application Licenses, Maintenance and Support,  and Upgrade Costs</t>
  </si>
  <si>
    <t>Production, Printing, and Shipping Costs</t>
  </si>
  <si>
    <t>High Impact BES Cyber Systems and
their associated:
• EACMS</t>
  </si>
  <si>
    <t>High Impact BES Cyber Systems and
their associated:
• PCA
Medium Impact BES Cyber Systems
and their associated:
• PCA</t>
  </si>
  <si>
    <t>High Impact BES Cyber Systems with
External Routable Connectivity and
their associated:
• PCA
Medium Impact BES Cyber Systems
with External Routable Connectivity
and their associated:
• PCA</t>
  </si>
  <si>
    <t xml:space="preserve">Electronic Access Points for High
Impact BES Cyber Systems
Electronic Access Points for Medium
Impact BES Cyber Systems </t>
  </si>
  <si>
    <t>High Impact BES Cyber Systems with
Dial-up Connectivity and their
associated:
• PCA
Medium Impact BES Cyber Systems
with Dial-up Connectivity and their
associated:
• PCA</t>
  </si>
  <si>
    <t>Electronic Access Points for High
Impact BES Cyber Systems
Electronic Access Points for Medium
Impact BES Cyber Systems at Control
Centers</t>
  </si>
  <si>
    <t>High Impact BES Cyber Systems and
their associated:
• PCA
Medium Impact BES Cyber Systems
with External Routable Connectivity
and their associated:
• PCA</t>
  </si>
  <si>
    <t>Medium Impact BES Cyber Systems
without External Routable Connectivity
Physical Access Control Systems (PACS)
associated with:
• High Impact BES Cyber Systems,
or
• Medium Impact BES Cyber
Systems with External Routable
Connectivity</t>
  </si>
  <si>
    <t>Medium Impact BES Cyber Systems
with External Routable Connectivity
and their associated:
1. EACMS; and
2. PCA</t>
  </si>
  <si>
    <t>High Impact BES Cyber Systems and
their associated:
1. EACMS; and
2. PCA</t>
  </si>
  <si>
    <t xml:space="preserve">High Impact BES Cyber Systems and
their associated:
1. EACMS; and
2. PCA
Medium Impact BES Cyber Systems
with External Routable Connectivity
and their associated:
1. EACMS; and
2. PCA </t>
  </si>
  <si>
    <t>Physical Access Control Systems (PACS)
associated with:
• High Impact BES Cyber
Systems, or
• Medium Impact BES Cyber
Systems with External Routable
Connectivity</t>
  </si>
  <si>
    <t>High Impact BES Cyber Systems and
their associated:
• PCA
Medium Impact BES Cyber Systems
at Control Centers and their
associated:
• PCA</t>
  </si>
  <si>
    <t>Physical Access Control Systems (PACS)
associated with:
• High Impact BES Cyber Systems, or
• Medium Impact BES Cyber Systems
with External Routable Connectivity
Locally mounted hardware or devices
at the Physical Security Perimeter
associated with:
• High Impact BES Cyber Systems, or
• Medium Impact BES Cyber Systems
with External Routable Connectivity</t>
  </si>
  <si>
    <t>High Impact BES Cyber Systems and
their associated:
1. EACMS;
2. PACS; and
3. PCA
Medium Impact BES Cyber Systems
with External Routable Connectivity
and their associated:
1. EACMS;
2. PACS; and
3. PCA</t>
  </si>
  <si>
    <t>High Impact BES Cyber Systems and
their associated:
1. PCA; and
2. Nonprogrammable
communication components
located inside both a PSP and
an ESP.
Medium Impact BES Cyber Systems at
Control Centers and their associated:
1. PCA; and
2. Nonprogrammable
communication components
located inside both a PSP and
an ESP.</t>
  </si>
  <si>
    <t>High Impact BES Cyber Systems and
their associated:
1. EACMS;
2. PACS; and
3. PCA
Medium Impact BES Cyber Systems
and their associated:
1. EACMS;
2. PACS; and
3. PCA</t>
  </si>
  <si>
    <t>High Impact BES Cyber Systems and
their associated:
1. EACMS;
2. PACS; and
3. PCA
Medium Impact BES Cyber Systems at
Control Centers and their associated:
1. EACMS;
2. PACS; and
3. PCA
Medium Impact BES Cyber Systems
with External Routable Connectivity
and their associated:
1. EACMS;
2. PACS; and
3. PCA</t>
  </si>
  <si>
    <t>High Impact BES Cyber Systems and
their associated:
1. EACMS;
2. PACS; and
3. PCA
Medium Impact BES Cyber Systems
at Control Centers and their
associated:
1. EACMS;
2. PACS; and
3. PCA</t>
  </si>
  <si>
    <t>High Impact BES Cyber Systems
Medium Impact BES Cyber Systems</t>
  </si>
  <si>
    <t>High Impact BES Cyber Systems and
their associated:
1. EACMS; and
2. PACS
Medium Impact BES Cyber Systems
and their associated:
1. EACMS; and
2. PACS</t>
  </si>
  <si>
    <t>High Impact BES Cyber Systems and
their associated:
1. EACMS; and
2. PACS
Medium Impact BES Cyber Systems at
Control Centers and their associated:
1. EACMS; and
2. PACS</t>
  </si>
  <si>
    <t xml:space="preserve">High Impact BES Cyber Systems </t>
  </si>
  <si>
    <t>High Impact BES Cyber Systems</t>
  </si>
  <si>
    <t>High Impact BES Cyber Systems and
their associated:
1. EACMS;
2. PCA</t>
  </si>
  <si>
    <t>High Impact BES Cyber Systems
Medium Impact BES Cyber Systems
Note: Implementation does not require
the Responsible Entity to renegotiate
or abrogate existing contracts
(including amendments to master
agreements and purchase orders).
Additionally, the following issues are
beyond the scope of Part 1.6: (1) the
actual terms and conditions of a
procurement contract; and (2) vendor
performance and adherence to a
contract.</t>
  </si>
  <si>
    <t>Physical Access Control Systems (PACS) associated with:
• High Impact BES Cyber
Systems, or
• Medium Impact BES Cyber
Systems with External Routable
Connectivity</t>
  </si>
  <si>
    <r>
      <t xml:space="preserve">HR I-9 process or third-party documentation of background check.  If hire date exceeds 7 years, a new check is requested. 
Note: This applies to all </t>
    </r>
    <r>
      <rPr>
        <b/>
        <sz val="11"/>
        <rFont val="Calibri"/>
        <family val="2"/>
        <scheme val="minor"/>
      </rPr>
      <t>High Impact BES Cyber Systems</t>
    </r>
    <r>
      <rPr>
        <sz val="11"/>
        <rFont val="Calibri"/>
        <family val="2"/>
        <scheme val="minor"/>
      </rPr>
      <t xml:space="preserve"> and </t>
    </r>
    <r>
      <rPr>
        <b/>
        <sz val="11"/>
        <rFont val="Calibri"/>
        <family val="2"/>
        <scheme val="minor"/>
      </rPr>
      <t>Medium Impact BES Cyber System assets w/in an ESP that has External Routable Connectivity</t>
    </r>
    <r>
      <rPr>
        <sz val="11"/>
        <rFont val="Calibri"/>
        <family val="2"/>
        <scheme val="minor"/>
      </rPr>
      <t xml:space="preserve">. 
</t>
    </r>
  </si>
  <si>
    <t>Create a Cyber Security Incident Response Plan</t>
  </si>
  <si>
    <t>CSIRP implementation and execution evidence</t>
  </si>
  <si>
    <t>Revised CSIRP</t>
  </si>
  <si>
    <t>Recovery Plan Specifications</t>
  </si>
  <si>
    <t xml:space="preserve">Documented Recovery Plan based on Cyber Asset type, classification, vendor, model, or function
</t>
  </si>
  <si>
    <t xml:space="preserve">Documented Recovery Plan
</t>
  </si>
  <si>
    <t>Recovery Plan Implementation and Testing</t>
  </si>
  <si>
    <t>Recovery Plan Review, Update and Communication</t>
  </si>
  <si>
    <t>Each Responsible Entity shall implement one or more documented processes that collectively include the applicable requirement parts, where technically feasible, in CIP-005-6 Table R2 –Remote Access Management.</t>
  </si>
  <si>
    <t>Configuration Change Management and Vulnerability Assessments</t>
  </si>
  <si>
    <t xml:space="preserve">Examples of evidence may include, but are not limited to:
 Documentation of the need for all enabled ports on all applicable Cyber Assets and Electronic Access Points,
individually or by group.
 Listings of the listening ports on the Cyber Assets, individually or by group, from either the device configuration files, command output (such as netstat), or
network scans of open ports; or
 Configuration files of host based firewalls or other device level mechanisms that only allow needed ports and deny all others. </t>
  </si>
  <si>
    <t>Detail Row Reference</t>
  </si>
  <si>
    <t>Detail Column Reference</t>
  </si>
  <si>
    <t>Software/ Application Licenses, Maintenance and Support,  and Upgrade Costs</t>
  </si>
  <si>
    <t>Equipment &amp; Hardware</t>
  </si>
  <si>
    <t>Incremental CIP Compliance Costs Associated With Multiple CIP Requirements and not separately included in CIP Requirement Detail</t>
  </si>
  <si>
    <t>Labor Cost ($/hour)</t>
  </si>
  <si>
    <t>Incremental CIP Compliance Costs for the 12-Month Prior-Year Period Associated with a Specific CIP Requirement</t>
  </si>
  <si>
    <t xml:space="preserve">Total Incremental CIP Compliance Costs Associated with Specific CIP Requirements </t>
  </si>
  <si>
    <t xml:space="preserve">Incremental CIP Compliance Costs Associated with Specific CIP Requirements </t>
  </si>
  <si>
    <t xml:space="preserve">Incremental CIP Compliance Costs Associated with Specific CIP Requirements   </t>
  </si>
  <si>
    <t>Incremental CIP Compliance Actual Cost</t>
  </si>
  <si>
    <t>Row Ref</t>
  </si>
  <si>
    <t>Col Ref</t>
  </si>
  <si>
    <t>Facility Staff Labor Cost</t>
  </si>
  <si>
    <t>Compliance Staff Labor Cost</t>
  </si>
  <si>
    <t>Other Labor Cost</t>
  </si>
  <si>
    <t>Incremental CIP Compliance</t>
  </si>
  <si>
    <t>Required Information</t>
  </si>
  <si>
    <t>Table 1 - Incremental CIP Compliance Costs for a Facility Designated as IROL-Critical</t>
  </si>
  <si>
    <t>Table 2 - Other CIP Compliance Costs</t>
  </si>
  <si>
    <t>Optional Information</t>
  </si>
  <si>
    <t>Note:  If cost information is provided in Table 2, the costs should also be included in</t>
  </si>
  <si>
    <t>the respective summary totals on Table 1</t>
  </si>
  <si>
    <t>Note:  If cost information is provided in Table 3, the costs should also be included in the respective summary totals on Table 1</t>
  </si>
  <si>
    <t>Notes:</t>
  </si>
  <si>
    <t xml:space="preserve">  denotes a row that totals subsidiary requirements in one or more following rows</t>
  </si>
  <si>
    <t xml:space="preserve">  denotes a requirement that may not apply unless the unless Generation Plant maintains a Control Center at the facility</t>
  </si>
  <si>
    <t>If cost information is provided in Table 4, the costs will be summarized in Table 3, and should be included in the respective summary totals on Table 1</t>
  </si>
  <si>
    <t>Cost Recovery Period during which CIP Costs were Paid</t>
  </si>
  <si>
    <t>Starting Date of Cost Recovery Period</t>
  </si>
  <si>
    <t>Ending Date of Cost Recovery Period</t>
  </si>
  <si>
    <t>Actual Paid Incremental Costs for the Specified Period</t>
  </si>
  <si>
    <t>Total Actual Paid Incremental Costs for the Specified Period</t>
  </si>
  <si>
    <t>Table 3 - Cost Summmary by CIP Requirement:   Paid Costs Allocated to Specific CIP Requirements</t>
  </si>
  <si>
    <t>Table 4 - CIP Requirement Detail:   Paid Costs by Specific CIP Requirement and Cost Category</t>
  </si>
  <si>
    <r>
      <t xml:space="preserve">Other, including Associated Administrative </t>
    </r>
    <r>
      <rPr>
        <u/>
        <sz val="11"/>
        <rFont val="Calibri"/>
        <family val="2"/>
        <scheme val="minor"/>
      </rPr>
      <t>and Regulatory</t>
    </r>
    <r>
      <rPr>
        <sz val="11"/>
        <rFont val="Calibri"/>
        <family val="2"/>
        <scheme val="minor"/>
      </rPr>
      <t xml:space="preserve"> Costs</t>
    </r>
  </si>
  <si>
    <t>Bucksport Generation</t>
  </si>
  <si>
    <t>Y</t>
  </si>
  <si>
    <t>N</t>
  </si>
  <si>
    <t>Completed - 12/18/2020</t>
  </si>
  <si>
    <t>Completed - 11/19/2019</t>
  </si>
  <si>
    <t>Completed - 12/18/2021</t>
  </si>
  <si>
    <t>Completed - 3/20/2020</t>
  </si>
  <si>
    <t>Completed - 5/29/2018</t>
  </si>
  <si>
    <t>Completed - 12/17/2020</t>
  </si>
  <si>
    <t>Completed - 1/7/2021</t>
  </si>
  <si>
    <t>Evidence: CIP-004-6 R1 1.1 Quarterly Notification Log.pdf | CIP-004-6 R1 1.1 Quarterly Awarness Training 07152021.pdf | CIP-004-6 R1 1.1 Quarterly Awarness Training 04212021.pdf</t>
  </si>
  <si>
    <t>No Shared Password Changes 2021</t>
  </si>
  <si>
    <t>Program Created - 6/22/2018</t>
  </si>
  <si>
    <t>Training for Casco New User Completed on 7/16/2021</t>
  </si>
  <si>
    <t>Bucksport G4</t>
  </si>
  <si>
    <t>Cyber Technologies</t>
  </si>
  <si>
    <t>Completed 4/18/2018</t>
  </si>
  <si>
    <t>Evidence: CIP 004 R2 2.3  Security Training Sign-In Sheet_Ronald Riggi-07162021</t>
  </si>
  <si>
    <t>Evidence: CIP-004 R2 2.3 Security Training Sign-In Sheet_Kyle Sullivan-06162021, CIP-004 R2 2.3 Security Training Sign-In Sheet_John Downing-08172021</t>
  </si>
  <si>
    <t>Evidence: Ronald Riggi ID Check</t>
  </si>
  <si>
    <t>No background checks completed April 1st-Oct 31 2021</t>
  </si>
  <si>
    <t>Completed in CIP-004 Policy Review 1/7/2021</t>
  </si>
  <si>
    <t>No Shared Password Revokactions in 2021</t>
  </si>
  <si>
    <t>John Downing and Kyle Sullivan</t>
  </si>
  <si>
    <t>Completed 7/21/2021</t>
  </si>
  <si>
    <t>Evidence: CIP-004 R4 4.3 Annual Privileges Review Log 07212021</t>
  </si>
  <si>
    <t>Evidence: CIP-004 R4 4.4 Annual BCSI Access Review Log 07212021</t>
  </si>
  <si>
    <t>Evidence: CIP-004-6 R5.1 Access Revocation Form_JD_07092021</t>
  </si>
  <si>
    <t>Program Created - 3/30/2017</t>
  </si>
  <si>
    <t>Complete</t>
  </si>
  <si>
    <t>Policy Modified 9/28/2020</t>
  </si>
  <si>
    <t>Updated Drawings 6/14/2021</t>
  </si>
  <si>
    <t>Evidence: List of ESPs-CIP-005-5 R1.1 PSP LIST 09132021.pdf. We have a network drawing. Drawing would need to be heavily redacted to share with outside vender</t>
  </si>
  <si>
    <t>We have a network drawing. Drawing would need to be heavily redacted to share with outside vender</t>
  </si>
  <si>
    <t>Bucksport does not allow dial-up. Policy created 3/3/2017</t>
  </si>
  <si>
    <t>N/A - We are not a control center</t>
  </si>
  <si>
    <t>Bucksport user Duo Mobile. Duo was setup years ago, but Bucksport pays a monthly fee for the service</t>
  </si>
  <si>
    <t>Not sure if this is the correct column, Bucksport pays $100 per month for Duo Service</t>
  </si>
  <si>
    <t>Plan Modified 9/8/2021</t>
  </si>
  <si>
    <t>Evidence:BUCKSP-PRO-CIP-006 - Physical Security of BES Cyber Systems rev07 09082021.pdf</t>
  </si>
  <si>
    <t>Procedure updated  4/3/2017. Security System monitored by Operator</t>
  </si>
  <si>
    <t>Updated Procedure 9/13/2021</t>
  </si>
  <si>
    <t xml:space="preserve"> Evidence: CIP 006 R1 1.6 Monitor DSX Access Procedure v2.docx</t>
  </si>
  <si>
    <t>Evidence: CIP 006 R1 1.8 Log Access to PSP Procedure v2.docx</t>
  </si>
  <si>
    <t>Evidence: CIP 006 R1 1.9 Retain Logs for 180 Days Procedure v2.pdf</t>
  </si>
  <si>
    <t>Evidence: CIP-006-6 R2.1 Visitor Log.pdf</t>
  </si>
  <si>
    <t>Visitor Policy Updated 9/8/2021</t>
  </si>
  <si>
    <t>Evidence: CIP-006-6 R2.1 Visitor Log.pdf, BUCKSP-PRO-CIP-006 - Physical Security of BES Cyber Systems rev07 09082021.pdf, Visitor Agreement Form Rev 2.0.pdf</t>
  </si>
  <si>
    <t>Completed 3/1/2021</t>
  </si>
  <si>
    <t>BPG Uses Duo MFA Subscription for all users with remote access</t>
  </si>
  <si>
    <t>Policy Modified 9/28/2020, Port list created or modified in 2020</t>
  </si>
  <si>
    <t>Policy Modified 9/28/2021</t>
  </si>
  <si>
    <t>Procedures provided by outside venders with patch contracts</t>
  </si>
  <si>
    <t>Process located in CIP-007 Procedure, last updated 9/28/2020</t>
  </si>
  <si>
    <t>Baker Hughes Provides definition updates through CAP Patch Subscription. Cost added under patch managerment</t>
  </si>
  <si>
    <t>incident reports, logs, and notes that were kept during the incident response process or exercise.</t>
  </si>
  <si>
    <t>Plan Review 9/8/2021</t>
  </si>
  <si>
    <t>Completed - 8/25/21</t>
  </si>
  <si>
    <t>Evidence: Bucksport Generation - CSIRP Incident and Testing Form 2021_signed.pdf | Bucksport Generation LLC. After Action Report 2021.pdf</t>
  </si>
  <si>
    <t>Completed - 3/20/2017</t>
  </si>
  <si>
    <t>Evidence: Recovery Team Rev 1.4 04282021.docx</t>
  </si>
  <si>
    <t>Completed - 4/28/2021</t>
  </si>
  <si>
    <t>Not Required</t>
  </si>
  <si>
    <t>Not Required: BPG is not a control center</t>
  </si>
  <si>
    <t>Completed - 9/28/2020</t>
  </si>
  <si>
    <t>N/A - High Impact Only</t>
  </si>
  <si>
    <t xml:space="preserve">Baselines are updated annually and monthly when security patches are applied. </t>
  </si>
  <si>
    <t xml:space="preserve">I can provide baseline change form we use monthly, will need to be redacted first. </t>
  </si>
  <si>
    <t>High Impact Only</t>
  </si>
  <si>
    <t>Completed - 11/5/2020</t>
  </si>
  <si>
    <t>Completed - 7/21/2021</t>
  </si>
  <si>
    <t>Same as R2.1</t>
  </si>
  <si>
    <t>Policy Reviewed - 9/23/2021</t>
  </si>
  <si>
    <t>Evidence: BUCKSP-PRO-CIP-013 Supply Chain Management Plan 09232021.pdf</t>
  </si>
  <si>
    <t>Completed - 4/19/2021</t>
  </si>
  <si>
    <t>I have a list of accounts not sure its good to share account names. But I can provide if needed</t>
  </si>
  <si>
    <t>Completed - 3/14/2019</t>
  </si>
  <si>
    <t>Passwords are changed annually. We will actually be changing passwords the week of the 18th in October</t>
  </si>
  <si>
    <t xml:space="preserve">Will provide evidence of change log after passwords have been changed. </t>
  </si>
  <si>
    <t>Default passwords changed before device is put into production</t>
  </si>
  <si>
    <t>BPG is not a control center</t>
  </si>
  <si>
    <t>Completed 4/19/21 Completed 7/21/2021 Completed 10/21/2021</t>
  </si>
  <si>
    <t xml:space="preserve"> Evidence: CIP-004 R4 4.2 Quarterly Access Review Log 07212021 (need to scan in new log as of 10/21)</t>
  </si>
  <si>
    <t>Training Renewal for: Kyle Sullivan-6/16/2021, John Downing-8/17/2021, Ron Riggi-7/16/2021</t>
  </si>
  <si>
    <t>Fiber Runs to PSPs</t>
  </si>
  <si>
    <t>115 kV</t>
  </si>
  <si>
    <t>Natural Gas</t>
  </si>
  <si>
    <t>Facility Staff Labor</t>
  </si>
  <si>
    <t>Compliance Staff Labor</t>
  </si>
  <si>
    <t>Total Labor</t>
  </si>
  <si>
    <t>Internal Labor Not Assigned to Specific CIP Requirement</t>
  </si>
  <si>
    <t>Incremental CIP Compliance Internal Labor</t>
  </si>
  <si>
    <t>Physical Security</t>
  </si>
  <si>
    <t>Cyper Technologies - Patches check 35 days for each Medium Impact vender. Procedure for checking patches is attached to asset list and would need to be redacted before using as evidence</t>
  </si>
  <si>
    <t>Will provide evidence of change log after passwords have been changed.  Zoho</t>
  </si>
  <si>
    <t>Can attached invoices for outside support agreements for HMI Patch Support - Cyper Technologies $7,706.3.  Maint/Support - Baker Hughes=$16,027, Casco Systems=$33,768</t>
  </si>
  <si>
    <t>Cyber Tecnologoes - Estimated 2 hours per month for monitoring. 32 hours for initial server build and configurations</t>
  </si>
  <si>
    <t>Cyber Technologies.  Evidence: Bucksport Generation - CSIRP Incident and Testing Form 2021_signed.pdf | Bucksport Generation LLC. After Action Report 2021.pdf</t>
  </si>
  <si>
    <t xml:space="preserve">Cyber Technologies.  I can provide baseline change form we use monthly, will need to be redacted first. </t>
  </si>
  <si>
    <t>Cyber Tecnologies</t>
  </si>
  <si>
    <t>Cyber Technologies.  Removed and Destroyed HDDs. Evidence: Equipment Removal Log and Image 07212021.pdf</t>
  </si>
  <si>
    <t>Completed - 4/21/2021 Completed - 7/15/2021 Completed - 10/26/2021 Completed - 1/20/2022</t>
  </si>
  <si>
    <t>Total Nonlabor Costs Above</t>
  </si>
  <si>
    <t>Regulatory and Legal</t>
  </si>
  <si>
    <t>Consulting Services Assigned to CIP Standard</t>
  </si>
  <si>
    <t>Items For Which a CIP Standard is not Assigned</t>
  </si>
  <si>
    <t>Capital Costs</t>
  </si>
  <si>
    <t>O&amp;M Costs</t>
  </si>
  <si>
    <t>Worksheet 9</t>
  </si>
  <si>
    <t>Incremental Revenue Requirement of Interconnection Reliability Operating Limits BES Cyber System ("IROL-CIP")</t>
  </si>
  <si>
    <t>Schedule 17 of ISO-NE OATT</t>
  </si>
  <si>
    <t>Table of Contents</t>
  </si>
  <si>
    <t xml:space="preserve">Worksheet </t>
  </si>
  <si>
    <t>IROL-CIP Accumlated Deferred Income Taxes</t>
  </si>
  <si>
    <t>IROL-CIP Operations and Maintenance Expenses, Including Administrative and General Expenses</t>
  </si>
  <si>
    <t>Schedule 17, Attachment A, Table 1</t>
  </si>
  <si>
    <t>Schedule 17, Attachment A, Table 2</t>
  </si>
  <si>
    <t>Schedule 17, Attachment A, Table 3</t>
  </si>
  <si>
    <t>Schedule 17, Attachment A, Table 4</t>
  </si>
  <si>
    <t>IROL-CIP Rate Base and Revenue Requirement</t>
  </si>
  <si>
    <t>Worksheet 1</t>
  </si>
  <si>
    <t>(a)</t>
  </si>
  <si>
    <t>(b)</t>
  </si>
  <si>
    <t xml:space="preserve">Line </t>
  </si>
  <si>
    <t>No.</t>
  </si>
  <si>
    <t xml:space="preserve">IROL-CIP Rate Base </t>
  </si>
  <si>
    <t>Total</t>
  </si>
  <si>
    <t>Reference</t>
  </si>
  <si>
    <t>IROL-CIP Plant in Service</t>
  </si>
  <si>
    <t>W/S 3, Line 1(a)</t>
  </si>
  <si>
    <t>IROL-CIP Accumulated Depreciation and Amortization</t>
  </si>
  <si>
    <t>W/S 3, Line 2(a)</t>
  </si>
  <si>
    <t xml:space="preserve">IROL-CIP Related Accumulated Deferred Income Tax </t>
  </si>
  <si>
    <t>W/S 3, Line 3(a)</t>
  </si>
  <si>
    <t>IROL-CIP Cash Working Capital</t>
  </si>
  <si>
    <t>W/S 3, Line 6(a)</t>
  </si>
  <si>
    <t>Total IROL-CIP Rate Base (Sum Lines 1 thru 4)</t>
  </si>
  <si>
    <t>IROL-CIP Revenue Requirement</t>
  </si>
  <si>
    <t>IROL-CIP Return and Associated Income Taxes</t>
  </si>
  <si>
    <t>W/S 2, Line 12(a)</t>
  </si>
  <si>
    <t>IROL-CIP Depreciation Expense</t>
  </si>
  <si>
    <t>W/S 4, Line 4(a)</t>
  </si>
  <si>
    <t>IROL-CIP Related Municipal Tax Expense</t>
  </si>
  <si>
    <t>W/S 4, Line 1(a)</t>
  </si>
  <si>
    <t>IROL-CIP Operation and Maintenance Expense</t>
  </si>
  <si>
    <t>W/S 4, Line 2(a)</t>
  </si>
  <si>
    <t>IROL-CIP Interest Costs on Operations and Maintenance Expense</t>
  </si>
  <si>
    <t>W/S 4, Line 3(a)</t>
  </si>
  <si>
    <t>Total IROL-CIP Revenue Requirement (Sum Lines 6 thru 10)</t>
  </si>
  <si>
    <t xml:space="preserve">IROL-CIP Return and Associated Income Taxes </t>
  </si>
  <si>
    <t>Worksheet 2</t>
  </si>
  <si>
    <t>Input Cells are Shaded Yellow</t>
  </si>
  <si>
    <t>(b) = (a) / Total (a)</t>
  </si>
  <si>
    <t>(c)</t>
  </si>
  <si>
    <t>(d) = (b) x (c)</t>
  </si>
  <si>
    <t>(e)</t>
  </si>
  <si>
    <t>(f)</t>
  </si>
  <si>
    <t>Weighted</t>
  </si>
  <si>
    <t>Line</t>
  </si>
  <si>
    <t>Capitalization</t>
  </si>
  <si>
    <t>Cost of</t>
  </si>
  <si>
    <t>Average Cost of</t>
  </si>
  <si>
    <t xml:space="preserve">Equity </t>
  </si>
  <si>
    <t>Ratios</t>
  </si>
  <si>
    <t>Capital</t>
  </si>
  <si>
    <t>Capital (WACC)</t>
  </si>
  <si>
    <t>Portion</t>
  </si>
  <si>
    <t>Reference for (a),(c)</t>
  </si>
  <si>
    <t>Long-Term Debt</t>
  </si>
  <si>
    <t>N/A</t>
  </si>
  <si>
    <t>W/S 5, Line 12(t) and Line 22(t)</t>
  </si>
  <si>
    <t>Preferred Stock</t>
  </si>
  <si>
    <t>None</t>
  </si>
  <si>
    <t>Common Equity w/o Goodwill</t>
  </si>
  <si>
    <t>W/S 5, Line 27(t)</t>
  </si>
  <si>
    <t>Total Return (Sum Lines 1 thru 4)</t>
  </si>
  <si>
    <t>Composite Income Tax Rate</t>
  </si>
  <si>
    <t>Federal Income Tax Rate (FIT)</t>
  </si>
  <si>
    <t>(1)</t>
  </si>
  <si>
    <t>Current FIT</t>
  </si>
  <si>
    <t>State Income Tax Rate (SIT)</t>
  </si>
  <si>
    <t>(2)</t>
  </si>
  <si>
    <t>Current Weighted Average SIT - Internal Records</t>
  </si>
  <si>
    <t>Composite Income Tax Rate (CIT)</t>
  </si>
  <si>
    <t>[FIT+(FIT*(1-SIT))]</t>
  </si>
  <si>
    <t/>
  </si>
  <si>
    <t>W/S 1, Line 5</t>
  </si>
  <si>
    <t>Cost of Capital</t>
  </si>
  <si>
    <t>Line 4 WACC * Line 8</t>
  </si>
  <si>
    <t>Equity Cost of Capital</t>
  </si>
  <si>
    <t>Line 4 Equity * Line 8</t>
  </si>
  <si>
    <t>Income Taxes</t>
  </si>
  <si>
    <t>Line 10 * (Line 7/(1-Line7))</t>
  </si>
  <si>
    <t>Return and Income Taxes</t>
  </si>
  <si>
    <t>The ROE is 10.57%, which is equal to the current base ROE approved by FERC for the New England Transmission Owners.</t>
  </si>
  <si>
    <t>The Federal/State Income Tax Rate equals the currently effective income tax rate for the federal and state governments</t>
  </si>
  <si>
    <t>IROL-CIP Rate Base Detail</t>
  </si>
  <si>
    <t>Worksheet 3</t>
  </si>
  <si>
    <t>Line
No.</t>
  </si>
  <si>
    <t>June 2021 to December 2022 Average</t>
  </si>
  <si>
    <t>IROL-CIP Plant</t>
  </si>
  <si>
    <t xml:space="preserve">IROL-CIP Plant </t>
  </si>
  <si>
    <t>WS 6, Line 24</t>
  </si>
  <si>
    <t>IROL-CIP Accumulated Depreciation &amp; Amortization</t>
  </si>
  <si>
    <t>WS 6, Line 48</t>
  </si>
  <si>
    <t>IROL-CIP Accumulated Deferred Income Tax</t>
  </si>
  <si>
    <t xml:space="preserve"> IROL-CIP Accumulated Deferred Income Taxes</t>
  </si>
  <si>
    <t>WS 7, Line 31</t>
  </si>
  <si>
    <t>IROL-CIP Operation &amp; Maintenance Expense</t>
  </si>
  <si>
    <t>W/S 4, Line 2</t>
  </si>
  <si>
    <t>45 Days / 360 Days</t>
  </si>
  <si>
    <t>Calculated</t>
  </si>
  <si>
    <t>IROL-CIP Cash Working Capital (Line 26 x Line 27)</t>
  </si>
  <si>
    <t>Line 7*Line 8</t>
  </si>
  <si>
    <t>Enter credit balances as negatives.</t>
  </si>
  <si>
    <t>IROL-CIP Expense Detail</t>
  </si>
  <si>
    <t>Worksheet 4</t>
  </si>
  <si>
    <t>Total for June 2021 to December 2022</t>
  </si>
  <si>
    <t>Reference for Column (A)</t>
  </si>
  <si>
    <t>Internal Workpaper</t>
  </si>
  <si>
    <t>IROL-CIP Operation and Maintenance (O&amp;M) Expense (includes A&amp;G)</t>
  </si>
  <si>
    <t>WS 8, Line 8</t>
  </si>
  <si>
    <t>IROL-CIP Interest Costs</t>
  </si>
  <si>
    <t>WS 8, Line 9</t>
  </si>
  <si>
    <t>Depreciation Expense</t>
  </si>
  <si>
    <t>Worksheet 5</t>
  </si>
  <si>
    <t>(d)</t>
  </si>
  <si>
    <t>(g)</t>
  </si>
  <si>
    <t>(h)</t>
  </si>
  <si>
    <t>(i)</t>
  </si>
  <si>
    <t>(j)</t>
  </si>
  <si>
    <t>(k)</t>
  </si>
  <si>
    <t>(l)</t>
  </si>
  <si>
    <t>(m)</t>
  </si>
  <si>
    <t>(n)</t>
  </si>
  <si>
    <t>(o)</t>
  </si>
  <si>
    <t>(p)</t>
  </si>
  <si>
    <t>(q)</t>
  </si>
  <si>
    <t>(r)</t>
  </si>
  <si>
    <t>(s)</t>
  </si>
  <si>
    <t>(t)</t>
  </si>
  <si>
    <t xml:space="preserve">June </t>
  </si>
  <si>
    <t>July</t>
  </si>
  <si>
    <t>August</t>
  </si>
  <si>
    <t>September</t>
  </si>
  <si>
    <t>October</t>
  </si>
  <si>
    <t>November</t>
  </si>
  <si>
    <t>December</t>
  </si>
  <si>
    <t>January 2022</t>
  </si>
  <si>
    <t>February</t>
  </si>
  <si>
    <t>March</t>
  </si>
  <si>
    <t>April</t>
  </si>
  <si>
    <t xml:space="preserve">May </t>
  </si>
  <si>
    <t>June</t>
  </si>
  <si>
    <t>Long-Term Debt ("LTD")</t>
  </si>
  <si>
    <t>Bonds</t>
  </si>
  <si>
    <t>Reacquired Bonds (Enter Credit)</t>
  </si>
  <si>
    <t>Advances from Associated Companies</t>
  </si>
  <si>
    <t>Premium on LTD</t>
  </si>
  <si>
    <t>Discount on LTD (Enter Credit)</t>
  </si>
  <si>
    <t>Debt Expense (Enter Credit)</t>
  </si>
  <si>
    <t>Loss on Reacquired Debt (Enter Credit)</t>
  </si>
  <si>
    <t>Hedging Activities (Enter Credit)</t>
  </si>
  <si>
    <t>Gain on Reacquired Debt</t>
  </si>
  <si>
    <t>Long Term Debt (Sum Lines 1 thru 10)</t>
  </si>
  <si>
    <t>Average</t>
  </si>
  <si>
    <t>Interest Expense</t>
  </si>
  <si>
    <t>Annual Amortization of Debt Disc. &amp; Exp.</t>
  </si>
  <si>
    <t>Annual Amortization of Loss on Reacquired Debt</t>
  </si>
  <si>
    <t>Annual Amortization of Debt Premium (Enter Credit)</t>
  </si>
  <si>
    <t>Annual Amortization of Gain on Reacquired Debt (Enter Credit)</t>
  </si>
  <si>
    <t>Interest on Debt to Associated Companies</t>
  </si>
  <si>
    <t>Hedging Expense</t>
  </si>
  <si>
    <t>Total Annual Cost (Sum Lines 13 thru 19)</t>
  </si>
  <si>
    <t>Total Interest Expense</t>
  </si>
  <si>
    <t>LTD Cost of Capital  (Line 19(B)/Avg Line 11(A) &amp; (B))</t>
  </si>
  <si>
    <t>Common Equity ("CE")</t>
  </si>
  <si>
    <t>Proprietary Capital - Total</t>
  </si>
  <si>
    <t>Unappropriated Undistributed Subsidiary Earnings</t>
  </si>
  <si>
    <t xml:space="preserve">Goodwill </t>
  </si>
  <si>
    <t>Common Equity (Line 23 - Line 24 - Line 25)</t>
  </si>
  <si>
    <t>IROL-CIP Plant in Service, Accumulated Depreciation and Depreciation Expense</t>
  </si>
  <si>
    <t>PTF Transmission Plant and Phase I/II HVDC-TF Leases &amp; Other</t>
  </si>
  <si>
    <t>Worksheet 6</t>
  </si>
  <si>
    <t>(f) =  (a) + (b) - (c) + (d) + (e)</t>
  </si>
  <si>
    <t>Plant In Service</t>
  </si>
  <si>
    <t>Beginning Balance</t>
  </si>
  <si>
    <t>Additions</t>
  </si>
  <si>
    <t>Retirements</t>
  </si>
  <si>
    <t>Adjustments</t>
  </si>
  <si>
    <t>Transfers</t>
  </si>
  <si>
    <t>Ending Balance</t>
  </si>
  <si>
    <t>January 2021</t>
  </si>
  <si>
    <t xml:space="preserve">February </t>
  </si>
  <si>
    <t xml:space="preserve">April </t>
  </si>
  <si>
    <t>May</t>
  </si>
  <si>
    <t>Janaury 2022</t>
  </si>
  <si>
    <t>Accumulated Depreciation</t>
  </si>
  <si>
    <t>Removal Costs</t>
  </si>
  <si>
    <t>IROL-CIP Accumulated Deferred Income Taxes</t>
  </si>
  <si>
    <t>Worksheet 7</t>
  </si>
  <si>
    <t>Accumulated Deferred Income Tax Inputs</t>
  </si>
  <si>
    <t>Straight-line Depreciation Rate</t>
  </si>
  <si>
    <t>Year 1</t>
  </si>
  <si>
    <t>Year 2</t>
  </si>
  <si>
    <t>Year 3</t>
  </si>
  <si>
    <t>Year 4</t>
  </si>
  <si>
    <t>Year 5</t>
  </si>
  <si>
    <t>Year 6</t>
  </si>
  <si>
    <t>Current Tax Depreciation Depreciation Rates (MACRS) - Five Year Property</t>
  </si>
  <si>
    <t>Federal Tax Rate</t>
  </si>
  <si>
    <t>W/S 2</t>
  </si>
  <si>
    <t>CT Tax Rate</t>
  </si>
  <si>
    <t>Composite Tax Rate</t>
  </si>
  <si>
    <t>(Line 3*(1-Line 4))/(1-(Line 3*(1-Line 4)))</t>
  </si>
  <si>
    <t>Year</t>
  </si>
  <si>
    <t>Monthly Investment</t>
  </si>
  <si>
    <t>Cummulative Investment</t>
  </si>
  <si>
    <t>SL Tax Depreciation</t>
  </si>
  <si>
    <t>MACRS Depreciation on 2021 Additions</t>
  </si>
  <si>
    <t>MACRS Depreciation on 2022 Additions</t>
  </si>
  <si>
    <t>Total MACRS Depreciation</t>
  </si>
  <si>
    <t>MACRS Less SL Tax Depreciation</t>
  </si>
  <si>
    <t>Deferred Income Taxes</t>
  </si>
  <si>
    <t>Accumulated Deferred Income Taxes</t>
  </si>
  <si>
    <t>(Line 19 or 31(c)*Line 1)/12</t>
  </si>
  <si>
    <t>(Line 19 or 31(c)*Line 3)/12</t>
  </si>
  <si>
    <t>(e) + (f)</t>
  </si>
  <si>
    <t>(g)-(d)</t>
  </si>
  <si>
    <t>(h)*Line 4</t>
  </si>
  <si>
    <t>(j) + (i)</t>
  </si>
  <si>
    <t>(a) Total must equal total IROL-CIP Plant in Service on W/S 6, Line 23 (F)</t>
  </si>
  <si>
    <t>IROL-CIP Operations and Maintenance Expenses</t>
  </si>
  <si>
    <t>Line #</t>
  </si>
  <si>
    <t>IROL-CIP O&amp;M Costs</t>
  </si>
  <si>
    <t>Amount</t>
  </si>
  <si>
    <t>WS 9</t>
  </si>
  <si>
    <t>Other, including Associated Administrative and Regulatory Costs</t>
  </si>
  <si>
    <t>Sum of Lines 1-7</t>
  </si>
  <si>
    <t>Interest</t>
  </si>
  <si>
    <t>Line 22</t>
  </si>
  <si>
    <t>Line 8+Line 9</t>
  </si>
  <si>
    <t>Interest Calculation</t>
  </si>
  <si>
    <t>Beginning Balance of IROL-CIP Costs</t>
  </si>
  <si>
    <t>Always zero</t>
  </si>
  <si>
    <t>Ending Balance of IROL-CIP Costs</t>
  </si>
  <si>
    <t>Line 8</t>
  </si>
  <si>
    <t>Interest During Cost Accumulation Period</t>
  </si>
  <si>
    <t>Number of Months from Midpoint of Cost Accumulation Period to End of Cost Accumulation Period</t>
  </si>
  <si>
    <t>Average Interest Rate During Period</t>
  </si>
  <si>
    <t>Interest Costs from Midpoint of Cost Accumulation to end of Cost Accumulation Period</t>
  </si>
  <si>
    <t>Line 12*Line 13/12*Line 14</t>
  </si>
  <si>
    <t>Interest During Period from End of Cost Accumulation Period to Beginning fo Cost Recovery Period</t>
  </si>
  <si>
    <t>Number of Months from End of Cost Accumulation Period to Beginning of Cost Recovery Period</t>
  </si>
  <si>
    <t>Interest Costs from End of Cost Accumulation Period to Beginning of Cost Recovery Period</t>
  </si>
  <si>
    <t>Line 12*Line16/12*Line 17</t>
  </si>
  <si>
    <t>Interest During Cost Recovery Period</t>
  </si>
  <si>
    <t>Number of Months from Beginning of Cost Recovery Period to Midpoint of Cost Recovery Period</t>
  </si>
  <si>
    <t>Interest Rate During Period</t>
  </si>
  <si>
    <t>Interest Costs from During Recovery Period</t>
  </si>
  <si>
    <t>Line 12*Line 19/12*Line 20</t>
  </si>
  <si>
    <t>Total Interest</t>
  </si>
  <si>
    <t>Line 15 + Line 18 + Line 21</t>
  </si>
  <si>
    <t>Average March 31, 2021 to March 31, 2023</t>
  </si>
  <si>
    <t>Janaury 2023</t>
  </si>
  <si>
    <t>Worksheet 10</t>
  </si>
  <si>
    <t>Worksheet 11</t>
  </si>
  <si>
    <t>Worksheet 12</t>
  </si>
  <si>
    <t>January 2023</t>
  </si>
  <si>
    <t>Line 9 + Line 11</t>
  </si>
  <si>
    <t>WS 6, Sum of Line 55</t>
  </si>
  <si>
    <t>Canal Generation</t>
  </si>
  <si>
    <t>MACRS Depreciation on 2023 Additions</t>
  </si>
  <si>
    <t>(Four year weighted average book life)</t>
  </si>
  <si>
    <t>Stonepeake Capitalization</t>
  </si>
  <si>
    <t>March 2021 to March 2023</t>
  </si>
  <si>
    <t>March 2021</t>
  </si>
  <si>
    <t>Other Long-Term Debt (net of debt expense)</t>
  </si>
  <si>
    <t>(w)</t>
  </si>
  <si>
    <t>(x)</t>
  </si>
  <si>
    <t>Estimates</t>
  </si>
  <si>
    <t>(u)</t>
  </si>
  <si>
    <t>IROL-CIP Rate Base</t>
  </si>
  <si>
    <t>March 29, 2021 to March 31, 2023</t>
  </si>
  <si>
    <t>Program Management</t>
  </si>
  <si>
    <t>Worksheet</t>
  </si>
  <si>
    <t>Difference</t>
  </si>
  <si>
    <t>Table 2</t>
  </si>
  <si>
    <t>O&amp;M</t>
  </si>
  <si>
    <t>Table 3</t>
  </si>
  <si>
    <t>Worksheet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</si>
</sst>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quot;$&quot;#,##0.00"/>
    <numFmt numFmtId="166" formatCode="[$-409]mmmm\ d\,\ yyyy;@"/>
    <numFmt numFmtId="167" formatCode="_(* #,##0_);_(* \(#,##0\);_(* &quot;-&quot;??_);_(@_)"/>
    <numFmt numFmtId="168" formatCode="_(&quot;$&quot;* #,##0_);_(&quot;$&quot;* \(#,##0\);_(&quot;$&quot;* &quot;-&quot;??_);_(@_)"/>
    <numFmt numFmtId="169" formatCode="_(* #,##0.0_);_(* \(#,##0.0\);_(* &quot;-&quot;??_);_(@_)"/>
    <numFmt numFmtId="170" formatCode="dd\-mmm\-yy_)"/>
    <numFmt numFmtId="171" formatCode="General_)"/>
    <numFmt numFmtId="172" formatCode="0.0000%"/>
    <numFmt numFmtId="173" formatCode="0.0000"/>
    <numFmt numFmtId="174" formatCode="#,##0.000_);[Red]\(#,##0.000\)"/>
  </numFmts>
  <fonts count="47">
    <font>
      <sz val="10"/>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MT"/>
    </font>
    <font>
      <sz val="10"/>
      <name val="Calibri"/>
      <family val="2"/>
      <scheme val="minor"/>
    </font>
    <font>
      <b/>
      <sz val="10"/>
      <name val="Calibri"/>
      <family val="2"/>
      <scheme val="minor"/>
    </font>
    <font>
      <b/>
      <sz val="11"/>
      <color theme="1"/>
      <name val="Calibri"/>
      <family val="2"/>
      <scheme val="minor"/>
    </font>
    <font>
      <b/>
      <sz val="11"/>
      <name val="Calibri"/>
      <family val="2"/>
      <scheme val="minor"/>
    </font>
    <font>
      <sz val="11"/>
      <name val="Calibri"/>
      <family val="2"/>
      <scheme val="minor"/>
    </font>
    <font>
      <b/>
      <sz val="12"/>
      <name val="Calibri"/>
      <family val="2"/>
      <scheme val="minor"/>
    </font>
    <font>
      <b/>
      <sz val="14"/>
      <name val="Calibri"/>
      <family val="2"/>
      <scheme val="minor"/>
    </font>
    <font>
      <sz val="11"/>
      <color indexed="8"/>
      <name val="Calibri"/>
      <family val="2"/>
      <scheme val="minor"/>
    </font>
    <font>
      <b/>
      <sz val="8"/>
      <name val="Calibri"/>
      <family val="2"/>
      <scheme val="minor"/>
    </font>
    <font>
      <sz val="8"/>
      <name val="Calibri"/>
      <family val="2"/>
      <scheme val="minor"/>
    </font>
    <font>
      <i/>
      <sz val="8"/>
      <name val="Calibri"/>
      <family val="2"/>
      <scheme val="minor"/>
    </font>
    <font>
      <sz val="11"/>
      <color indexed="8"/>
      <name val="Calibri"/>
      <family val="2"/>
    </font>
    <font>
      <b/>
      <sz val="18"/>
      <name val="Calibri"/>
      <family val="2"/>
      <scheme val="minor"/>
    </font>
    <font>
      <sz val="12"/>
      <name val="Calibri"/>
      <family val="2"/>
      <scheme val="minor"/>
    </font>
    <font>
      <sz val="12"/>
      <color theme="1"/>
      <name val="Calibri"/>
      <family val="2"/>
      <scheme val="minor"/>
    </font>
    <font>
      <sz val="14"/>
      <name val="Calibri"/>
      <family val="2"/>
      <scheme val="minor"/>
    </font>
    <font>
      <b/>
      <sz val="16"/>
      <name val="Calibri"/>
      <family val="2"/>
      <scheme val="minor"/>
    </font>
    <font>
      <sz val="16"/>
      <name val="Calibri"/>
      <family val="2"/>
      <scheme val="minor"/>
    </font>
    <font>
      <u/>
      <sz val="11"/>
      <name val="Calibri"/>
      <family val="2"/>
      <scheme val="minor"/>
    </font>
    <font>
      <sz val="11"/>
      <color rgb="FF006100"/>
      <name val="Calibri"/>
      <family val="2"/>
      <scheme val="minor"/>
    </font>
    <font>
      <sz val="11"/>
      <color rgb="FF9C6500"/>
      <name val="Calibri"/>
      <family val="2"/>
      <scheme val="minor"/>
    </font>
    <font>
      <sz val="10"/>
      <name val="Verdana"/>
      <family val="2"/>
    </font>
    <font>
      <b/>
      <sz val="10"/>
      <name val="Times New Roman"/>
      <family val="1"/>
    </font>
    <font>
      <sz val="10"/>
      <name val="Times New Roman"/>
      <family val="1"/>
    </font>
    <font>
      <sz val="11"/>
      <name val="Times New Roman"/>
      <family val="1"/>
    </font>
    <font>
      <strike/>
      <sz val="10"/>
      <name val="Times New Roman"/>
      <family val="1"/>
    </font>
    <font>
      <b/>
      <u/>
      <sz val="10"/>
      <name val="Times New Roman"/>
      <family val="1"/>
    </font>
    <font>
      <b/>
      <sz val="10"/>
      <name val="Arial"/>
      <family val="2"/>
    </font>
    <font>
      <b/>
      <u val="singleAccounting"/>
      <sz val="10"/>
      <name val="Times New Roman"/>
      <family val="1"/>
    </font>
    <font>
      <u val="doubleAccounting"/>
      <sz val="10"/>
      <name val="Times New Roman"/>
      <family val="1"/>
    </font>
    <font>
      <sz val="11"/>
      <color theme="1"/>
      <name val="Times New Roman"/>
      <family val="1"/>
    </font>
    <font>
      <u/>
      <sz val="11"/>
      <color theme="1"/>
      <name val="Calibri"/>
      <family val="2"/>
      <scheme val="minor"/>
    </font>
    <font>
      <u val="singleAccounting"/>
      <sz val="11"/>
      <color theme="1"/>
      <name val="Calibri"/>
      <family val="2"/>
      <scheme val="minor"/>
    </font>
    <font>
      <sz val="8"/>
      <name val="Verdana"/>
      <family val="2"/>
    </font>
    <font>
      <b/>
      <sz val="12"/>
      <color theme="1"/>
      <name val="Times New Roman"/>
      <family val="1"/>
    </font>
    <font>
      <b/>
      <sz val="12"/>
      <name val="Times New Roman"/>
      <family val="1"/>
    </font>
    <font>
      <u val="singleAccounting"/>
      <sz val="10"/>
      <name val="Verdana"/>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CC"/>
        <bgColor indexed="64"/>
      </patternFill>
    </fill>
    <fill>
      <patternFill patternType="solid">
        <fgColor theme="0" tint="-0.249977111117893"/>
        <bgColor indexed="64"/>
      </patternFill>
    </fill>
    <fill>
      <patternFill patternType="solid">
        <fgColor rgb="FFC6EFCE"/>
      </patternFill>
    </fill>
    <fill>
      <patternFill patternType="solid">
        <fgColor rgb="FFFFEB9C"/>
      </patternFill>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6">
    <xf numFmtId="0" fontId="0" fillId="0" borderId="0"/>
    <xf numFmtId="0" fontId="8" fillId="0" borderId="0"/>
    <xf numFmtId="165" fontId="9" fillId="0" borderId="0" applyProtection="0"/>
    <xf numFmtId="165" fontId="9" fillId="0" borderId="0" applyProtection="0"/>
    <xf numFmtId="43" fontId="8" fillId="0" borderId="0" applyFont="0" applyFill="0" applyBorder="0" applyAlignment="0" applyProtection="0"/>
    <xf numFmtId="9" fontId="8" fillId="0" borderId="0" applyFont="0" applyFill="0" applyBorder="0" applyAlignment="0" applyProtection="0"/>
    <xf numFmtId="0" fontId="7" fillId="0" borderId="0"/>
    <xf numFmtId="0" fontId="29" fillId="10" borderId="0" applyNumberFormat="0" applyBorder="0" applyAlignment="0" applyProtection="0"/>
    <xf numFmtId="0" fontId="30" fillId="11" borderId="0" applyNumberFormat="0" applyBorder="0" applyAlignment="0" applyProtection="0"/>
    <xf numFmtId="43" fontId="31" fillId="0" borderId="0" applyFont="0" applyFill="0" applyBorder="0" applyAlignment="0" applyProtection="0"/>
    <xf numFmtId="41" fontId="31" fillId="0" borderId="0" applyFont="0" applyFill="0" applyBorder="0" applyAlignment="0" applyProtection="0"/>
    <xf numFmtId="44" fontId="31" fillId="0" borderId="0" applyFont="0" applyFill="0" applyBorder="0" applyAlignment="0" applyProtection="0"/>
    <xf numFmtId="9" fontId="31" fillId="0" borderId="0" applyFont="0" applyFill="0" applyBorder="0" applyAlignment="0" applyProtection="0"/>
    <xf numFmtId="0" fontId="8" fillId="0" borderId="0"/>
    <xf numFmtId="0" fontId="8" fillId="0" borderId="0"/>
    <xf numFmtId="44" fontId="8" fillId="0" borderId="0" applyFont="0" applyFill="0" applyBorder="0" applyAlignment="0" applyProtection="0"/>
  </cellStyleXfs>
  <cellXfs count="502">
    <xf numFmtId="0" fontId="0" fillId="0" borderId="0" xfId="0"/>
    <xf numFmtId="0" fontId="14" fillId="0" borderId="2" xfId="0" applyFont="1" applyBorder="1" applyAlignment="1">
      <alignment wrapText="1"/>
    </xf>
    <xf numFmtId="0" fontId="14" fillId="0" borderId="0" xfId="0" applyFont="1" applyAlignment="1">
      <alignment wrapText="1"/>
    </xf>
    <xf numFmtId="0" fontId="14" fillId="0" borderId="0" xfId="0" applyFont="1"/>
    <xf numFmtId="14" fontId="14" fillId="0" borderId="1" xfId="0" applyNumberFormat="1" applyFont="1" applyBorder="1" applyAlignment="1">
      <alignment horizontal="center" vertical="top" wrapText="1"/>
    </xf>
    <xf numFmtId="0" fontId="14" fillId="0" borderId="1" xfId="0" applyFont="1" applyBorder="1" applyAlignment="1">
      <alignment vertical="top" wrapText="1"/>
    </xf>
    <xf numFmtId="0" fontId="14" fillId="0" borderId="0" xfId="0" applyFont="1" applyAlignment="1">
      <alignment vertical="top" wrapText="1"/>
    </xf>
    <xf numFmtId="0" fontId="14" fillId="0" borderId="0" xfId="0" applyFont="1" applyAlignment="1">
      <alignment vertical="top"/>
    </xf>
    <xf numFmtId="0" fontId="6" fillId="0" borderId="1" xfId="0" applyFont="1" applyBorder="1" applyAlignment="1">
      <alignment vertical="top" wrapText="1"/>
    </xf>
    <xf numFmtId="0" fontId="14" fillId="0" borderId="1" xfId="0" applyFont="1" applyBorder="1" applyAlignment="1">
      <alignment vertical="center" wrapText="1"/>
    </xf>
    <xf numFmtId="0" fontId="14" fillId="2" borderId="1" xfId="0" applyFont="1" applyFill="1" applyBorder="1" applyAlignment="1">
      <alignment vertical="top" wrapText="1"/>
    </xf>
    <xf numFmtId="0" fontId="6" fillId="2" borderId="1" xfId="0" applyFont="1" applyFill="1" applyBorder="1" applyAlignment="1">
      <alignment vertical="top" wrapText="1"/>
    </xf>
    <xf numFmtId="0" fontId="14" fillId="2" borderId="1" xfId="0" applyFont="1" applyFill="1" applyBorder="1" applyAlignment="1">
      <alignment horizontal="left" vertical="top" wrapText="1"/>
    </xf>
    <xf numFmtId="0" fontId="14" fillId="3" borderId="0" xfId="0" applyFont="1" applyFill="1" applyAlignment="1">
      <alignment vertical="top" wrapText="1"/>
    </xf>
    <xf numFmtId="0" fontId="14" fillId="3" borderId="0" xfId="0" applyFont="1" applyFill="1" applyAlignment="1">
      <alignment vertical="top"/>
    </xf>
    <xf numFmtId="0" fontId="6" fillId="0" borderId="1" xfId="0" applyFont="1" applyBorder="1" applyAlignment="1">
      <alignment horizontal="left" vertical="top" wrapText="1"/>
    </xf>
    <xf numFmtId="0" fontId="17" fillId="0" borderId="1" xfId="0" applyFont="1" applyBorder="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vertical="top"/>
    </xf>
    <xf numFmtId="0" fontId="14" fillId="2" borderId="1" xfId="0" applyFont="1" applyFill="1" applyBorder="1" applyAlignment="1">
      <alignment horizontal="center" vertical="center" wrapText="1"/>
    </xf>
    <xf numFmtId="0" fontId="14" fillId="0" borderId="1" xfId="0" quotePrefix="1" applyFont="1" applyBorder="1" applyAlignment="1">
      <alignment horizontal="left" vertical="top" wrapText="1"/>
    </xf>
    <xf numFmtId="0" fontId="14" fillId="0" borderId="1" xfId="0" applyFont="1" applyBorder="1" applyAlignment="1">
      <alignment vertical="center"/>
    </xf>
    <xf numFmtId="14" fontId="14" fillId="5" borderId="1" xfId="0" applyNumberFormat="1" applyFont="1" applyFill="1" applyBorder="1" applyAlignment="1">
      <alignment horizontal="center" vertical="top" wrapText="1"/>
    </xf>
    <xf numFmtId="0" fontId="6" fillId="5" borderId="1" xfId="0" applyFont="1" applyFill="1" applyBorder="1" applyAlignment="1">
      <alignment vertical="top" wrapText="1"/>
    </xf>
    <xf numFmtId="0" fontId="14" fillId="5" borderId="1" xfId="0" applyFont="1" applyFill="1" applyBorder="1" applyAlignment="1">
      <alignment vertical="top" wrapText="1"/>
    </xf>
    <xf numFmtId="0" fontId="14" fillId="5" borderId="1" xfId="0" applyFont="1" applyFill="1" applyBorder="1" applyAlignment="1">
      <alignment vertical="center" wrapText="1"/>
    </xf>
    <xf numFmtId="0" fontId="6" fillId="5" borderId="1" xfId="0" applyFont="1" applyFill="1" applyBorder="1" applyAlignment="1">
      <alignment horizontal="left" vertical="top" wrapText="1"/>
    </xf>
    <xf numFmtId="0" fontId="17" fillId="5" borderId="1" xfId="0" applyFont="1" applyFill="1" applyBorder="1" applyAlignment="1">
      <alignment horizontal="left" vertical="top" wrapText="1"/>
    </xf>
    <xf numFmtId="0" fontId="14" fillId="0" borderId="3" xfId="0" applyFont="1" applyBorder="1" applyAlignment="1">
      <alignment vertical="center" wrapText="1"/>
    </xf>
    <xf numFmtId="0" fontId="14" fillId="0" borderId="3" xfId="0" applyFont="1" applyBorder="1" applyAlignment="1">
      <alignment vertical="center"/>
    </xf>
    <xf numFmtId="0" fontId="14" fillId="0" borderId="0" xfId="0" applyFont="1" applyAlignment="1">
      <alignment vertical="center"/>
    </xf>
    <xf numFmtId="0" fontId="14" fillId="0" borderId="2" xfId="0" applyFont="1" applyBorder="1" applyAlignment="1">
      <alignment vertical="center"/>
    </xf>
    <xf numFmtId="0" fontId="14" fillId="6" borderId="1" xfId="0" applyFont="1" applyFill="1" applyBorder="1" applyAlignment="1">
      <alignment vertical="top" wrapText="1"/>
    </xf>
    <xf numFmtId="14" fontId="14" fillId="6" borderId="1" xfId="0" applyNumberFormat="1" applyFont="1" applyFill="1" applyBorder="1" applyAlignment="1">
      <alignment horizontal="center" vertical="top" wrapText="1"/>
    </xf>
    <xf numFmtId="0" fontId="14" fillId="6" borderId="1" xfId="0" applyFont="1" applyFill="1" applyBorder="1" applyAlignment="1">
      <alignment vertical="center" wrapText="1"/>
    </xf>
    <xf numFmtId="0" fontId="14" fillId="5" borderId="1" xfId="0" applyFont="1" applyFill="1" applyBorder="1" applyAlignment="1">
      <alignment horizontal="center" vertical="top" wrapText="1"/>
    </xf>
    <xf numFmtId="0" fontId="14" fillId="5" borderId="1" xfId="0" quotePrefix="1" applyFont="1" applyFill="1" applyBorder="1" applyAlignment="1">
      <alignment horizontal="left" vertical="top" wrapText="1"/>
    </xf>
    <xf numFmtId="0" fontId="6" fillId="5" borderId="1" xfId="0" quotePrefix="1" applyFont="1" applyFill="1" applyBorder="1" applyAlignment="1">
      <alignment horizontal="left" vertical="top" wrapText="1"/>
    </xf>
    <xf numFmtId="0" fontId="14" fillId="0" borderId="1" xfId="0" quotePrefix="1" applyFont="1" applyBorder="1" applyAlignment="1">
      <alignment horizontal="left" wrapText="1"/>
    </xf>
    <xf numFmtId="0" fontId="14" fillId="2" borderId="1" xfId="0" applyFont="1" applyFill="1" applyBorder="1" applyAlignment="1">
      <alignment horizontal="center" vertical="top" wrapText="1"/>
    </xf>
    <xf numFmtId="0" fontId="14" fillId="0" borderId="0" xfId="0" applyFont="1" applyAlignment="1">
      <alignment horizontal="center" vertical="top"/>
    </xf>
    <xf numFmtId="0" fontId="13" fillId="0" borderId="1" xfId="0" quotePrefix="1" applyFont="1" applyBorder="1" applyAlignment="1">
      <alignment horizontal="center" wrapText="1"/>
    </xf>
    <xf numFmtId="0" fontId="13" fillId="0" borderId="6" xfId="0" quotePrefix="1" applyFont="1" applyBorder="1" applyAlignment="1">
      <alignment horizontal="center" wrapText="1"/>
    </xf>
    <xf numFmtId="0" fontId="13" fillId="0" borderId="4" xfId="0" applyFont="1" applyBorder="1" applyAlignment="1">
      <alignment horizontal="center" wrapText="1"/>
    </xf>
    <xf numFmtId="0" fontId="13" fillId="0" borderId="4" xfId="0" quotePrefix="1" applyFont="1" applyBorder="1" applyAlignment="1">
      <alignment horizontal="center" wrapText="1"/>
    </xf>
    <xf numFmtId="0" fontId="10" fillId="0" borderId="0" xfId="0" applyFont="1"/>
    <xf numFmtId="0" fontId="14" fillId="3" borderId="0" xfId="0" applyFont="1" applyFill="1" applyAlignment="1">
      <alignment horizontal="center" vertical="top"/>
    </xf>
    <xf numFmtId="0" fontId="14" fillId="0" borderId="0" xfId="0" applyFont="1" applyAlignment="1">
      <alignment horizontal="center" vertical="top" wrapText="1"/>
    </xf>
    <xf numFmtId="0" fontId="14" fillId="2" borderId="0" xfId="0" applyFont="1" applyFill="1" applyAlignment="1">
      <alignment horizontal="center" vertical="top"/>
    </xf>
    <xf numFmtId="0" fontId="14" fillId="0" borderId="0" xfId="0" quotePrefix="1" applyFont="1" applyAlignment="1">
      <alignment horizontal="left"/>
    </xf>
    <xf numFmtId="0" fontId="13" fillId="0" borderId="5" xfId="0" quotePrefix="1" applyFont="1" applyBorder="1" applyAlignment="1">
      <alignment horizontal="left" vertical="top"/>
    </xf>
    <xf numFmtId="0" fontId="13" fillId="0" borderId="1" xfId="0" quotePrefix="1" applyFont="1" applyBorder="1" applyAlignment="1">
      <alignment horizontal="left" vertical="top"/>
    </xf>
    <xf numFmtId="0" fontId="13" fillId="2" borderId="1" xfId="0" quotePrefix="1" applyFont="1" applyFill="1" applyBorder="1" applyAlignment="1">
      <alignment vertical="center"/>
    </xf>
    <xf numFmtId="0" fontId="16" fillId="2" borderId="1" xfId="0" applyFont="1" applyFill="1" applyBorder="1" applyAlignment="1">
      <alignment vertical="center"/>
    </xf>
    <xf numFmtId="0" fontId="13" fillId="0" borderId="0" xfId="0" applyFont="1" applyAlignment="1">
      <alignment vertical="top"/>
    </xf>
    <xf numFmtId="0" fontId="13" fillId="0" borderId="0" xfId="0" applyFont="1" applyAlignment="1">
      <alignment horizontal="center" wrapText="1"/>
    </xf>
    <xf numFmtId="0" fontId="13" fillId="0" borderId="0" xfId="0" quotePrefix="1" applyFont="1" applyAlignment="1">
      <alignment horizontal="center" wrapText="1"/>
    </xf>
    <xf numFmtId="0" fontId="10" fillId="3" borderId="5" xfId="0" quotePrefix="1" applyFont="1" applyFill="1" applyBorder="1" applyAlignment="1">
      <alignment horizontal="left"/>
    </xf>
    <xf numFmtId="0" fontId="10" fillId="3" borderId="1" xfId="0" applyFont="1" applyFill="1" applyBorder="1"/>
    <xf numFmtId="0" fontId="10" fillId="3" borderId="7" xfId="0" applyFont="1" applyFill="1" applyBorder="1"/>
    <xf numFmtId="0" fontId="10" fillId="3" borderId="3" xfId="0" applyFont="1" applyFill="1" applyBorder="1"/>
    <xf numFmtId="0" fontId="10" fillId="3" borderId="13" xfId="0" quotePrefix="1" applyFont="1" applyFill="1" applyBorder="1" applyAlignment="1">
      <alignment horizontal="left"/>
    </xf>
    <xf numFmtId="0" fontId="10" fillId="3" borderId="2" xfId="0" applyFont="1" applyFill="1" applyBorder="1"/>
    <xf numFmtId="0" fontId="10" fillId="3" borderId="7" xfId="0" quotePrefix="1" applyFont="1" applyFill="1" applyBorder="1" applyAlignment="1">
      <alignment horizontal="left"/>
    </xf>
    <xf numFmtId="0" fontId="14" fillId="0" borderId="3" xfId="0" applyFont="1" applyBorder="1" applyAlignment="1">
      <alignment vertical="top" wrapText="1"/>
    </xf>
    <xf numFmtId="0" fontId="14" fillId="0" borderId="3" xfId="0" quotePrefix="1" applyFont="1" applyBorder="1" applyAlignment="1">
      <alignment horizontal="left" vertical="top"/>
    </xf>
    <xf numFmtId="0" fontId="0" fillId="0" borderId="10" xfId="0" applyBorder="1"/>
    <xf numFmtId="0" fontId="14" fillId="0" borderId="11" xfId="0" applyFont="1" applyBorder="1" applyAlignment="1">
      <alignment vertical="top"/>
    </xf>
    <xf numFmtId="0" fontId="13" fillId="0" borderId="5" xfId="0" quotePrefix="1" applyFont="1" applyBorder="1" applyAlignment="1">
      <alignment horizontal="center" wrapText="1"/>
    </xf>
    <xf numFmtId="0" fontId="5" fillId="0" borderId="1" xfId="0" applyFont="1" applyBorder="1" applyAlignment="1">
      <alignment vertical="top" wrapText="1"/>
    </xf>
    <xf numFmtId="0" fontId="14" fillId="7" borderId="0" xfId="0" applyFont="1" applyFill="1" applyAlignment="1">
      <alignment horizontal="center" vertical="top" wrapText="1"/>
    </xf>
    <xf numFmtId="0" fontId="14" fillId="7" borderId="1" xfId="0" applyFont="1" applyFill="1" applyBorder="1" applyAlignment="1">
      <alignment vertical="top" wrapText="1"/>
    </xf>
    <xf numFmtId="14" fontId="14" fillId="7" borderId="1" xfId="0" applyNumberFormat="1" applyFont="1" applyFill="1" applyBorder="1" applyAlignment="1">
      <alignment horizontal="center" vertical="top" wrapText="1"/>
    </xf>
    <xf numFmtId="0" fontId="5" fillId="7" borderId="1" xfId="0" applyFont="1" applyFill="1" applyBorder="1" applyAlignment="1">
      <alignment vertical="top" wrapText="1"/>
    </xf>
    <xf numFmtId="0" fontId="14" fillId="7" borderId="1" xfId="0" applyFont="1" applyFill="1" applyBorder="1" applyAlignment="1">
      <alignment horizontal="center" vertical="top"/>
    </xf>
    <xf numFmtId="0" fontId="14" fillId="7" borderId="1" xfId="0" applyFont="1" applyFill="1" applyBorder="1" applyAlignment="1">
      <alignment vertical="center"/>
    </xf>
    <xf numFmtId="0" fontId="6" fillId="7" borderId="1" xfId="0" applyFont="1" applyFill="1" applyBorder="1" applyAlignment="1">
      <alignment vertical="top" wrapText="1"/>
    </xf>
    <xf numFmtId="0" fontId="4" fillId="0" borderId="1" xfId="0" applyFont="1" applyBorder="1" applyAlignment="1">
      <alignment vertical="top" wrapText="1"/>
    </xf>
    <xf numFmtId="0" fontId="14" fillId="7" borderId="1" xfId="0" quotePrefix="1" applyFont="1" applyFill="1" applyBorder="1" applyAlignment="1">
      <alignment horizontal="left" vertical="top" wrapText="1"/>
    </xf>
    <xf numFmtId="0" fontId="14" fillId="7" borderId="1" xfId="0" applyFont="1" applyFill="1" applyBorder="1" applyAlignment="1">
      <alignment wrapText="1"/>
    </xf>
    <xf numFmtId="0" fontId="4" fillId="6" borderId="1" xfId="0" quotePrefix="1" applyFont="1" applyFill="1" applyBorder="1" applyAlignment="1">
      <alignment horizontal="left" vertical="top" wrapText="1"/>
    </xf>
    <xf numFmtId="0" fontId="3" fillId="0" borderId="1" xfId="0" applyFont="1" applyBorder="1" applyAlignment="1">
      <alignment vertical="top" wrapText="1"/>
    </xf>
    <xf numFmtId="14" fontId="14" fillId="5" borderId="1" xfId="0" applyNumberFormat="1" applyFont="1" applyFill="1" applyBorder="1" applyAlignment="1">
      <alignment horizontal="left" vertical="top" wrapText="1"/>
    </xf>
    <xf numFmtId="0" fontId="13" fillId="5" borderId="1" xfId="0" quotePrefix="1" applyFont="1" applyFill="1" applyBorder="1" applyAlignment="1">
      <alignment horizontal="left" vertical="top" wrapText="1"/>
    </xf>
    <xf numFmtId="0" fontId="13" fillId="5" borderId="1" xfId="0" applyFont="1" applyFill="1" applyBorder="1" applyAlignment="1">
      <alignment vertical="top" wrapText="1"/>
    </xf>
    <xf numFmtId="0" fontId="14" fillId="7" borderId="1" xfId="0" applyFont="1" applyFill="1" applyBorder="1" applyAlignment="1">
      <alignment horizontal="left" vertical="top" wrapText="1"/>
    </xf>
    <xf numFmtId="0" fontId="14" fillId="5" borderId="1" xfId="0" applyFont="1" applyFill="1" applyBorder="1" applyAlignment="1">
      <alignment vertical="center"/>
    </xf>
    <xf numFmtId="0" fontId="14" fillId="5" borderId="1" xfId="0" applyFont="1" applyFill="1" applyBorder="1" applyAlignment="1">
      <alignment wrapText="1"/>
    </xf>
    <xf numFmtId="0" fontId="13" fillId="2" borderId="1" xfId="0" quotePrefix="1" applyFont="1" applyFill="1" applyBorder="1" applyAlignment="1">
      <alignment horizontal="left" vertical="center"/>
    </xf>
    <xf numFmtId="0" fontId="14" fillId="6" borderId="1" xfId="0" applyFont="1" applyFill="1" applyBorder="1" applyAlignment="1">
      <alignment horizontal="left" vertical="top" wrapText="1"/>
    </xf>
    <xf numFmtId="0" fontId="14" fillId="6" borderId="0" xfId="0" applyFont="1" applyFill="1" applyAlignment="1">
      <alignment vertical="center" wrapText="1"/>
    </xf>
    <xf numFmtId="0" fontId="14" fillId="6" borderId="0" xfId="0" applyFont="1" applyFill="1" applyAlignment="1">
      <alignment vertical="center"/>
    </xf>
    <xf numFmtId="0" fontId="17" fillId="5" borderId="1" xfId="0" applyFont="1" applyFill="1" applyBorder="1" applyAlignment="1">
      <alignment vertical="center"/>
    </xf>
    <xf numFmtId="0" fontId="14" fillId="8" borderId="1" xfId="0" applyFont="1" applyFill="1" applyBorder="1" applyAlignment="1">
      <alignment vertical="top" wrapText="1"/>
    </xf>
    <xf numFmtId="0" fontId="14" fillId="8" borderId="1" xfId="0" quotePrefix="1" applyFont="1" applyFill="1" applyBorder="1" applyAlignment="1">
      <alignment horizontal="left" vertical="top" wrapText="1"/>
    </xf>
    <xf numFmtId="14" fontId="14" fillId="8" borderId="1" xfId="0" applyNumberFormat="1" applyFont="1" applyFill="1" applyBorder="1" applyAlignment="1">
      <alignment horizontal="center" vertical="top" wrapText="1"/>
    </xf>
    <xf numFmtId="0" fontId="2" fillId="8" borderId="1" xfId="0" quotePrefix="1" applyFont="1" applyFill="1" applyBorder="1" applyAlignment="1">
      <alignment horizontal="left" vertical="top" wrapText="1"/>
    </xf>
    <xf numFmtId="0" fontId="14" fillId="8" borderId="1" xfId="0" applyFont="1" applyFill="1" applyBorder="1" applyAlignment="1">
      <alignment vertical="center" wrapText="1"/>
    </xf>
    <xf numFmtId="0" fontId="2" fillId="8" borderId="1" xfId="0" applyFont="1" applyFill="1" applyBorder="1" applyAlignment="1">
      <alignment vertical="top" wrapText="1"/>
    </xf>
    <xf numFmtId="0" fontId="14" fillId="8" borderId="1" xfId="0" applyFont="1" applyFill="1" applyBorder="1" applyAlignment="1">
      <alignment horizontal="left" vertical="top" wrapText="1"/>
    </xf>
    <xf numFmtId="0" fontId="14" fillId="8" borderId="1" xfId="0" applyFont="1" applyFill="1" applyBorder="1" applyAlignment="1">
      <alignment horizontal="center" vertical="center" wrapText="1"/>
    </xf>
    <xf numFmtId="0" fontId="13" fillId="0" borderId="5" xfId="0" applyFont="1" applyBorder="1" applyAlignment="1">
      <alignment horizontal="center" wrapText="1"/>
    </xf>
    <xf numFmtId="0" fontId="13" fillId="0" borderId="1" xfId="0" applyFont="1" applyBorder="1" applyAlignment="1">
      <alignment horizontal="center" wrapText="1"/>
    </xf>
    <xf numFmtId="0" fontId="12" fillId="0" borderId="1" xfId="0" applyFont="1" applyBorder="1" applyAlignment="1">
      <alignment horizontal="center" wrapText="1"/>
    </xf>
    <xf numFmtId="0" fontId="10" fillId="0" borderId="0" xfId="0" applyFont="1" applyAlignment="1">
      <alignment vertical="center"/>
    </xf>
    <xf numFmtId="0" fontId="13" fillId="0" borderId="0" xfId="0" applyFont="1" applyAlignment="1">
      <alignment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13" fillId="0" borderId="8" xfId="0" quotePrefix="1" applyFont="1" applyBorder="1" applyAlignment="1">
      <alignment horizontal="center" wrapText="1"/>
    </xf>
    <xf numFmtId="0" fontId="13" fillId="0" borderId="7" xfId="0" quotePrefix="1" applyFont="1" applyBorder="1" applyAlignment="1">
      <alignment horizontal="left" vertical="top"/>
    </xf>
    <xf numFmtId="0" fontId="14" fillId="3" borderId="5" xfId="0" applyFont="1" applyFill="1" applyBorder="1" applyAlignment="1">
      <alignment vertical="top"/>
    </xf>
    <xf numFmtId="0" fontId="10" fillId="3" borderId="11" xfId="0" quotePrefix="1" applyFont="1" applyFill="1" applyBorder="1" applyAlignment="1">
      <alignment horizontal="left"/>
    </xf>
    <xf numFmtId="0" fontId="10" fillId="3" borderId="0" xfId="0" applyFont="1" applyFill="1"/>
    <xf numFmtId="0" fontId="10" fillId="3" borderId="11" xfId="0" applyFont="1" applyFill="1" applyBorder="1"/>
    <xf numFmtId="0" fontId="10" fillId="3" borderId="5" xfId="0" applyFont="1" applyFill="1" applyBorder="1"/>
    <xf numFmtId="0" fontId="10" fillId="3" borderId="0" xfId="0" quotePrefix="1" applyFont="1" applyFill="1" applyAlignment="1">
      <alignment horizontal="left"/>
    </xf>
    <xf numFmtId="0" fontId="10" fillId="3" borderId="4" xfId="0" applyFont="1" applyFill="1" applyBorder="1"/>
    <xf numFmtId="0" fontId="10" fillId="3" borderId="4" xfId="0" quotePrefix="1" applyFont="1" applyFill="1" applyBorder="1" applyAlignment="1">
      <alignment horizontal="left"/>
    </xf>
    <xf numFmtId="0" fontId="14" fillId="3" borderId="0" xfId="0" quotePrefix="1" applyFont="1" applyFill="1" applyAlignment="1">
      <alignment horizontal="left" vertical="top"/>
    </xf>
    <xf numFmtId="0" fontId="13" fillId="3" borderId="5" xfId="0" quotePrefix="1" applyFont="1" applyFill="1" applyBorder="1" applyAlignment="1">
      <alignment horizontal="left" vertical="top"/>
    </xf>
    <xf numFmtId="0" fontId="13" fillId="3" borderId="1" xfId="0" applyFont="1" applyFill="1" applyBorder="1" applyAlignment="1">
      <alignment vertical="top"/>
    </xf>
    <xf numFmtId="0" fontId="10" fillId="3" borderId="4" xfId="0" quotePrefix="1" applyFont="1" applyFill="1" applyBorder="1" applyAlignment="1">
      <alignment horizontal="center" wrapText="1"/>
    </xf>
    <xf numFmtId="0" fontId="10" fillId="3" borderId="8" xfId="0" applyFont="1" applyFill="1" applyBorder="1"/>
    <xf numFmtId="0" fontId="14" fillId="0" borderId="4" xfId="0" applyFont="1" applyBorder="1"/>
    <xf numFmtId="0" fontId="10" fillId="3" borderId="8" xfId="0" quotePrefix="1" applyFont="1" applyFill="1" applyBorder="1" applyAlignment="1">
      <alignment horizontal="center" wrapText="1"/>
    </xf>
    <xf numFmtId="0" fontId="11" fillId="3" borderId="5" xfId="0" quotePrefix="1" applyFont="1" applyFill="1" applyBorder="1" applyAlignment="1">
      <alignment horizontal="left"/>
    </xf>
    <xf numFmtId="0" fontId="10" fillId="3" borderId="6" xfId="0" applyFont="1" applyFill="1" applyBorder="1"/>
    <xf numFmtId="44" fontId="10" fillId="3" borderId="6" xfId="0" applyNumberFormat="1" applyFont="1" applyFill="1" applyBorder="1"/>
    <xf numFmtId="44" fontId="14" fillId="0" borderId="0" xfId="0" applyNumberFormat="1" applyFont="1"/>
    <xf numFmtId="0" fontId="13" fillId="0" borderId="2" xfId="0" quotePrefix="1" applyFont="1" applyBorder="1" applyAlignment="1">
      <alignment horizontal="center" wrapText="1"/>
    </xf>
    <xf numFmtId="0" fontId="6" fillId="0" borderId="0" xfId="0" applyFont="1" applyAlignment="1">
      <alignment wrapText="1"/>
    </xf>
    <xf numFmtId="0" fontId="14" fillId="0" borderId="0" xfId="0" applyFont="1" applyAlignment="1">
      <alignment horizontal="left" wrapText="1"/>
    </xf>
    <xf numFmtId="0" fontId="13" fillId="0" borderId="0" xfId="0" applyFont="1"/>
    <xf numFmtId="0" fontId="14" fillId="0" borderId="4" xfId="0" applyFont="1" applyBorder="1" applyAlignment="1">
      <alignment horizontal="center" wrapText="1"/>
    </xf>
    <xf numFmtId="0" fontId="14" fillId="0" borderId="3" xfId="0" applyFont="1" applyBorder="1" applyAlignment="1">
      <alignment wrapText="1"/>
    </xf>
    <xf numFmtId="0" fontId="6" fillId="0" borderId="3" xfId="0" applyFont="1" applyBorder="1" applyAlignment="1">
      <alignment vertical="top" wrapText="1"/>
    </xf>
    <xf numFmtId="0" fontId="6" fillId="0" borderId="0" xfId="0" applyFont="1" applyAlignment="1">
      <alignment vertical="top" wrapText="1"/>
    </xf>
    <xf numFmtId="0" fontId="15" fillId="3" borderId="0" xfId="0" quotePrefix="1" applyFont="1" applyFill="1" applyAlignment="1">
      <alignment horizontal="center" vertical="center" wrapText="1"/>
    </xf>
    <xf numFmtId="0" fontId="23" fillId="3" borderId="0" xfId="0" applyFont="1" applyFill="1"/>
    <xf numFmtId="0" fontId="15" fillId="3" borderId="0" xfId="0" quotePrefix="1" applyFont="1" applyFill="1" applyAlignment="1">
      <alignment horizontal="left"/>
    </xf>
    <xf numFmtId="0" fontId="16" fillId="3" borderId="0" xfId="0" quotePrefix="1" applyFont="1" applyFill="1" applyAlignment="1">
      <alignment horizontal="left"/>
    </xf>
    <xf numFmtId="166" fontId="10" fillId="3" borderId="4" xfId="0" applyNumberFormat="1" applyFont="1" applyFill="1" applyBorder="1"/>
    <xf numFmtId="0" fontId="0" fillId="3" borderId="0" xfId="0" applyFill="1"/>
    <xf numFmtId="0" fontId="0" fillId="3" borderId="0" xfId="0" applyFill="1" applyAlignment="1">
      <alignment horizontal="center"/>
    </xf>
    <xf numFmtId="0" fontId="16" fillId="3" borderId="0" xfId="0" applyFont="1" applyFill="1"/>
    <xf numFmtId="0" fontId="23" fillId="0" borderId="0" xfId="0" applyFont="1"/>
    <xf numFmtId="0" fontId="23" fillId="0" borderId="0" xfId="0" applyFont="1" applyAlignment="1">
      <alignment wrapText="1"/>
    </xf>
    <xf numFmtId="0" fontId="25" fillId="3" borderId="0" xfId="0" quotePrefix="1" applyFont="1" applyFill="1" applyAlignment="1">
      <alignment horizontal="left"/>
    </xf>
    <xf numFmtId="0" fontId="26" fillId="3" borderId="0" xfId="0" quotePrefix="1" applyFont="1" applyFill="1" applyAlignment="1">
      <alignment horizontal="left"/>
    </xf>
    <xf numFmtId="0" fontId="22" fillId="3" borderId="0" xfId="0" quotePrefix="1" applyFont="1" applyFill="1" applyAlignment="1">
      <alignment horizontal="left"/>
    </xf>
    <xf numFmtId="0" fontId="27" fillId="3" borderId="0" xfId="0" applyFont="1" applyFill="1"/>
    <xf numFmtId="0" fontId="14" fillId="8" borderId="4" xfId="0" applyFont="1" applyFill="1" applyBorder="1" applyAlignment="1">
      <alignment wrapText="1"/>
    </xf>
    <xf numFmtId="0" fontId="14" fillId="9" borderId="4" xfId="0" applyFont="1" applyFill="1" applyBorder="1" applyAlignment="1">
      <alignment wrapText="1"/>
    </xf>
    <xf numFmtId="0" fontId="14" fillId="3" borderId="0" xfId="0" applyFont="1" applyFill="1" applyAlignment="1">
      <alignment wrapText="1"/>
    </xf>
    <xf numFmtId="0" fontId="6" fillId="3" borderId="0" xfId="0" applyFont="1" applyFill="1" applyAlignment="1">
      <alignment wrapText="1"/>
    </xf>
    <xf numFmtId="0" fontId="14" fillId="3" borderId="0" xfId="0" applyFont="1" applyFill="1" applyAlignment="1">
      <alignment horizontal="left" wrapText="1"/>
    </xf>
    <xf numFmtId="0" fontId="23" fillId="3" borderId="0" xfId="0" applyFont="1" applyFill="1" applyAlignment="1">
      <alignment wrapText="1"/>
    </xf>
    <xf numFmtId="0" fontId="24" fillId="3" borderId="0" xfId="0" applyFont="1" applyFill="1" applyAlignment="1">
      <alignment wrapText="1"/>
    </xf>
    <xf numFmtId="0" fontId="23" fillId="3" borderId="0" xfId="0" applyFont="1" applyFill="1" applyAlignment="1">
      <alignment vertical="top" wrapText="1"/>
    </xf>
    <xf numFmtId="0" fontId="23" fillId="3" borderId="0" xfId="0" applyFont="1" applyFill="1" applyAlignment="1">
      <alignment horizontal="left" wrapText="1"/>
    </xf>
    <xf numFmtId="0" fontId="14" fillId="3" borderId="2" xfId="0" applyFont="1" applyFill="1" applyBorder="1" applyAlignment="1">
      <alignment wrapText="1"/>
    </xf>
    <xf numFmtId="0" fontId="5" fillId="3" borderId="2" xfId="0" applyFont="1" applyFill="1" applyBorder="1" applyAlignment="1">
      <alignment wrapText="1"/>
    </xf>
    <xf numFmtId="0" fontId="14" fillId="3" borderId="2" xfId="0" applyFont="1" applyFill="1" applyBorder="1" applyAlignment="1">
      <alignment vertical="top" wrapText="1"/>
    </xf>
    <xf numFmtId="0" fontId="14" fillId="3" borderId="0" xfId="0" quotePrefix="1" applyFont="1" applyFill="1" applyAlignment="1">
      <alignment horizontal="left" vertical="center"/>
    </xf>
    <xf numFmtId="166" fontId="10" fillId="3" borderId="0" xfId="0" applyNumberFormat="1" applyFont="1" applyFill="1" applyAlignment="1">
      <alignment horizontal="left"/>
    </xf>
    <xf numFmtId="0" fontId="14" fillId="3" borderId="0" xfId="0" quotePrefix="1" applyFont="1" applyFill="1" applyAlignment="1">
      <alignment horizontal="left"/>
    </xf>
    <xf numFmtId="166" fontId="14" fillId="3" borderId="0" xfId="0" applyNumberFormat="1" applyFont="1" applyFill="1" applyAlignment="1">
      <alignment horizontal="left"/>
    </xf>
    <xf numFmtId="0" fontId="10" fillId="6" borderId="7" xfId="0" applyFont="1" applyFill="1" applyBorder="1"/>
    <xf numFmtId="0" fontId="13" fillId="6" borderId="0" xfId="0" quotePrefix="1" applyFont="1" applyFill="1" applyAlignment="1">
      <alignment horizontal="left" vertical="top"/>
    </xf>
    <xf numFmtId="0" fontId="14" fillId="6" borderId="0" xfId="0" applyFont="1" applyFill="1" applyAlignment="1">
      <alignment vertical="top"/>
    </xf>
    <xf numFmtId="0" fontId="10" fillId="6" borderId="0" xfId="0" applyFont="1" applyFill="1"/>
    <xf numFmtId="0" fontId="15" fillId="6" borderId="3" xfId="0" quotePrefix="1" applyFont="1" applyFill="1" applyBorder="1" applyAlignment="1">
      <alignment horizontal="left"/>
    </xf>
    <xf numFmtId="0" fontId="10" fillId="6" borderId="3" xfId="0" applyFont="1" applyFill="1" applyBorder="1"/>
    <xf numFmtId="0" fontId="10" fillId="6" borderId="10" xfId="0" applyFont="1" applyFill="1" applyBorder="1"/>
    <xf numFmtId="0" fontId="10" fillId="6" borderId="11" xfId="0" applyFont="1" applyFill="1" applyBorder="1"/>
    <xf numFmtId="0" fontId="23" fillId="6" borderId="0" xfId="0" applyFont="1" applyFill="1"/>
    <xf numFmtId="0" fontId="10" fillId="6" borderId="12" xfId="0" applyFont="1" applyFill="1" applyBorder="1"/>
    <xf numFmtId="0" fontId="13" fillId="6" borderId="0" xfId="0" applyFont="1" applyFill="1"/>
    <xf numFmtId="0" fontId="10" fillId="6" borderId="13" xfId="0" applyFont="1" applyFill="1" applyBorder="1"/>
    <xf numFmtId="0" fontId="10" fillId="6" borderId="2" xfId="0" applyFont="1" applyFill="1" applyBorder="1"/>
    <xf numFmtId="0" fontId="10" fillId="6" borderId="14" xfId="0" applyFont="1" applyFill="1" applyBorder="1"/>
    <xf numFmtId="0" fontId="29" fillId="10" borderId="0" xfId="7" applyBorder="1" applyAlignment="1">
      <alignment vertical="top" wrapText="1"/>
    </xf>
    <xf numFmtId="14" fontId="29" fillId="10" borderId="0" xfId="7" applyNumberFormat="1" applyBorder="1" applyAlignment="1">
      <alignment vertical="top" wrapText="1"/>
    </xf>
    <xf numFmtId="14" fontId="10" fillId="3" borderId="4" xfId="0" applyNumberFormat="1" applyFont="1" applyFill="1" applyBorder="1"/>
    <xf numFmtId="0" fontId="30" fillId="11" borderId="0" xfId="8" applyBorder="1" applyAlignment="1">
      <alignment vertical="top" wrapText="1"/>
    </xf>
    <xf numFmtId="164" fontId="29" fillId="10" borderId="0" xfId="7" applyNumberFormat="1" applyBorder="1" applyAlignment="1">
      <alignment vertical="top" wrapText="1"/>
    </xf>
    <xf numFmtId="0" fontId="1" fillId="0" borderId="1" xfId="0" applyFont="1" applyBorder="1" applyAlignment="1">
      <alignment vertical="top" wrapText="1"/>
    </xf>
    <xf numFmtId="44" fontId="10" fillId="3" borderId="0" xfId="0" applyNumberFormat="1" applyFont="1" applyFill="1"/>
    <xf numFmtId="0" fontId="10" fillId="3" borderId="0" xfId="0" applyFont="1" applyFill="1" applyAlignment="1">
      <alignment wrapText="1"/>
    </xf>
    <xf numFmtId="167" fontId="14" fillId="5" borderId="1" xfId="9" applyNumberFormat="1" applyFont="1" applyFill="1" applyBorder="1" applyAlignment="1">
      <alignment horizontal="center" vertical="top" wrapText="1"/>
    </xf>
    <xf numFmtId="167" fontId="14" fillId="0" borderId="1" xfId="9" applyNumberFormat="1" applyFont="1" applyBorder="1" applyAlignment="1">
      <alignment horizontal="center" vertical="top" wrapText="1"/>
    </xf>
    <xf numFmtId="167" fontId="14" fillId="2" borderId="1" xfId="9" applyNumberFormat="1" applyFont="1" applyFill="1" applyBorder="1" applyAlignment="1">
      <alignment horizontal="center" vertical="top" wrapText="1"/>
    </xf>
    <xf numFmtId="167" fontId="14" fillId="0" borderId="1" xfId="9" applyNumberFormat="1" applyFont="1" applyBorder="1" applyAlignment="1">
      <alignment horizontal="center" vertical="top"/>
    </xf>
    <xf numFmtId="167" fontId="14" fillId="5" borderId="1" xfId="9" quotePrefix="1" applyNumberFormat="1" applyFont="1" applyFill="1" applyBorder="1" applyAlignment="1">
      <alignment horizontal="center" vertical="top" wrapText="1"/>
    </xf>
    <xf numFmtId="167" fontId="17" fillId="5" borderId="1" xfId="9" applyNumberFormat="1" applyFont="1" applyFill="1" applyBorder="1" applyAlignment="1">
      <alignment horizontal="center" vertical="top"/>
    </xf>
    <xf numFmtId="167" fontId="14" fillId="0" borderId="1" xfId="9" quotePrefix="1" applyNumberFormat="1" applyFont="1" applyBorder="1" applyAlignment="1">
      <alignment horizontal="center" vertical="top" wrapText="1"/>
    </xf>
    <xf numFmtId="167" fontId="17" fillId="0" borderId="1" xfId="9" applyNumberFormat="1" applyFont="1" applyBorder="1" applyAlignment="1">
      <alignment horizontal="center" vertical="top" wrapText="1"/>
    </xf>
    <xf numFmtId="167" fontId="14" fillId="0" borderId="1" xfId="9" applyNumberFormat="1" applyFont="1" applyFill="1" applyBorder="1" applyAlignment="1">
      <alignment horizontal="center" vertical="top" wrapText="1"/>
    </xf>
    <xf numFmtId="167" fontId="14" fillId="5" borderId="1" xfId="9" applyNumberFormat="1" applyFont="1" applyFill="1" applyBorder="1" applyAlignment="1">
      <alignment horizontal="center" vertical="top"/>
    </xf>
    <xf numFmtId="167" fontId="14" fillId="7" borderId="1" xfId="9" applyNumberFormat="1" applyFont="1" applyFill="1" applyBorder="1" applyAlignment="1">
      <alignment horizontal="center" vertical="top"/>
    </xf>
    <xf numFmtId="167" fontId="14" fillId="7" borderId="1" xfId="9" quotePrefix="1" applyNumberFormat="1" applyFont="1" applyFill="1" applyBorder="1" applyAlignment="1">
      <alignment horizontal="center" vertical="top" wrapText="1"/>
    </xf>
    <xf numFmtId="167" fontId="14" fillId="2" borderId="1" xfId="9" quotePrefix="1" applyNumberFormat="1" applyFont="1" applyFill="1" applyBorder="1" applyAlignment="1">
      <alignment horizontal="center" vertical="top" wrapText="1"/>
    </xf>
    <xf numFmtId="167" fontId="14" fillId="0" borderId="3" xfId="9" applyNumberFormat="1" applyFont="1" applyBorder="1" applyAlignment="1">
      <alignment horizontal="center" vertical="top"/>
    </xf>
    <xf numFmtId="167" fontId="14" fillId="0" borderId="0" xfId="9" applyNumberFormat="1" applyFont="1" applyBorder="1" applyAlignment="1">
      <alignment horizontal="center" vertical="top"/>
    </xf>
    <xf numFmtId="167" fontId="14" fillId="0" borderId="2" xfId="9" applyNumberFormat="1" applyFont="1" applyBorder="1" applyAlignment="1">
      <alignment horizontal="center" vertical="top"/>
    </xf>
    <xf numFmtId="167" fontId="14" fillId="6" borderId="0" xfId="9" applyNumberFormat="1" applyFont="1" applyFill="1" applyBorder="1" applyAlignment="1">
      <alignment horizontal="center" vertical="top"/>
    </xf>
    <xf numFmtId="167" fontId="14" fillId="0" borderId="1" xfId="9" applyNumberFormat="1" applyFont="1" applyFill="1" applyBorder="1" applyAlignment="1">
      <alignment horizontal="center" vertical="top"/>
    </xf>
    <xf numFmtId="167" fontId="14" fillId="7" borderId="1" xfId="9" applyNumberFormat="1" applyFont="1" applyFill="1" applyBorder="1" applyAlignment="1">
      <alignment horizontal="center" vertical="top" wrapText="1"/>
    </xf>
    <xf numFmtId="167" fontId="14" fillId="8" borderId="1" xfId="9" applyNumberFormat="1" applyFont="1" applyFill="1" applyBorder="1" applyAlignment="1">
      <alignment horizontal="center" vertical="top" wrapText="1"/>
    </xf>
    <xf numFmtId="167" fontId="14" fillId="0" borderId="3" xfId="9" applyNumberFormat="1" applyFont="1" applyBorder="1" applyAlignment="1">
      <alignment horizontal="left" wrapText="1"/>
    </xf>
    <xf numFmtId="167" fontId="14" fillId="0" borderId="0" xfId="9" applyNumberFormat="1" applyFont="1" applyBorder="1" applyAlignment="1">
      <alignment horizontal="left" wrapText="1"/>
    </xf>
    <xf numFmtId="44" fontId="10" fillId="0" borderId="0" xfId="0" applyNumberFormat="1" applyFont="1"/>
    <xf numFmtId="43" fontId="10" fillId="0" borderId="0" xfId="9" applyFont="1"/>
    <xf numFmtId="43" fontId="10" fillId="0" borderId="0" xfId="0" applyNumberFormat="1" applyFont="1"/>
    <xf numFmtId="44" fontId="14" fillId="0" borderId="0" xfId="0" applyNumberFormat="1" applyFont="1" applyAlignment="1">
      <alignment vertical="top" wrapText="1"/>
    </xf>
    <xf numFmtId="168" fontId="0" fillId="0" borderId="0" xfId="0" applyNumberFormat="1"/>
    <xf numFmtId="167" fontId="10" fillId="3" borderId="0" xfId="9" applyNumberFormat="1" applyFont="1" applyFill="1"/>
    <xf numFmtId="168" fontId="10" fillId="3" borderId="9" xfId="0" applyNumberFormat="1" applyFont="1" applyFill="1" applyBorder="1"/>
    <xf numFmtId="168" fontId="13" fillId="3" borderId="15" xfId="0" applyNumberFormat="1" applyFont="1" applyFill="1" applyBorder="1" applyAlignment="1">
      <alignment vertical="top" wrapText="1"/>
    </xf>
    <xf numFmtId="167" fontId="10" fillId="3" borderId="1" xfId="9" applyNumberFormat="1" applyFont="1" applyFill="1" applyBorder="1"/>
    <xf numFmtId="167" fontId="10" fillId="3" borderId="6" xfId="9" applyNumberFormat="1" applyFont="1" applyFill="1" applyBorder="1"/>
    <xf numFmtId="167" fontId="10" fillId="3" borderId="10" xfId="9" applyNumberFormat="1" applyFont="1" applyFill="1" applyBorder="1"/>
    <xf numFmtId="167" fontId="10" fillId="3" borderId="12" xfId="9" applyNumberFormat="1" applyFont="1" applyFill="1" applyBorder="1"/>
    <xf numFmtId="167" fontId="10" fillId="3" borderId="14" xfId="9" applyNumberFormat="1" applyFont="1" applyFill="1" applyBorder="1"/>
    <xf numFmtId="167" fontId="10" fillId="3" borderId="8" xfId="9" quotePrefix="1" applyNumberFormat="1" applyFont="1" applyFill="1" applyBorder="1" applyAlignment="1">
      <alignment horizontal="center" wrapText="1"/>
    </xf>
    <xf numFmtId="167" fontId="10" fillId="3" borderId="4" xfId="9" applyNumberFormat="1" applyFont="1" applyFill="1" applyBorder="1"/>
    <xf numFmtId="167" fontId="10" fillId="0" borderId="0" xfId="9" applyNumberFormat="1" applyFont="1"/>
    <xf numFmtId="167" fontId="14" fillId="0" borderId="12" xfId="9" applyNumberFormat="1" applyFont="1" applyBorder="1" applyAlignment="1">
      <alignment vertical="top" wrapText="1"/>
    </xf>
    <xf numFmtId="167" fontId="0" fillId="0" borderId="12" xfId="9" applyNumberFormat="1" applyFont="1" applyBorder="1"/>
    <xf numFmtId="167" fontId="13" fillId="0" borderId="6" xfId="9" applyNumberFormat="1" applyFont="1" applyBorder="1" applyAlignment="1">
      <alignment vertical="top" wrapText="1"/>
    </xf>
    <xf numFmtId="0" fontId="32" fillId="0" borderId="0" xfId="0" applyFont="1" applyAlignment="1">
      <alignment horizontal="center"/>
    </xf>
    <xf numFmtId="0" fontId="33" fillId="0" borderId="0" xfId="0" applyFont="1" applyAlignment="1">
      <alignment horizontal="left"/>
    </xf>
    <xf numFmtId="0" fontId="32" fillId="0" borderId="0" xfId="0" applyFont="1"/>
    <xf numFmtId="0" fontId="34" fillId="0" borderId="0" xfId="0" applyFont="1" applyAlignment="1">
      <alignment horizontal="center"/>
    </xf>
    <xf numFmtId="0" fontId="32" fillId="0" borderId="2" xfId="0" applyFont="1" applyBorder="1" applyAlignment="1">
      <alignment horizontal="center"/>
    </xf>
    <xf numFmtId="0" fontId="33" fillId="0" borderId="0" xfId="0" applyFont="1"/>
    <xf numFmtId="0" fontId="33" fillId="0" borderId="0" xfId="0" applyFont="1" applyAlignment="1">
      <alignment horizontal="center"/>
    </xf>
    <xf numFmtId="170" fontId="32" fillId="0" borderId="0" xfId="0" applyNumberFormat="1" applyFont="1"/>
    <xf numFmtId="0" fontId="33" fillId="0" borderId="0" xfId="0" quotePrefix="1" applyFont="1" applyAlignment="1">
      <alignment horizontal="center"/>
    </xf>
    <xf numFmtId="42" fontId="33" fillId="0" borderId="0" xfId="11" applyNumberFormat="1" applyFont="1" applyFill="1" applyBorder="1" applyAlignment="1"/>
    <xf numFmtId="168" fontId="33" fillId="0" borderId="0" xfId="11" applyNumberFormat="1" applyFont="1" applyFill="1" applyBorder="1"/>
    <xf numFmtId="0" fontId="35" fillId="0" borderId="0" xfId="0" applyFont="1" applyAlignment="1">
      <alignment horizontal="center"/>
    </xf>
    <xf numFmtId="167" fontId="33" fillId="0" borderId="0" xfId="9" applyNumberFormat="1" applyFont="1" applyFill="1" applyBorder="1" applyAlignment="1"/>
    <xf numFmtId="38" fontId="33" fillId="0" borderId="0" xfId="0" applyNumberFormat="1" applyFont="1"/>
    <xf numFmtId="41" fontId="33" fillId="0" borderId="0" xfId="0" applyNumberFormat="1" applyFont="1"/>
    <xf numFmtId="167" fontId="33" fillId="0" borderId="2" xfId="9" applyNumberFormat="1" applyFont="1" applyBorder="1" applyAlignment="1"/>
    <xf numFmtId="168" fontId="33" fillId="0" borderId="16" xfId="11" applyNumberFormat="1" applyFont="1" applyBorder="1" applyAlignment="1"/>
    <xf numFmtId="168" fontId="33" fillId="0" borderId="0" xfId="11" applyNumberFormat="1" applyFont="1" applyBorder="1"/>
    <xf numFmtId="168" fontId="33" fillId="0" borderId="0" xfId="11" applyNumberFormat="1" applyFont="1" applyFill="1" applyBorder="1" applyAlignment="1"/>
    <xf numFmtId="171" fontId="33" fillId="0" borderId="0" xfId="0" applyNumberFormat="1" applyFont="1" applyAlignment="1">
      <alignment horizontal="center"/>
    </xf>
    <xf numFmtId="0" fontId="33" fillId="0" borderId="0" xfId="0" applyFont="1" applyAlignment="1">
      <alignment horizontal="left" vertical="center"/>
    </xf>
    <xf numFmtId="168" fontId="33" fillId="0" borderId="17" xfId="11" applyNumberFormat="1" applyFont="1" applyBorder="1" applyAlignment="1"/>
    <xf numFmtId="168" fontId="33" fillId="0" borderId="0" xfId="0" applyNumberFormat="1" applyFont="1"/>
    <xf numFmtId="167" fontId="0" fillId="0" borderId="0" xfId="0" applyNumberFormat="1"/>
    <xf numFmtId="0" fontId="33" fillId="0" borderId="0" xfId="13" applyFont="1"/>
    <xf numFmtId="0" fontId="33" fillId="8" borderId="0" xfId="0" applyFont="1" applyFill="1" applyAlignment="1">
      <alignment horizontal="left"/>
    </xf>
    <xf numFmtId="0" fontId="33" fillId="0" borderId="0" xfId="13" applyFont="1" applyAlignment="1">
      <alignment horizontal="center"/>
    </xf>
    <xf numFmtId="0" fontId="32" fillId="0" borderId="0" xfId="13" applyFont="1" applyAlignment="1">
      <alignment horizontal="center"/>
    </xf>
    <xf numFmtId="0" fontId="32" fillId="0" borderId="0" xfId="13" applyFont="1"/>
    <xf numFmtId="0" fontId="32" fillId="0" borderId="2" xfId="13" applyFont="1" applyBorder="1" applyAlignment="1">
      <alignment horizontal="center"/>
    </xf>
    <xf numFmtId="10" fontId="33" fillId="0" borderId="0" xfId="13" applyNumberFormat="1" applyFont="1" applyAlignment="1">
      <alignment horizontal="center"/>
    </xf>
    <xf numFmtId="0" fontId="36" fillId="0" borderId="0" xfId="13" applyFont="1" applyAlignment="1">
      <alignment horizontal="left"/>
    </xf>
    <xf numFmtId="0" fontId="33" fillId="0" borderId="0" xfId="13" applyFont="1" applyAlignment="1">
      <alignment horizontal="left" indent="1"/>
    </xf>
    <xf numFmtId="42" fontId="33" fillId="0" borderId="0" xfId="11" applyNumberFormat="1" applyFont="1" applyFill="1" applyBorder="1" applyProtection="1"/>
    <xf numFmtId="43" fontId="33" fillId="0" borderId="0" xfId="9" applyFont="1" applyFill="1" applyBorder="1" applyProtection="1"/>
    <xf numFmtId="172" fontId="33" fillId="0" borderId="0" xfId="13" applyNumberFormat="1" applyFont="1"/>
    <xf numFmtId="10" fontId="33" fillId="0" borderId="0" xfId="13" applyNumberFormat="1" applyFont="1"/>
    <xf numFmtId="172" fontId="33" fillId="0" borderId="0" xfId="12" applyNumberFormat="1" applyFont="1" applyFill="1" applyBorder="1" applyProtection="1"/>
    <xf numFmtId="41" fontId="33" fillId="0" borderId="0" xfId="9" applyNumberFormat="1" applyFont="1" applyFill="1" applyBorder="1" applyProtection="1"/>
    <xf numFmtId="0" fontId="33" fillId="0" borderId="0" xfId="13" applyFont="1" applyAlignment="1">
      <alignment horizontal="center" vertical="top"/>
    </xf>
    <xf numFmtId="172" fontId="33" fillId="8" borderId="0" xfId="13" applyNumberFormat="1" applyFont="1" applyFill="1"/>
    <xf numFmtId="0" fontId="33" fillId="0" borderId="0" xfId="13" applyFont="1" applyAlignment="1">
      <alignment horizontal="left"/>
    </xf>
    <xf numFmtId="42" fontId="33" fillId="0" borderId="17" xfId="11" applyNumberFormat="1" applyFont="1" applyFill="1" applyBorder="1" applyProtection="1"/>
    <xf numFmtId="172" fontId="33" fillId="0" borderId="17" xfId="13" applyNumberFormat="1" applyFont="1" applyBorder="1"/>
    <xf numFmtId="0" fontId="36" fillId="0" borderId="0" xfId="13" quotePrefix="1" applyFont="1"/>
    <xf numFmtId="0" fontId="33" fillId="0" borderId="0" xfId="13" quotePrefix="1" applyFont="1" applyAlignment="1">
      <alignment horizontal="center"/>
    </xf>
    <xf numFmtId="173" fontId="33" fillId="0" borderId="0" xfId="13" applyNumberFormat="1" applyFont="1" applyAlignment="1">
      <alignment horizontal="center"/>
    </xf>
    <xf numFmtId="0" fontId="33" fillId="0" borderId="0" xfId="13" quotePrefix="1" applyFont="1" applyAlignment="1">
      <alignment horizontal="left" indent="1"/>
    </xf>
    <xf numFmtId="172" fontId="33" fillId="8" borderId="0" xfId="12" applyNumberFormat="1" applyFont="1" applyFill="1" applyBorder="1"/>
    <xf numFmtId="10" fontId="33" fillId="0" borderId="0" xfId="12" applyNumberFormat="1" applyFont="1" applyFill="1" applyBorder="1" applyAlignment="1">
      <alignment horizontal="center"/>
    </xf>
    <xf numFmtId="0" fontId="33" fillId="0" borderId="0" xfId="13" quotePrefix="1" applyFont="1"/>
    <xf numFmtId="172" fontId="33" fillId="0" borderId="17" xfId="12" applyNumberFormat="1" applyFont="1" applyFill="1" applyBorder="1"/>
    <xf numFmtId="172" fontId="33" fillId="0" borderId="0" xfId="12" applyNumberFormat="1" applyFont="1" applyFill="1" applyBorder="1"/>
    <xf numFmtId="44" fontId="33" fillId="0" borderId="0" xfId="13" applyNumberFormat="1" applyFont="1"/>
    <xf numFmtId="0" fontId="32" fillId="0" borderId="0" xfId="13" applyFont="1" applyAlignment="1">
      <alignment horizontal="left"/>
    </xf>
    <xf numFmtId="0" fontId="33" fillId="0" borderId="0" xfId="14" quotePrefix="1" applyFont="1" applyAlignment="1">
      <alignment horizontal="left"/>
    </xf>
    <xf numFmtId="168" fontId="33" fillId="0" borderId="0" xfId="11" applyNumberFormat="1" applyFont="1" applyBorder="1" applyProtection="1"/>
    <xf numFmtId="42" fontId="33" fillId="0" borderId="0" xfId="15" applyNumberFormat="1" applyFont="1" applyFill="1" applyBorder="1" applyProtection="1"/>
    <xf numFmtId="0" fontId="33" fillId="0" borderId="0" xfId="14" quotePrefix="1" applyFont="1"/>
    <xf numFmtId="167" fontId="33" fillId="0" borderId="0" xfId="9" applyNumberFormat="1" applyFont="1" applyBorder="1"/>
    <xf numFmtId="167" fontId="33" fillId="0" borderId="2" xfId="9" applyNumberFormat="1" applyFont="1" applyBorder="1"/>
    <xf numFmtId="42" fontId="33" fillId="0" borderId="0" xfId="15" applyNumberFormat="1" applyFont="1" applyFill="1" applyBorder="1"/>
    <xf numFmtId="37" fontId="33" fillId="0" borderId="0" xfId="13" applyNumberFormat="1" applyFont="1" applyAlignment="1">
      <alignment horizontal="left"/>
    </xf>
    <xf numFmtId="42" fontId="33" fillId="0" borderId="0" xfId="15" applyNumberFormat="1" applyFont="1" applyBorder="1"/>
    <xf numFmtId="0" fontId="36" fillId="0" borderId="0" xfId="13" applyFont="1" applyAlignment="1">
      <alignment horizontal="center"/>
    </xf>
    <xf numFmtId="0" fontId="33" fillId="0" borderId="0" xfId="13" applyFont="1" applyAlignment="1">
      <alignment vertical="top"/>
    </xf>
    <xf numFmtId="165" fontId="33" fillId="0" borderId="0" xfId="2" applyFont="1" applyAlignment="1">
      <alignment horizontal="center"/>
    </xf>
    <xf numFmtId="165" fontId="32" fillId="0" borderId="0" xfId="2" applyFont="1" applyAlignment="1">
      <alignment horizontal="center"/>
    </xf>
    <xf numFmtId="0" fontId="33" fillId="0" borderId="0" xfId="13" applyFont="1" applyAlignment="1">
      <alignment horizontal="right"/>
    </xf>
    <xf numFmtId="165" fontId="32" fillId="0" borderId="0" xfId="2" quotePrefix="1" applyFont="1" applyAlignment="1">
      <alignment horizontal="center"/>
    </xf>
    <xf numFmtId="0" fontId="32" fillId="0" borderId="0" xfId="13" quotePrefix="1" applyFont="1" applyAlignment="1">
      <alignment horizontal="center"/>
    </xf>
    <xf numFmtId="0" fontId="32" fillId="0" borderId="2" xfId="13" applyFont="1" applyBorder="1" applyAlignment="1">
      <alignment horizontal="center" wrapText="1"/>
    </xf>
    <xf numFmtId="0" fontId="32" fillId="0" borderId="2" xfId="14" applyFont="1" applyBorder="1" applyAlignment="1">
      <alignment horizontal="center" wrapText="1"/>
    </xf>
    <xf numFmtId="0" fontId="36" fillId="0" borderId="0" xfId="13" applyFont="1"/>
    <xf numFmtId="42" fontId="33" fillId="0" borderId="0" xfId="11" applyNumberFormat="1" applyFont="1" applyFill="1" applyBorder="1"/>
    <xf numFmtId="41" fontId="33" fillId="0" borderId="0" xfId="11" applyNumberFormat="1" applyFont="1" applyFill="1" applyBorder="1"/>
    <xf numFmtId="41" fontId="33" fillId="0" borderId="0" xfId="13" applyNumberFormat="1" applyFont="1"/>
    <xf numFmtId="38" fontId="33" fillId="0" borderId="0" xfId="13" applyNumberFormat="1" applyFont="1"/>
    <xf numFmtId="167" fontId="33" fillId="0" borderId="0" xfId="9" applyNumberFormat="1" applyFont="1" applyFill="1" applyBorder="1"/>
    <xf numFmtId="42" fontId="33" fillId="0" borderId="0" xfId="13" applyNumberFormat="1" applyFont="1"/>
    <xf numFmtId="13" fontId="33" fillId="0" borderId="0" xfId="13" applyNumberFormat="1" applyFont="1"/>
    <xf numFmtId="167" fontId="33" fillId="0" borderId="0" xfId="9" applyNumberFormat="1" applyFont="1"/>
    <xf numFmtId="174" fontId="33" fillId="0" borderId="0" xfId="13" applyNumberFormat="1" applyFont="1"/>
    <xf numFmtId="165" fontId="33" fillId="0" borderId="0" xfId="2" applyFont="1"/>
    <xf numFmtId="165" fontId="33" fillId="0" borderId="0" xfId="2" applyFont="1" applyAlignment="1">
      <alignment horizontal="right"/>
    </xf>
    <xf numFmtId="165" fontId="32" fillId="0" borderId="0" xfId="2" applyFont="1" applyAlignment="1">
      <alignment horizontal="center" vertical="center"/>
    </xf>
    <xf numFmtId="165" fontId="32" fillId="0" borderId="0" xfId="2" applyFont="1"/>
    <xf numFmtId="165" fontId="32" fillId="0" borderId="2" xfId="2" applyFont="1" applyBorder="1" applyAlignment="1">
      <alignment horizontal="center" vertical="center"/>
    </xf>
    <xf numFmtId="165" fontId="32" fillId="0" borderId="2" xfId="2" applyFont="1" applyBorder="1" applyAlignment="1">
      <alignment horizontal="center"/>
    </xf>
    <xf numFmtId="165" fontId="32" fillId="0" borderId="2" xfId="2" applyFont="1" applyBorder="1" applyAlignment="1">
      <alignment horizontal="center" wrapText="1"/>
    </xf>
    <xf numFmtId="165" fontId="36" fillId="0" borderId="0" xfId="2" applyFont="1"/>
    <xf numFmtId="167" fontId="33" fillId="8" borderId="0" xfId="9" applyNumberFormat="1" applyFont="1" applyFill="1" applyBorder="1"/>
    <xf numFmtId="0" fontId="33" fillId="0" borderId="0" xfId="11" applyNumberFormat="1" applyFont="1" applyFill="1" applyBorder="1" applyAlignment="1">
      <alignment horizontal="center"/>
    </xf>
    <xf numFmtId="165" fontId="33" fillId="8" borderId="0" xfId="2" applyFont="1" applyFill="1"/>
    <xf numFmtId="0" fontId="33" fillId="0" borderId="0" xfId="9" applyNumberFormat="1" applyFont="1" applyFill="1" applyBorder="1" applyAlignment="1">
      <alignment horizontal="center"/>
    </xf>
    <xf numFmtId="165" fontId="33" fillId="0" borderId="0" xfId="2" applyFont="1" applyAlignment="1">
      <alignment horizontal="center" vertical="top"/>
    </xf>
    <xf numFmtId="165" fontId="33" fillId="0" borderId="0" xfId="2" applyFont="1" applyAlignment="1">
      <alignment horizontal="left" vertical="top"/>
    </xf>
    <xf numFmtId="165" fontId="33" fillId="0" borderId="0" xfId="2" applyFont="1" applyAlignment="1">
      <alignment horizontal="left" indent="1"/>
    </xf>
    <xf numFmtId="0" fontId="35" fillId="0" borderId="0" xfId="11" applyNumberFormat="1" applyFont="1" applyFill="1" applyBorder="1" applyAlignment="1">
      <alignment horizontal="center"/>
    </xf>
    <xf numFmtId="165" fontId="36" fillId="0" borderId="0" xfId="2" applyFont="1" applyAlignment="1">
      <alignment wrapText="1"/>
    </xf>
    <xf numFmtId="0" fontId="33" fillId="0" borderId="0" xfId="11" applyNumberFormat="1" applyFont="1" applyFill="1" applyBorder="1"/>
    <xf numFmtId="165" fontId="9" fillId="0" borderId="0" xfId="2"/>
    <xf numFmtId="165" fontId="37" fillId="0" borderId="0" xfId="2" applyFont="1"/>
    <xf numFmtId="165" fontId="9" fillId="0" borderId="0" xfId="2" applyAlignment="1">
      <alignment horizontal="center"/>
    </xf>
    <xf numFmtId="165" fontId="32" fillId="0" borderId="0" xfId="2" applyFont="1" applyAlignment="1">
      <alignment horizontal="center" wrapText="1"/>
    </xf>
    <xf numFmtId="49" fontId="32" fillId="0" borderId="2" xfId="2" applyNumberFormat="1" applyFont="1" applyBorder="1" applyAlignment="1">
      <alignment horizontal="center" wrapText="1"/>
    </xf>
    <xf numFmtId="15" fontId="32" fillId="0" borderId="2" xfId="2" applyNumberFormat="1" applyFont="1" applyBorder="1" applyAlignment="1">
      <alignment horizontal="center"/>
    </xf>
    <xf numFmtId="49" fontId="32" fillId="0" borderId="2" xfId="2" applyNumberFormat="1" applyFont="1" applyBorder="1" applyAlignment="1">
      <alignment horizontal="center"/>
    </xf>
    <xf numFmtId="165" fontId="36" fillId="0" borderId="0" xfId="2" applyFont="1" applyAlignment="1">
      <alignment horizontal="left"/>
    </xf>
    <xf numFmtId="168" fontId="33" fillId="8" borderId="0" xfId="11" applyNumberFormat="1" applyFont="1" applyFill="1"/>
    <xf numFmtId="167" fontId="33" fillId="8" borderId="0" xfId="4" applyNumberFormat="1" applyFont="1" applyFill="1"/>
    <xf numFmtId="167" fontId="33" fillId="8" borderId="2" xfId="4" applyNumberFormat="1" applyFont="1" applyFill="1" applyBorder="1"/>
    <xf numFmtId="167" fontId="33" fillId="0" borderId="17" xfId="4" applyNumberFormat="1" applyFont="1" applyFill="1" applyBorder="1"/>
    <xf numFmtId="167" fontId="33" fillId="0" borderId="0" xfId="4" applyNumberFormat="1" applyFont="1" applyFill="1"/>
    <xf numFmtId="167" fontId="33" fillId="0" borderId="0" xfId="4" applyNumberFormat="1" applyFont="1" applyFill="1" applyBorder="1"/>
    <xf numFmtId="165" fontId="33" fillId="0" borderId="0" xfId="2" applyFont="1" applyAlignment="1">
      <alignment horizontal="left"/>
    </xf>
    <xf numFmtId="165" fontId="35" fillId="0" borderId="0" xfId="2" applyFont="1" applyAlignment="1">
      <alignment horizontal="center"/>
    </xf>
    <xf numFmtId="165" fontId="33" fillId="0" borderId="0" xfId="2" applyFont="1" applyAlignment="1">
      <alignment horizontal="left" indent="2"/>
    </xf>
    <xf numFmtId="10" fontId="33" fillId="0" borderId="0" xfId="2" applyNumberFormat="1" applyFont="1"/>
    <xf numFmtId="172" fontId="33" fillId="0" borderId="0" xfId="2" applyNumberFormat="1" applyFont="1"/>
    <xf numFmtId="10" fontId="33" fillId="0" borderId="0" xfId="12" applyNumberFormat="1" applyFont="1"/>
    <xf numFmtId="165" fontId="32" fillId="0" borderId="0" xfId="2" applyFont="1" applyAlignment="1">
      <alignment horizontal="left"/>
    </xf>
    <xf numFmtId="165" fontId="33" fillId="0" borderId="3" xfId="2" applyFont="1" applyBorder="1"/>
    <xf numFmtId="167" fontId="33" fillId="8" borderId="0" xfId="4" applyNumberFormat="1" applyFont="1" applyFill="1" applyBorder="1"/>
    <xf numFmtId="167" fontId="33" fillId="0" borderId="17" xfId="4" applyNumberFormat="1" applyFont="1" applyFill="1" applyBorder="1" applyAlignment="1">
      <alignment horizontal="right"/>
    </xf>
    <xf numFmtId="167" fontId="33" fillId="0" borderId="0" xfId="4" applyNumberFormat="1" applyFont="1" applyFill="1" applyBorder="1" applyAlignment="1">
      <alignment horizontal="right"/>
    </xf>
    <xf numFmtId="165" fontId="33" fillId="0" borderId="0" xfId="2" quotePrefix="1" applyFont="1" applyAlignment="1">
      <alignment horizontal="center"/>
    </xf>
    <xf numFmtId="165" fontId="9" fillId="0" borderId="0" xfId="2" applyAlignment="1">
      <alignment horizontal="left"/>
    </xf>
    <xf numFmtId="167" fontId="9" fillId="0" borderId="0" xfId="2" applyNumberFormat="1"/>
    <xf numFmtId="165" fontId="33" fillId="0" borderId="0" xfId="2" applyFont="1" applyAlignment="1">
      <alignment horizontal="left" wrapText="1"/>
    </xf>
    <xf numFmtId="6" fontId="33" fillId="0" borderId="0" xfId="15" applyNumberFormat="1" applyFont="1" applyBorder="1" applyAlignment="1">
      <alignment horizontal="center"/>
    </xf>
    <xf numFmtId="165" fontId="33" fillId="0" borderId="0" xfId="2" applyFont="1" applyAlignment="1">
      <alignment horizontal="center" wrapText="1"/>
    </xf>
    <xf numFmtId="165" fontId="33" fillId="0" borderId="0" xfId="2" applyFont="1" applyAlignment="1">
      <alignment wrapText="1"/>
    </xf>
    <xf numFmtId="0" fontId="32" fillId="0" borderId="2" xfId="10" applyNumberFormat="1" applyFont="1" applyFill="1" applyBorder="1" applyAlignment="1">
      <alignment horizontal="center"/>
    </xf>
    <xf numFmtId="0" fontId="32" fillId="0" borderId="0" xfId="10" applyNumberFormat="1" applyFont="1" applyFill="1" applyBorder="1"/>
    <xf numFmtId="14" fontId="32" fillId="0" borderId="2" xfId="10" quotePrefix="1" applyNumberFormat="1" applyFont="1" applyFill="1" applyBorder="1" applyAlignment="1">
      <alignment horizontal="center" vertical="center" wrapText="1"/>
    </xf>
    <xf numFmtId="41" fontId="38" fillId="0" borderId="0" xfId="10" quotePrefix="1" applyFont="1" applyFill="1" applyAlignment="1">
      <alignment horizontal="center" vertical="center"/>
    </xf>
    <xf numFmtId="41" fontId="32" fillId="0" borderId="2" xfId="10" applyFont="1" applyFill="1" applyBorder="1" applyAlignment="1">
      <alignment horizontal="center" vertical="center"/>
    </xf>
    <xf numFmtId="41" fontId="38" fillId="0" borderId="0" xfId="10" applyFont="1" applyFill="1" applyAlignment="1">
      <alignment horizontal="center" vertical="center"/>
    </xf>
    <xf numFmtId="14" fontId="32" fillId="0" borderId="2" xfId="10" quotePrefix="1" applyNumberFormat="1" applyFont="1" applyFill="1" applyBorder="1" applyAlignment="1">
      <alignment horizontal="center" vertical="center"/>
    </xf>
    <xf numFmtId="14" fontId="32" fillId="0" borderId="0" xfId="10" quotePrefix="1" applyNumberFormat="1" applyFont="1" applyFill="1" applyBorder="1" applyAlignment="1">
      <alignment horizontal="center" vertical="center"/>
    </xf>
    <xf numFmtId="1" fontId="33" fillId="0" borderId="0" xfId="10" applyNumberFormat="1" applyFont="1" applyFill="1" applyBorder="1" applyAlignment="1">
      <alignment horizontal="center"/>
    </xf>
    <xf numFmtId="49" fontId="33" fillId="8" borderId="0" xfId="10" applyNumberFormat="1" applyFont="1" applyFill="1" applyBorder="1"/>
    <xf numFmtId="0" fontId="33" fillId="0" borderId="0" xfId="10" applyNumberFormat="1" applyFont="1" applyFill="1" applyBorder="1"/>
    <xf numFmtId="168" fontId="33" fillId="8" borderId="0" xfId="11" applyNumberFormat="1" applyFont="1" applyFill="1" applyBorder="1"/>
    <xf numFmtId="168" fontId="32" fillId="0" borderId="0" xfId="11" applyNumberFormat="1" applyFont="1" applyFill="1" applyBorder="1"/>
    <xf numFmtId="168" fontId="32" fillId="0" borderId="0" xfId="11" applyNumberFormat="1" applyFont="1" applyFill="1" applyBorder="1" applyAlignment="1">
      <alignment horizontal="right"/>
    </xf>
    <xf numFmtId="0" fontId="33" fillId="8" borderId="0" xfId="10" applyNumberFormat="1" applyFont="1" applyFill="1" applyBorder="1"/>
    <xf numFmtId="167" fontId="32" fillId="0" borderId="0" xfId="9" applyNumberFormat="1" applyFont="1" applyFill="1" applyBorder="1"/>
    <xf numFmtId="167" fontId="32" fillId="0" borderId="0" xfId="9" applyNumberFormat="1" applyFont="1" applyFill="1" applyBorder="1" applyAlignment="1">
      <alignment horizontal="right"/>
    </xf>
    <xf numFmtId="167" fontId="39" fillId="0" borderId="0" xfId="9" applyNumberFormat="1" applyFont="1" applyFill="1" applyBorder="1" applyAlignment="1">
      <alignment vertical="center"/>
    </xf>
    <xf numFmtId="41" fontId="32" fillId="0" borderId="2" xfId="10" applyFont="1" applyFill="1" applyBorder="1" applyAlignment="1">
      <alignment horizontal="center" vertical="center" wrapText="1"/>
    </xf>
    <xf numFmtId="6" fontId="33" fillId="0" borderId="0" xfId="15" applyNumberFormat="1" applyFont="1"/>
    <xf numFmtId="0" fontId="14" fillId="0" borderId="0" xfId="0" applyFont="1" applyAlignment="1">
      <alignment horizontal="center"/>
    </xf>
    <xf numFmtId="167" fontId="14" fillId="0" borderId="0" xfId="9" applyNumberFormat="1" applyFont="1" applyBorder="1" applyAlignment="1">
      <alignment horizontal="center"/>
    </xf>
    <xf numFmtId="0" fontId="32" fillId="0" borderId="0" xfId="0" applyFont="1" applyAlignment="1">
      <alignment horizontal="center" vertical="center"/>
    </xf>
    <xf numFmtId="0" fontId="32" fillId="0" borderId="18" xfId="0" applyFont="1" applyBorder="1" applyAlignment="1">
      <alignment horizontal="center"/>
    </xf>
    <xf numFmtId="0" fontId="36" fillId="0" borderId="19" xfId="0" applyFont="1" applyBorder="1" applyAlignment="1">
      <alignment horizontal="center"/>
    </xf>
    <xf numFmtId="0" fontId="32" fillId="0" borderId="19" xfId="0" applyFont="1" applyBorder="1" applyAlignment="1">
      <alignment horizontal="center"/>
    </xf>
    <xf numFmtId="0" fontId="32" fillId="0" borderId="20" xfId="0" applyFont="1" applyBorder="1" applyAlignment="1">
      <alignment horizontal="center"/>
    </xf>
    <xf numFmtId="0" fontId="0" fillId="0" borderId="21" xfId="0" applyBorder="1"/>
    <xf numFmtId="0" fontId="40" fillId="0" borderId="0" xfId="0" applyFont="1" applyAlignment="1">
      <alignment wrapText="1"/>
    </xf>
    <xf numFmtId="0" fontId="40" fillId="0" borderId="0" xfId="0" applyFont="1"/>
    <xf numFmtId="10" fontId="40" fillId="0" borderId="0" xfId="12" applyNumberFormat="1" applyFont="1" applyBorder="1"/>
    <xf numFmtId="0" fontId="40" fillId="0" borderId="22" xfId="0" applyFont="1" applyBorder="1"/>
    <xf numFmtId="10" fontId="40" fillId="0" borderId="0" xfId="12" applyNumberFormat="1" applyFont="1" applyBorder="1" applyAlignment="1">
      <alignment horizontal="center"/>
    </xf>
    <xf numFmtId="0" fontId="40" fillId="0" borderId="0" xfId="0" applyFont="1" applyAlignment="1">
      <alignment horizontal="center"/>
    </xf>
    <xf numFmtId="0" fontId="40" fillId="0" borderId="22" xfId="0" applyFont="1" applyBorder="1" applyAlignment="1">
      <alignment horizontal="center"/>
    </xf>
    <xf numFmtId="10" fontId="40" fillId="0" borderId="22" xfId="12" applyNumberFormat="1" applyFont="1" applyBorder="1"/>
    <xf numFmtId="10" fontId="40" fillId="0" borderId="0" xfId="12" applyNumberFormat="1" applyFont="1" applyFill="1" applyBorder="1"/>
    <xf numFmtId="0" fontId="0" fillId="0" borderId="23" xfId="0" applyBorder="1"/>
    <xf numFmtId="0" fontId="40" fillId="0" borderId="24" xfId="0" applyFont="1" applyBorder="1" applyAlignment="1">
      <alignment wrapText="1"/>
    </xf>
    <xf numFmtId="0" fontId="40" fillId="0" borderId="24" xfId="0" applyFont="1" applyBorder="1"/>
    <xf numFmtId="10" fontId="40" fillId="0" borderId="24" xfId="12" applyNumberFormat="1" applyFont="1" applyFill="1" applyBorder="1"/>
    <xf numFmtId="10" fontId="40" fillId="0" borderId="24" xfId="12" applyNumberFormat="1" applyFont="1" applyBorder="1"/>
    <xf numFmtId="10" fontId="40" fillId="0" borderId="25" xfId="12" applyNumberFormat="1" applyFont="1" applyBorder="1"/>
    <xf numFmtId="10" fontId="0" fillId="0" borderId="0" xfId="12" applyNumberFormat="1" applyFont="1"/>
    <xf numFmtId="0" fontId="14" fillId="0" borderId="0" xfId="0" applyFont="1" applyAlignment="1">
      <alignment horizontal="left"/>
    </xf>
    <xf numFmtId="0" fontId="13" fillId="0" borderId="26" xfId="0" applyFont="1" applyBorder="1" applyAlignment="1">
      <alignment horizontal="center"/>
    </xf>
    <xf numFmtId="0" fontId="13" fillId="0" borderId="27" xfId="0" applyFont="1" applyBorder="1" applyAlignment="1">
      <alignment horizontal="center" wrapText="1"/>
    </xf>
    <xf numFmtId="0" fontId="12" fillId="0" borderId="27" xfId="0" applyFont="1" applyBorder="1" applyAlignment="1">
      <alignment horizontal="center" wrapText="1"/>
    </xf>
    <xf numFmtId="0" fontId="13" fillId="0" borderId="28" xfId="0" applyFont="1" applyBorder="1" applyAlignment="1">
      <alignment horizontal="center" wrapText="1"/>
    </xf>
    <xf numFmtId="0" fontId="12" fillId="0" borderId="28" xfId="0" applyFont="1" applyBorder="1" applyAlignment="1">
      <alignment horizontal="center" wrapText="1"/>
    </xf>
    <xf numFmtId="0" fontId="14" fillId="0" borderId="21" xfId="0" applyFont="1" applyBorder="1" applyAlignment="1">
      <alignment horizontal="center"/>
    </xf>
    <xf numFmtId="0" fontId="14" fillId="0" borderId="21" xfId="0" applyFont="1" applyBorder="1" applyAlignment="1">
      <alignment horizontal="center" wrapText="1"/>
    </xf>
    <xf numFmtId="0" fontId="14" fillId="0" borderId="0" xfId="0" applyFont="1" applyAlignment="1">
      <alignment horizontal="center" wrapText="1"/>
    </xf>
    <xf numFmtId="0" fontId="14" fillId="0" borderId="22" xfId="0" applyFont="1" applyBorder="1" applyAlignment="1">
      <alignment horizontal="center"/>
    </xf>
    <xf numFmtId="0" fontId="0" fillId="0" borderId="22" xfId="0" applyBorder="1" applyAlignment="1">
      <alignment horizontal="center"/>
    </xf>
    <xf numFmtId="167" fontId="14" fillId="0" borderId="22" xfId="9" applyNumberFormat="1" applyFont="1" applyBorder="1" applyAlignment="1">
      <alignment horizontal="right"/>
    </xf>
    <xf numFmtId="0" fontId="0" fillId="0" borderId="22" xfId="0" applyBorder="1"/>
    <xf numFmtId="17" fontId="14" fillId="0" borderId="21" xfId="0" applyNumberFormat="1" applyFont="1" applyBorder="1"/>
    <xf numFmtId="168" fontId="14" fillId="8" borderId="0" xfId="11" applyNumberFormat="1" applyFont="1" applyFill="1" applyBorder="1"/>
    <xf numFmtId="168" fontId="14" fillId="0" borderId="21" xfId="11" applyNumberFormat="1" applyFont="1" applyBorder="1"/>
    <xf numFmtId="168" fontId="14" fillId="0" borderId="0" xfId="11" applyNumberFormat="1" applyFont="1" applyBorder="1"/>
    <xf numFmtId="167" fontId="0" fillId="0" borderId="0" xfId="9" applyNumberFormat="1" applyFont="1" applyBorder="1"/>
    <xf numFmtId="168" fontId="14" fillId="0" borderId="0" xfId="11" applyNumberFormat="1" applyFont="1" applyBorder="1" applyAlignment="1">
      <alignment horizontal="center"/>
    </xf>
    <xf numFmtId="168" fontId="14" fillId="0" borderId="22" xfId="11" applyNumberFormat="1" applyFont="1" applyBorder="1" applyAlignment="1">
      <alignment horizontal="center"/>
    </xf>
    <xf numFmtId="168" fontId="0" fillId="0" borderId="22" xfId="0" applyNumberFormat="1" applyBorder="1"/>
    <xf numFmtId="167" fontId="14" fillId="8" borderId="0" xfId="9" applyNumberFormat="1" applyFont="1" applyFill="1" applyBorder="1"/>
    <xf numFmtId="167" fontId="14" fillId="0" borderId="21" xfId="9" applyNumberFormat="1" applyFont="1" applyBorder="1"/>
    <xf numFmtId="167" fontId="14" fillId="0" borderId="0" xfId="9" applyNumberFormat="1" applyFont="1" applyBorder="1"/>
    <xf numFmtId="167" fontId="14" fillId="0" borderId="22" xfId="9" applyNumberFormat="1" applyFont="1" applyBorder="1" applyAlignment="1">
      <alignment horizontal="center"/>
    </xf>
    <xf numFmtId="167" fontId="0" fillId="0" borderId="22" xfId="9" applyNumberFormat="1" applyFont="1" applyBorder="1"/>
    <xf numFmtId="167" fontId="14" fillId="8" borderId="2" xfId="9" applyNumberFormat="1" applyFont="1" applyFill="1" applyBorder="1"/>
    <xf numFmtId="0" fontId="14" fillId="0" borderId="23" xfId="0" applyFont="1" applyBorder="1"/>
    <xf numFmtId="167" fontId="14" fillId="0" borderId="24" xfId="9" applyNumberFormat="1" applyFont="1" applyBorder="1"/>
    <xf numFmtId="0" fontId="0" fillId="0" borderId="24" xfId="0" applyBorder="1"/>
    <xf numFmtId="167" fontId="14" fillId="0" borderId="25" xfId="9" applyNumberFormat="1" applyFont="1" applyBorder="1"/>
    <xf numFmtId="0" fontId="41" fillId="0" borderId="0" xfId="0" applyFont="1"/>
    <xf numFmtId="0" fontId="12" fillId="0" borderId="18" xfId="0" applyFont="1" applyBorder="1"/>
    <xf numFmtId="0" fontId="0" fillId="0" borderId="19" xfId="0" applyBorder="1"/>
    <xf numFmtId="0" fontId="41" fillId="0" borderId="19" xfId="0" applyFont="1" applyBorder="1" applyAlignment="1">
      <alignment horizontal="center"/>
    </xf>
    <xf numFmtId="0" fontId="41" fillId="0" borderId="19" xfId="0" applyFont="1" applyBorder="1"/>
    <xf numFmtId="0" fontId="0" fillId="0" borderId="20" xfId="0" applyBorder="1"/>
    <xf numFmtId="0" fontId="14" fillId="3" borderId="21" xfId="0" applyFont="1" applyFill="1" applyBorder="1" applyAlignment="1">
      <alignment vertical="top" wrapText="1"/>
    </xf>
    <xf numFmtId="168" fontId="0" fillId="0" borderId="0" xfId="11" applyNumberFormat="1" applyFont="1" applyFill="1" applyBorder="1"/>
    <xf numFmtId="0" fontId="14" fillId="3" borderId="21" xfId="0" quotePrefix="1" applyFont="1" applyFill="1" applyBorder="1" applyAlignment="1">
      <alignment horizontal="left" vertical="top" wrapText="1"/>
    </xf>
    <xf numFmtId="167" fontId="0" fillId="0" borderId="0" xfId="9" applyNumberFormat="1" applyFont="1" applyFill="1" applyBorder="1"/>
    <xf numFmtId="167" fontId="42" fillId="0" borderId="0" xfId="9" applyNumberFormat="1" applyFont="1" applyFill="1" applyBorder="1"/>
    <xf numFmtId="167" fontId="42" fillId="0" borderId="0" xfId="0" applyNumberFormat="1" applyFont="1"/>
    <xf numFmtId="0" fontId="0" fillId="0" borderId="0" xfId="0" applyAlignment="1">
      <alignment wrapText="1"/>
    </xf>
    <xf numFmtId="168" fontId="0" fillId="0" borderId="24" xfId="11" applyNumberFormat="1" applyFont="1" applyBorder="1"/>
    <xf numFmtId="0" fontId="0" fillId="0" borderId="25" xfId="0" applyBorder="1"/>
    <xf numFmtId="0" fontId="12" fillId="0" borderId="21" xfId="0" applyFont="1" applyBorder="1"/>
    <xf numFmtId="0" fontId="0" fillId="0" borderId="21" xfId="0" applyBorder="1" applyAlignment="1">
      <alignment wrapText="1"/>
    </xf>
    <xf numFmtId="169" fontId="0" fillId="8" borderId="0" xfId="9" applyNumberFormat="1" applyFont="1" applyFill="1" applyBorder="1"/>
    <xf numFmtId="10" fontId="0" fillId="8" borderId="0" xfId="12" applyNumberFormat="1" applyFont="1" applyFill="1" applyBorder="1"/>
    <xf numFmtId="0" fontId="12" fillId="0" borderId="21" xfId="0" applyFont="1" applyBorder="1" applyAlignment="1">
      <alignment wrapText="1"/>
    </xf>
    <xf numFmtId="167" fontId="0" fillId="8" borderId="0" xfId="9" applyNumberFormat="1" applyFont="1" applyFill="1" applyBorder="1"/>
    <xf numFmtId="0" fontId="0" fillId="0" borderId="23" xfId="0" applyBorder="1" applyAlignment="1">
      <alignment wrapText="1"/>
    </xf>
    <xf numFmtId="167" fontId="0" fillId="0" borderId="24" xfId="9" applyNumberFormat="1" applyFont="1" applyBorder="1"/>
    <xf numFmtId="167" fontId="0" fillId="0" borderId="0" xfId="9" applyNumberFormat="1" applyFont="1"/>
    <xf numFmtId="10" fontId="40" fillId="8" borderId="0" xfId="12" applyNumberFormat="1" applyFont="1" applyFill="1" applyBorder="1"/>
    <xf numFmtId="10" fontId="40" fillId="8" borderId="22" xfId="12" applyNumberFormat="1" applyFont="1" applyFill="1" applyBorder="1"/>
    <xf numFmtId="168" fontId="0" fillId="0" borderId="0" xfId="11" applyNumberFormat="1" applyFont="1" applyBorder="1"/>
    <xf numFmtId="165" fontId="23" fillId="0" borderId="0" xfId="2" applyFont="1"/>
    <xf numFmtId="49" fontId="32" fillId="0" borderId="2" xfId="9" applyNumberFormat="1" applyFont="1" applyBorder="1" applyAlignment="1">
      <alignment horizontal="center"/>
    </xf>
    <xf numFmtId="165" fontId="33" fillId="8" borderId="0" xfId="2" applyFont="1" applyFill="1" applyAlignment="1">
      <alignment horizontal="center"/>
    </xf>
    <xf numFmtId="167" fontId="33" fillId="8" borderId="0" xfId="9" applyNumberFormat="1" applyFont="1" applyFill="1"/>
    <xf numFmtId="167" fontId="35" fillId="8" borderId="0" xfId="9" applyNumberFormat="1" applyFont="1" applyFill="1" applyAlignment="1">
      <alignment horizontal="center"/>
    </xf>
    <xf numFmtId="167" fontId="33" fillId="8" borderId="0" xfId="9" applyNumberFormat="1" applyFont="1" applyFill="1" applyAlignment="1">
      <alignment horizontal="center"/>
    </xf>
    <xf numFmtId="167" fontId="14" fillId="0" borderId="0" xfId="9" applyNumberFormat="1" applyFont="1" applyAlignment="1">
      <alignment vertical="top" wrapText="1"/>
    </xf>
    <xf numFmtId="167" fontId="14" fillId="0" borderId="0" xfId="0" applyNumberFormat="1" applyFont="1" applyAlignment="1">
      <alignment vertical="top" wrapText="1"/>
    </xf>
    <xf numFmtId="167" fontId="14" fillId="0" borderId="2" xfId="9" applyNumberFormat="1" applyFont="1" applyBorder="1" applyAlignment="1">
      <alignment vertical="top" wrapText="1"/>
    </xf>
    <xf numFmtId="167" fontId="14" fillId="0" borderId="2" xfId="0" applyNumberFormat="1" applyFont="1" applyBorder="1" applyAlignment="1">
      <alignment vertical="top" wrapText="1"/>
    </xf>
    <xf numFmtId="167" fontId="0" fillId="0" borderId="2" xfId="9" applyNumberFormat="1" applyFont="1" applyBorder="1"/>
    <xf numFmtId="167" fontId="46" fillId="0" borderId="0" xfId="9" applyNumberFormat="1" applyFont="1"/>
    <xf numFmtId="167" fontId="10" fillId="3" borderId="2" xfId="9" applyNumberFormat="1" applyFont="1" applyFill="1" applyBorder="1"/>
    <xf numFmtId="167" fontId="14" fillId="0" borderId="5" xfId="9" applyNumberFormat="1" applyFont="1" applyBorder="1" applyAlignment="1">
      <alignment vertical="top" wrapText="1"/>
    </xf>
    <xf numFmtId="167" fontId="14" fillId="0" borderId="1" xfId="9" applyNumberFormat="1" applyFont="1" applyBorder="1" applyAlignment="1">
      <alignment vertical="top" wrapText="1"/>
    </xf>
    <xf numFmtId="167" fontId="14" fillId="0" borderId="6" xfId="9" applyNumberFormat="1" applyFont="1" applyBorder="1" applyAlignment="1">
      <alignment vertical="top" wrapText="1"/>
    </xf>
    <xf numFmtId="0" fontId="32" fillId="0" borderId="0" xfId="0" applyFont="1" applyAlignment="1">
      <alignment horizontal="center"/>
    </xf>
    <xf numFmtId="165" fontId="32" fillId="0" borderId="0" xfId="2" applyFont="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44" fillId="0" borderId="0" xfId="0" applyFont="1" applyAlignment="1">
      <alignment horizontal="center"/>
    </xf>
    <xf numFmtId="0" fontId="45" fillId="3" borderId="0" xfId="0" quotePrefix="1" applyFont="1" applyFill="1" applyAlignment="1">
      <alignment horizontal="center"/>
    </xf>
    <xf numFmtId="0" fontId="15" fillId="3" borderId="0" xfId="0" quotePrefix="1" applyFont="1" applyFill="1" applyAlignment="1">
      <alignment horizontal="center" vertical="center" wrapText="1"/>
    </xf>
    <xf numFmtId="0" fontId="10" fillId="0" borderId="0" xfId="0" applyFont="1" applyAlignment="1">
      <alignment horizontal="left" wrapText="1"/>
    </xf>
    <xf numFmtId="0" fontId="15" fillId="0" borderId="0" xfId="0" applyFont="1" applyAlignment="1">
      <alignment horizontal="center"/>
    </xf>
    <xf numFmtId="0" fontId="13" fillId="0" borderId="0" xfId="0" quotePrefix="1" applyFont="1" applyAlignment="1">
      <alignment horizontal="right" vertical="top"/>
    </xf>
    <xf numFmtId="0" fontId="13" fillId="0" borderId="0" xfId="0" applyFont="1" applyAlignment="1">
      <alignment horizontal="right" vertical="top"/>
    </xf>
    <xf numFmtId="0" fontId="16" fillId="4" borderId="5" xfId="0" quotePrefix="1" applyFont="1" applyFill="1" applyBorder="1" applyAlignment="1">
      <alignment horizontal="center" wrapText="1"/>
    </xf>
    <xf numFmtId="0" fontId="16" fillId="4" borderId="1" xfId="0" quotePrefix="1" applyFont="1" applyFill="1" applyBorder="1" applyAlignment="1">
      <alignment horizontal="center" wrapText="1"/>
    </xf>
    <xf numFmtId="0" fontId="16" fillId="4" borderId="6" xfId="0" quotePrefix="1" applyFont="1" applyFill="1" applyBorder="1" applyAlignment="1">
      <alignment horizontal="center" wrapText="1"/>
    </xf>
    <xf numFmtId="0" fontId="16" fillId="4" borderId="4" xfId="0" quotePrefix="1" applyFont="1" applyFill="1" applyBorder="1" applyAlignment="1">
      <alignment horizontal="center"/>
    </xf>
    <xf numFmtId="0" fontId="22" fillId="4" borderId="5" xfId="0" quotePrefix="1" applyFont="1" applyFill="1" applyBorder="1" applyAlignment="1">
      <alignment horizontal="center" wrapText="1"/>
    </xf>
    <xf numFmtId="0" fontId="22" fillId="4" borderId="1" xfId="0" quotePrefix="1" applyFont="1" applyFill="1" applyBorder="1" applyAlignment="1">
      <alignment horizontal="center" wrapText="1"/>
    </xf>
    <xf numFmtId="0" fontId="22" fillId="4" borderId="6" xfId="0" quotePrefix="1" applyFont="1" applyFill="1" applyBorder="1" applyAlignment="1">
      <alignment horizontal="center" wrapText="1"/>
    </xf>
    <xf numFmtId="0" fontId="15" fillId="0" borderId="0" xfId="0" applyFont="1" applyAlignment="1">
      <alignment horizontal="center" wrapText="1"/>
    </xf>
  </cellXfs>
  <cellStyles count="16">
    <cellStyle name="Comma" xfId="9" builtinId="3"/>
    <cellStyle name="Comma [0]" xfId="10" builtinId="6"/>
    <cellStyle name="Comma 2" xfId="4"/>
    <cellStyle name="Currency" xfId="11" builtinId="4"/>
    <cellStyle name="Currency 2" xfId="15"/>
    <cellStyle name="Good" xfId="7" builtinId="26"/>
    <cellStyle name="Neutral" xfId="8" builtinId="28"/>
    <cellStyle name="Normal" xfId="0" builtinId="0"/>
    <cellStyle name="Normal 10" xfId="6"/>
    <cellStyle name="Normal 2" xfId="2"/>
    <cellStyle name="Normal 3_Attach O, GG, Support -New Method 2-14-11" xfId="1"/>
    <cellStyle name="Normal 4" xfId="13"/>
    <cellStyle name="Normal 4 2" xfId="14"/>
    <cellStyle name="Normal 7" xfId="3"/>
    <cellStyle name="Percent" xfId="12" builtinId="5"/>
    <cellStyle name="Percent 2" xfId="5"/>
  </cellStyles>
  <dxfs count="0"/>
  <tableStyles count="0" defaultTableStyle="TableStyleMedium2" defaultPivotStyle="PivotStyleLight16"/>
  <colors>
    <mruColors>
      <color rgb="FFFFFFCC"/>
      <color rgb="FF66FF33"/>
      <color rgb="FFFF5D5D"/>
      <color rgb="FFF9A5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83454967128e953/Dumais%20Consulting/Ironclad%20Energy/Canal/Q1%20Cost%20Recovery%20Efforts/Data/CCR%20GL%20Allocations%20Rev%207%204-1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C 255"/>
      <sheetName val="Assumptions"/>
      <sheetName val="ALL"/>
      <sheetName val="MTHLY BAL."/>
      <sheetName val="Input Page"/>
      <sheetName val="JFJ-4 CEP Rate"/>
      <sheetName val="October Tariff kwh"/>
      <sheetName val="Inputs"/>
      <sheetName val="Input"/>
      <sheetName val="AFUDC_CCRF"/>
      <sheetName val="Permanent"/>
      <sheetName val="JFJ-1 Deferral Recovery Rate"/>
      <sheetName val="Lists"/>
      <sheetName val="PEPCO"/>
      <sheetName val="criteria"/>
      <sheetName val="IR COMP"/>
      <sheetName val="Labor ratio"/>
      <sheetName val="RPT80MAR"/>
      <sheetName val="JFJ-3 MTC Rate"/>
      <sheetName val="MTC Return"/>
      <sheetName val="DACTIVE$"/>
      <sheetName val="kWh-Mcf"/>
      <sheetName val="Boston Edison"/>
      <sheetName val="State List"/>
      <sheetName val="Addt'l 1040 Exclusions"/>
      <sheetName val="Keystone Swap Amort Sched"/>
      <sheetName val="Rates"/>
      <sheetName val="WO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NST2021"/>
      <sheetName val="NST2022"/>
      <sheetName val="NST2023"/>
    </sheetNames>
    <sheetDataSet>
      <sheetData sheetId="0">
        <row r="42">
          <cell r="M42">
            <v>9200</v>
          </cell>
        </row>
        <row r="80">
          <cell r="K80">
            <v>1933689.3074193543</v>
          </cell>
          <cell r="M80">
            <v>157159.33467741936</v>
          </cell>
          <cell r="GP80">
            <v>7232.3170967741953</v>
          </cell>
        </row>
        <row r="82">
          <cell r="K82">
            <v>824508.51741935487</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C12" sqref="C12"/>
    </sheetView>
  </sheetViews>
  <sheetFormatPr defaultRowHeight="13.5"/>
  <cols>
    <col min="1" max="1" width="10.3828125" bestFit="1" customWidth="1"/>
    <col min="2" max="2" width="1.4609375" customWidth="1"/>
    <col min="3" max="3" width="72.23046875" bestFit="1" customWidth="1"/>
    <col min="4" max="4" width="1.4609375" customWidth="1"/>
    <col min="5" max="5" width="34.765625" bestFit="1" customWidth="1"/>
  </cols>
  <sheetData>
    <row r="1" spans="1:5">
      <c r="A1" s="482" t="s">
        <v>1032</v>
      </c>
      <c r="B1" s="482"/>
      <c r="C1" s="482"/>
      <c r="D1" s="233"/>
      <c r="E1" s="233"/>
    </row>
    <row r="2" spans="1:5">
      <c r="A2" s="482" t="s">
        <v>770</v>
      </c>
      <c r="B2" s="482"/>
      <c r="C2" s="482"/>
      <c r="D2" s="233"/>
      <c r="E2" s="233"/>
    </row>
    <row r="3" spans="1:5">
      <c r="A3" s="482" t="s">
        <v>771</v>
      </c>
      <c r="B3" s="482"/>
      <c r="C3" s="482"/>
      <c r="D3" s="233"/>
      <c r="E3" s="233"/>
    </row>
    <row r="4" spans="1:5">
      <c r="A4" s="482" t="s">
        <v>772</v>
      </c>
      <c r="B4" s="482"/>
      <c r="C4" s="482"/>
      <c r="D4" s="482"/>
      <c r="E4" s="482"/>
    </row>
    <row r="5" spans="1:5" ht="14">
      <c r="A5" s="231"/>
      <c r="B5" s="231"/>
      <c r="C5" s="232"/>
      <c r="D5" s="233"/>
      <c r="E5" s="234"/>
    </row>
    <row r="6" spans="1:5" ht="14.5">
      <c r="A6" s="3"/>
      <c r="B6" s="3"/>
      <c r="C6" s="3"/>
      <c r="D6" s="3"/>
      <c r="E6" s="234"/>
    </row>
    <row r="7" spans="1:5" ht="14.5">
      <c r="A7" s="235" t="s">
        <v>773</v>
      </c>
      <c r="B7" s="236"/>
      <c r="C7" s="235" t="s">
        <v>293</v>
      </c>
      <c r="D7" s="3"/>
      <c r="E7" s="231"/>
    </row>
    <row r="8" spans="1:5" ht="14.5">
      <c r="A8" s="237">
        <v>1</v>
      </c>
      <c r="B8" s="236"/>
      <c r="C8" s="236" t="s">
        <v>780</v>
      </c>
      <c r="D8" s="3"/>
      <c r="E8" s="237"/>
    </row>
    <row r="9" spans="1:5">
      <c r="A9" s="237">
        <v>2</v>
      </c>
      <c r="B9" s="236"/>
      <c r="C9" s="236" t="s">
        <v>810</v>
      </c>
      <c r="D9" s="233"/>
      <c r="E9" s="237"/>
    </row>
    <row r="10" spans="1:5" ht="14.5">
      <c r="A10" s="237">
        <v>3</v>
      </c>
      <c r="B10" s="236"/>
      <c r="C10" s="236" t="s">
        <v>857</v>
      </c>
      <c r="D10" s="3"/>
      <c r="E10" s="237"/>
    </row>
    <row r="11" spans="1:5" ht="14.5">
      <c r="A11" s="237">
        <v>4</v>
      </c>
      <c r="B11" s="236"/>
      <c r="C11" s="236" t="s">
        <v>876</v>
      </c>
      <c r="D11" s="3"/>
      <c r="E11" s="237"/>
    </row>
    <row r="12" spans="1:5" ht="14.5">
      <c r="A12" s="237">
        <f>+A11+1</f>
        <v>5</v>
      </c>
      <c r="B12" s="236"/>
      <c r="C12" s="236" t="s">
        <v>1035</v>
      </c>
      <c r="D12" s="3"/>
      <c r="E12" s="237"/>
    </row>
    <row r="13" spans="1:5" ht="14.5">
      <c r="A13" s="237">
        <f>+A12+1</f>
        <v>6</v>
      </c>
      <c r="B13" s="236"/>
      <c r="C13" s="236" t="s">
        <v>942</v>
      </c>
      <c r="D13" s="3"/>
      <c r="E13" s="237"/>
    </row>
    <row r="14" spans="1:5" ht="14.5">
      <c r="A14" s="237">
        <f t="shared" ref="A14" si="0">+A13+1</f>
        <v>7</v>
      </c>
      <c r="B14" s="3"/>
      <c r="C14" s="236" t="s">
        <v>774</v>
      </c>
      <c r="D14" s="3"/>
      <c r="E14" s="237"/>
    </row>
    <row r="15" spans="1:5" ht="14.5">
      <c r="A15" s="237">
        <f>+A14+1</f>
        <v>8</v>
      </c>
      <c r="B15" s="3"/>
      <c r="C15" s="236" t="s">
        <v>775</v>
      </c>
      <c r="D15" s="3"/>
      <c r="E15" s="237"/>
    </row>
    <row r="16" spans="1:5" ht="14.5">
      <c r="A16" s="237">
        <f>+A15+1</f>
        <v>9</v>
      </c>
      <c r="B16" s="3"/>
      <c r="C16" s="236" t="s">
        <v>776</v>
      </c>
      <c r="D16" s="3"/>
      <c r="E16" s="237"/>
    </row>
    <row r="17" spans="1:5" ht="14.5">
      <c r="A17" s="237">
        <f>+A16+1</f>
        <v>10</v>
      </c>
      <c r="B17" s="3"/>
      <c r="C17" s="236" t="s">
        <v>777</v>
      </c>
      <c r="D17" s="3"/>
      <c r="E17" s="237"/>
    </row>
    <row r="18" spans="1:5" ht="14.5">
      <c r="A18" s="237">
        <f t="shared" ref="A18:A19" si="1">+A17+1</f>
        <v>11</v>
      </c>
      <c r="B18" s="3"/>
      <c r="C18" s="236" t="s">
        <v>778</v>
      </c>
      <c r="D18" s="3"/>
      <c r="E18" s="237"/>
    </row>
    <row r="19" spans="1:5" ht="14.5">
      <c r="A19" s="237">
        <f t="shared" si="1"/>
        <v>12</v>
      </c>
      <c r="B19" s="3"/>
      <c r="C19" s="236" t="s">
        <v>779</v>
      </c>
      <c r="D19" s="3"/>
      <c r="E19" s="237"/>
    </row>
    <row r="20" spans="1:5" ht="14.5">
      <c r="A20" s="3"/>
      <c r="B20" s="3"/>
      <c r="C20" s="3"/>
      <c r="D20" s="3"/>
      <c r="E20" s="3"/>
    </row>
    <row r="21" spans="1:5" ht="14.5">
      <c r="A21" s="3"/>
      <c r="B21" s="3"/>
      <c r="C21" s="3"/>
      <c r="D21" s="3"/>
      <c r="E21" s="3"/>
    </row>
  </sheetData>
  <mergeCells count="4">
    <mergeCell ref="A4:E4"/>
    <mergeCell ref="A1:C1"/>
    <mergeCell ref="A2:C2"/>
    <mergeCell ref="A3:C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tabSelected="1" zoomScale="80" zoomScaleNormal="80" workbookViewId="0">
      <selection sqref="A1:F1"/>
    </sheetView>
  </sheetViews>
  <sheetFormatPr defaultColWidth="8.765625" defaultRowHeight="13"/>
  <cols>
    <col min="1" max="1" width="3.765625" style="45" customWidth="1"/>
    <col min="2" max="2" width="5.61328125" style="45" customWidth="1"/>
    <col min="3" max="3" width="58" style="45" bestFit="1" customWidth="1"/>
    <col min="4" max="4" width="18.84375" style="45" customWidth="1"/>
    <col min="5" max="5" width="4.84375" style="45" customWidth="1"/>
    <col min="6" max="6" width="12" style="45" customWidth="1"/>
    <col min="7" max="16384" width="8.765625" style="45"/>
  </cols>
  <sheetData>
    <row r="1" spans="1:6" ht="15">
      <c r="A1" s="487" t="str">
        <f>+'Table of Contents'!A1</f>
        <v>Canal Generation</v>
      </c>
      <c r="B1" s="487"/>
      <c r="C1" s="487"/>
      <c r="D1" s="487"/>
      <c r="E1" s="487"/>
      <c r="F1" s="487"/>
    </row>
    <row r="2" spans="1:6" ht="15">
      <c r="A2" s="487" t="str">
        <f>+'Table of Contents'!A2</f>
        <v>Incremental Revenue Requirement of Interconnection Reliability Operating Limits BES Cyber System ("IROL-CIP")</v>
      </c>
      <c r="B2" s="487"/>
      <c r="C2" s="487"/>
      <c r="D2" s="487"/>
      <c r="E2" s="487"/>
      <c r="F2" s="487"/>
    </row>
    <row r="3" spans="1:6" ht="15">
      <c r="A3" s="487" t="str">
        <f>+'Table of Contents'!A3</f>
        <v>Schedule 17 of ISO-NE OATT</v>
      </c>
      <c r="B3" s="487"/>
      <c r="C3" s="487"/>
      <c r="D3" s="487"/>
      <c r="E3" s="487"/>
      <c r="F3" s="487"/>
    </row>
    <row r="4" spans="1:6" ht="15">
      <c r="A4" s="488" t="s">
        <v>769</v>
      </c>
      <c r="B4" s="488"/>
      <c r="C4" s="488"/>
      <c r="D4" s="488"/>
      <c r="E4" s="488"/>
      <c r="F4" s="488"/>
    </row>
    <row r="5" spans="1:6" ht="18.5">
      <c r="A5" s="113"/>
      <c r="B5" s="141"/>
      <c r="C5" s="113"/>
      <c r="D5" s="113"/>
      <c r="E5" s="113"/>
    </row>
    <row r="6" spans="1:6">
      <c r="B6" s="113"/>
      <c r="C6" s="113"/>
      <c r="D6" s="113"/>
      <c r="E6" s="113"/>
    </row>
    <row r="7" spans="1:6" ht="15.5">
      <c r="A7" s="168"/>
      <c r="B7" s="172" t="s">
        <v>643</v>
      </c>
      <c r="C7" s="173"/>
      <c r="D7" s="173"/>
      <c r="E7" s="174"/>
    </row>
    <row r="8" spans="1:6" ht="15.5">
      <c r="A8" s="175"/>
      <c r="B8" s="176" t="s">
        <v>642</v>
      </c>
      <c r="C8" s="171"/>
      <c r="D8" s="171"/>
      <c r="E8" s="177"/>
    </row>
    <row r="9" spans="1:6">
      <c r="A9" s="175"/>
      <c r="B9" s="171"/>
      <c r="C9" s="171"/>
      <c r="D9" s="171"/>
      <c r="E9" s="177"/>
    </row>
    <row r="10" spans="1:6" ht="14.5">
      <c r="A10" s="175"/>
      <c r="B10" s="178" t="s">
        <v>312</v>
      </c>
      <c r="C10" s="171"/>
      <c r="D10" s="171"/>
      <c r="E10" s="177"/>
    </row>
    <row r="11" spans="1:6">
      <c r="A11" s="175"/>
      <c r="B11" s="171"/>
      <c r="C11" s="171"/>
      <c r="D11" s="171"/>
      <c r="E11" s="177"/>
    </row>
    <row r="12" spans="1:6">
      <c r="A12" s="175"/>
      <c r="B12" s="171"/>
      <c r="C12" s="57" t="s">
        <v>313</v>
      </c>
      <c r="D12" s="117" t="s">
        <v>661</v>
      </c>
      <c r="E12" s="177"/>
    </row>
    <row r="13" spans="1:6">
      <c r="A13" s="175"/>
      <c r="B13" s="171"/>
      <c r="C13" s="57" t="s">
        <v>317</v>
      </c>
      <c r="D13" s="117" t="s">
        <v>675</v>
      </c>
      <c r="E13" s="177"/>
    </row>
    <row r="14" spans="1:6">
      <c r="A14" s="175"/>
      <c r="B14" s="171"/>
      <c r="C14" s="57" t="s">
        <v>322</v>
      </c>
      <c r="D14" s="184">
        <v>41994</v>
      </c>
      <c r="E14" s="177"/>
    </row>
    <row r="15" spans="1:6">
      <c r="A15" s="175"/>
      <c r="B15" s="171"/>
      <c r="C15" s="57" t="s">
        <v>314</v>
      </c>
      <c r="D15" s="117">
        <v>165.66800000000001</v>
      </c>
      <c r="E15" s="177"/>
    </row>
    <row r="16" spans="1:6">
      <c r="A16" s="175"/>
      <c r="B16" s="171"/>
      <c r="C16" s="57" t="s">
        <v>315</v>
      </c>
      <c r="D16" s="117">
        <v>172.83099999999999</v>
      </c>
      <c r="E16" s="177"/>
    </row>
    <row r="17" spans="1:5">
      <c r="A17" s="175"/>
      <c r="B17" s="171"/>
      <c r="C17" s="57" t="s">
        <v>316</v>
      </c>
      <c r="D17" s="117">
        <v>2000</v>
      </c>
      <c r="E17" s="177"/>
    </row>
    <row r="18" spans="1:5">
      <c r="A18" s="175"/>
      <c r="B18" s="171"/>
      <c r="C18" s="57" t="s">
        <v>318</v>
      </c>
      <c r="D18" s="117" t="s">
        <v>746</v>
      </c>
      <c r="E18" s="177"/>
    </row>
    <row r="19" spans="1:5">
      <c r="A19" s="175"/>
      <c r="B19" s="171"/>
      <c r="C19" s="57" t="s">
        <v>319</v>
      </c>
      <c r="D19" s="117" t="s">
        <v>747</v>
      </c>
      <c r="E19" s="177"/>
    </row>
    <row r="20" spans="1:5">
      <c r="A20" s="175"/>
      <c r="B20" s="171"/>
      <c r="C20" s="57" t="s">
        <v>321</v>
      </c>
      <c r="D20" s="117" t="s">
        <v>662</v>
      </c>
      <c r="E20" s="177"/>
    </row>
    <row r="21" spans="1:5">
      <c r="A21" s="175"/>
      <c r="B21" s="171"/>
      <c r="C21" s="63" t="s">
        <v>324</v>
      </c>
      <c r="D21" s="117" t="s">
        <v>662</v>
      </c>
      <c r="E21" s="177"/>
    </row>
    <row r="22" spans="1:5">
      <c r="A22" s="175"/>
      <c r="B22" s="171"/>
      <c r="C22" s="59" t="s">
        <v>320</v>
      </c>
      <c r="D22" s="117" t="s">
        <v>663</v>
      </c>
      <c r="E22" s="177"/>
    </row>
    <row r="23" spans="1:5">
      <c r="A23" s="175"/>
      <c r="B23" s="171"/>
      <c r="C23" s="61" t="s">
        <v>323</v>
      </c>
      <c r="D23" s="117"/>
      <c r="E23" s="177"/>
    </row>
    <row r="24" spans="1:5">
      <c r="A24" s="175"/>
      <c r="B24" s="171"/>
      <c r="C24" s="171"/>
      <c r="D24" s="171"/>
      <c r="E24" s="177"/>
    </row>
    <row r="25" spans="1:5">
      <c r="A25" s="175"/>
      <c r="B25" s="171"/>
      <c r="C25" s="171"/>
      <c r="D25" s="171"/>
      <c r="E25" s="177"/>
    </row>
    <row r="26" spans="1:5" ht="14.5">
      <c r="A26" s="175"/>
      <c r="B26" s="178" t="s">
        <v>653</v>
      </c>
      <c r="C26" s="171"/>
      <c r="D26" s="171"/>
      <c r="E26" s="177"/>
    </row>
    <row r="27" spans="1:5">
      <c r="A27" s="175"/>
      <c r="B27" s="171"/>
      <c r="C27" s="118" t="s">
        <v>654</v>
      </c>
      <c r="D27" s="142">
        <v>44284</v>
      </c>
      <c r="E27" s="177"/>
    </row>
    <row r="28" spans="1:5">
      <c r="A28" s="175"/>
      <c r="B28" s="171"/>
      <c r="C28" s="118" t="s">
        <v>655</v>
      </c>
      <c r="D28" s="142">
        <v>45016</v>
      </c>
      <c r="E28" s="177"/>
    </row>
    <row r="29" spans="1:5">
      <c r="A29" s="175"/>
      <c r="B29" s="171"/>
      <c r="C29" s="171"/>
      <c r="D29" s="171"/>
      <c r="E29" s="177"/>
    </row>
    <row r="30" spans="1:5">
      <c r="A30" s="175"/>
      <c r="B30" s="171"/>
      <c r="C30" s="171"/>
      <c r="D30" s="171"/>
      <c r="E30" s="177"/>
    </row>
    <row r="31" spans="1:5" ht="39">
      <c r="A31" s="175"/>
      <c r="B31" s="171"/>
      <c r="C31" s="171"/>
      <c r="D31" s="122" t="s">
        <v>304</v>
      </c>
      <c r="E31" s="177"/>
    </row>
    <row r="32" spans="1:5" ht="14.5">
      <c r="A32" s="175"/>
      <c r="B32" s="169" t="s">
        <v>656</v>
      </c>
      <c r="C32" s="170"/>
      <c r="D32" s="123"/>
      <c r="E32" s="177"/>
    </row>
    <row r="33" spans="1:5" ht="14.5">
      <c r="A33" s="175"/>
      <c r="B33" s="170"/>
      <c r="C33" s="14" t="s">
        <v>280</v>
      </c>
      <c r="D33" s="218">
        <f ca="1">+'WS 10 Sch 17 Table 2'!E21+'WS 11 Sch 17 Table 3'!E84</f>
        <v>0</v>
      </c>
      <c r="E33" s="177"/>
    </row>
    <row r="34" spans="1:5" ht="14.5">
      <c r="A34" s="175"/>
      <c r="B34" s="170"/>
      <c r="C34" s="119" t="s">
        <v>628</v>
      </c>
      <c r="D34" s="218">
        <f ca="1">+'WS 10 Sch 17 Table 2'!E31+'WS 11 Sch 17 Table 3'!E85</f>
        <v>579031</v>
      </c>
      <c r="E34" s="177"/>
    </row>
    <row r="35" spans="1:5" ht="14.5">
      <c r="A35" s="175"/>
      <c r="B35" s="170"/>
      <c r="C35" s="14" t="s">
        <v>584</v>
      </c>
      <c r="D35" s="218">
        <f ca="1">+'WS 10 Sch 17 Table 2'!E40+'WS 11 Sch 17 Table 3'!E86</f>
        <v>83540</v>
      </c>
      <c r="E35" s="177"/>
    </row>
    <row r="36" spans="1:5" ht="14.5">
      <c r="A36" s="175"/>
      <c r="B36" s="170"/>
      <c r="C36" s="14" t="s">
        <v>270</v>
      </c>
      <c r="D36" s="218">
        <f ca="1">+'WS 10 Sch 17 Table 2'!E50+'WS 11 Sch 17 Table 3'!E87</f>
        <v>1232922.6517741936</v>
      </c>
      <c r="E36" s="177"/>
    </row>
    <row r="37" spans="1:5" ht="14.5">
      <c r="A37" s="175"/>
      <c r="B37" s="170"/>
      <c r="C37" s="14" t="s">
        <v>281</v>
      </c>
      <c r="D37" s="218">
        <f ca="1">+'WS 10 Sch 17 Table 2'!E57+'WS 11 Sch 17 Table 3'!E88</f>
        <v>38198</v>
      </c>
      <c r="E37" s="177"/>
    </row>
    <row r="38" spans="1:5" ht="14.5">
      <c r="A38" s="175"/>
      <c r="B38" s="170"/>
      <c r="C38" s="14" t="s">
        <v>585</v>
      </c>
      <c r="D38" s="218">
        <f ca="1">+'WS 10 Sch 17 Table 2'!E59+'WS 11 Sch 17 Table 3'!E89</f>
        <v>0</v>
      </c>
      <c r="E38" s="177"/>
    </row>
    <row r="39" spans="1:5" ht="14.5">
      <c r="A39" s="175"/>
      <c r="B39" s="170"/>
      <c r="C39" s="119" t="s">
        <v>660</v>
      </c>
      <c r="D39" s="218">
        <f>+'WS 10 Sch 17 Table 2'!E65</f>
        <v>273723.10916666663</v>
      </c>
      <c r="E39" s="177"/>
    </row>
    <row r="40" spans="1:5" ht="15" thickBot="1">
      <c r="A40" s="175"/>
      <c r="B40" s="170"/>
      <c r="C40" s="171"/>
      <c r="D40" s="218"/>
      <c r="E40" s="177"/>
    </row>
    <row r="41" spans="1:5" ht="15" thickBot="1">
      <c r="A41" s="175"/>
      <c r="B41" s="120" t="s">
        <v>657</v>
      </c>
      <c r="C41" s="121"/>
      <c r="D41" s="219">
        <f ca="1">SUM(D33:D39)</f>
        <v>2207414.76094086</v>
      </c>
      <c r="E41" s="177"/>
    </row>
    <row r="42" spans="1:5">
      <c r="A42" s="179"/>
      <c r="B42" s="180"/>
      <c r="C42" s="180"/>
      <c r="D42" s="180"/>
      <c r="E42" s="181"/>
    </row>
    <row r="43" spans="1:5">
      <c r="A43" s="113"/>
      <c r="B43" s="113" t="s">
        <v>767</v>
      </c>
      <c r="C43" s="113"/>
      <c r="D43" s="220">
        <v>1109180.7899999998</v>
      </c>
      <c r="E43" s="113"/>
    </row>
    <row r="44" spans="1:5">
      <c r="A44" s="113"/>
      <c r="B44" s="113" t="s">
        <v>768</v>
      </c>
      <c r="C44" s="113"/>
      <c r="D44" s="217">
        <f ca="1">+D41-D43</f>
        <v>1098233.9709408602</v>
      </c>
      <c r="E44" s="113"/>
    </row>
    <row r="45" spans="1:5">
      <c r="A45" s="113"/>
      <c r="B45" s="113"/>
      <c r="C45" s="113"/>
      <c r="D45" s="113"/>
      <c r="E45" s="113"/>
    </row>
    <row r="46" spans="1:5">
      <c r="A46" s="113"/>
      <c r="B46" s="113" t="s">
        <v>1048</v>
      </c>
      <c r="C46" s="113"/>
      <c r="D46" s="217">
        <f>+'WS 10 Sch 17 Table 2'!E68</f>
        <v>438114.7609408602</v>
      </c>
      <c r="E46" s="113"/>
    </row>
    <row r="47" spans="1:5">
      <c r="A47" s="113"/>
      <c r="B47" s="113" t="s">
        <v>1050</v>
      </c>
      <c r="C47" s="113"/>
      <c r="D47" s="478">
        <f ca="1">+'WS 11 Sch 17 Table 3'!E91</f>
        <v>1769300</v>
      </c>
      <c r="E47" s="113"/>
    </row>
    <row r="48" spans="1:5">
      <c r="A48" s="113"/>
      <c r="B48" s="113" t="s">
        <v>787</v>
      </c>
      <c r="C48" s="113"/>
      <c r="D48" s="217">
        <f ca="1">+D46+D47</f>
        <v>2207414.76094086</v>
      </c>
      <c r="E48" s="113"/>
    </row>
    <row r="49" spans="1:5">
      <c r="A49" s="113"/>
      <c r="B49" s="113"/>
      <c r="C49" s="113"/>
      <c r="D49" s="113"/>
      <c r="E49" s="113"/>
    </row>
  </sheetData>
  <mergeCells count="4">
    <mergeCell ref="A1:F1"/>
    <mergeCell ref="A2:F2"/>
    <mergeCell ref="A3:F3"/>
    <mergeCell ref="A4:F4"/>
  </mergeCells>
  <pageMargins left="0.7" right="0.7" top="0.75" bottom="0.75" header="0.3" footer="0.3"/>
  <pageSetup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6"/>
  <sheetViews>
    <sheetView topLeftCell="A35" zoomScale="90" zoomScaleNormal="90" workbookViewId="0">
      <selection activeCell="E62" sqref="E62"/>
    </sheetView>
  </sheetViews>
  <sheetFormatPr defaultColWidth="8.765625" defaultRowHeight="13"/>
  <cols>
    <col min="1" max="1" width="3.3828125" style="45" customWidth="1"/>
    <col min="2" max="2" width="4.4609375" style="45" customWidth="1"/>
    <col min="3" max="3" width="4" style="45" customWidth="1"/>
    <col min="4" max="4" width="27" style="45" customWidth="1"/>
    <col min="5" max="5" width="15.4609375" style="45" bestFit="1" customWidth="1"/>
    <col min="6" max="6" width="10.4609375" style="45" bestFit="1" customWidth="1"/>
    <col min="7" max="16384" width="8.765625" style="45"/>
  </cols>
  <sheetData>
    <row r="1" spans="1:12" ht="15.5">
      <c r="A1" s="491" t="str">
        <f>+'Table of Contents'!A1</f>
        <v>Canal Generation</v>
      </c>
      <c r="B1" s="491"/>
      <c r="C1" s="491"/>
      <c r="D1" s="491"/>
      <c r="E1" s="491"/>
      <c r="F1" s="491"/>
      <c r="G1" s="491"/>
      <c r="H1" s="491"/>
      <c r="I1" s="491"/>
    </row>
    <row r="2" spans="1:12" ht="15.5">
      <c r="A2" s="491" t="str">
        <f>+'Table of Contents'!A2</f>
        <v>Incremental Revenue Requirement of Interconnection Reliability Operating Limits BES Cyber System ("IROL-CIP")</v>
      </c>
      <c r="B2" s="491"/>
      <c r="C2" s="491"/>
      <c r="D2" s="491"/>
      <c r="E2" s="491"/>
      <c r="F2" s="491"/>
      <c r="G2" s="491"/>
      <c r="H2" s="491"/>
      <c r="I2" s="491"/>
    </row>
    <row r="3" spans="1:12" ht="15.5">
      <c r="A3" s="491" t="str">
        <f>+'Table of Contents'!A3</f>
        <v>Schedule 17 of ISO-NE OATT</v>
      </c>
      <c r="B3" s="491"/>
      <c r="C3" s="491"/>
      <c r="D3" s="491"/>
      <c r="E3" s="491"/>
      <c r="F3" s="491"/>
      <c r="G3" s="491"/>
      <c r="H3" s="491"/>
      <c r="I3" s="491"/>
      <c r="J3" s="113"/>
      <c r="K3" s="113"/>
      <c r="L3" s="113"/>
    </row>
    <row r="4" spans="1:12" ht="15.5">
      <c r="A4" s="491" t="s">
        <v>1026</v>
      </c>
      <c r="B4" s="491"/>
      <c r="C4" s="491"/>
      <c r="D4" s="491"/>
      <c r="E4" s="491"/>
      <c r="F4" s="491"/>
      <c r="G4" s="491"/>
      <c r="H4" s="491"/>
      <c r="I4" s="491"/>
      <c r="J4" s="113"/>
      <c r="K4" s="113"/>
      <c r="L4" s="113"/>
    </row>
    <row r="5" spans="1:12" ht="15.5">
      <c r="B5" s="140" t="s">
        <v>644</v>
      </c>
      <c r="C5" s="113"/>
      <c r="D5" s="113"/>
      <c r="E5" s="113"/>
      <c r="F5" s="113"/>
      <c r="G5" s="113"/>
      <c r="H5" s="113"/>
      <c r="I5" s="113"/>
      <c r="J5" s="113"/>
      <c r="K5" s="113"/>
      <c r="L5" s="113"/>
    </row>
    <row r="6" spans="1:12" ht="15.5">
      <c r="B6" s="139" t="s">
        <v>645</v>
      </c>
      <c r="C6" s="113"/>
      <c r="D6" s="113"/>
      <c r="E6" s="113"/>
      <c r="F6" s="113"/>
      <c r="G6" s="113"/>
      <c r="H6" s="113"/>
      <c r="I6" s="113"/>
      <c r="J6" s="113"/>
      <c r="K6" s="113"/>
      <c r="L6" s="113"/>
    </row>
    <row r="7" spans="1:12">
      <c r="B7" s="116"/>
      <c r="C7" s="113"/>
      <c r="D7" s="113"/>
      <c r="E7" s="113"/>
      <c r="F7" s="113"/>
      <c r="G7" s="113"/>
      <c r="H7" s="113"/>
      <c r="I7" s="113"/>
      <c r="J7" s="113"/>
      <c r="K7" s="113"/>
      <c r="L7" s="113"/>
    </row>
    <row r="8" spans="1:12" ht="54.65" customHeight="1">
      <c r="B8" s="489" t="s">
        <v>629</v>
      </c>
      <c r="C8" s="489"/>
      <c r="D8" s="489"/>
      <c r="E8" s="489"/>
      <c r="F8" s="489"/>
      <c r="G8" s="113"/>
      <c r="H8" s="113"/>
      <c r="I8" s="113"/>
      <c r="J8" s="113"/>
      <c r="K8" s="113"/>
      <c r="L8" s="113"/>
    </row>
    <row r="9" spans="1:12" ht="14.5" customHeight="1">
      <c r="B9" s="138"/>
      <c r="C9" s="138"/>
      <c r="D9" s="138"/>
      <c r="E9" s="138"/>
      <c r="F9" s="138"/>
      <c r="G9" s="113"/>
      <c r="H9" s="113"/>
      <c r="I9" s="113"/>
      <c r="J9" s="113"/>
      <c r="K9" s="113"/>
      <c r="L9" s="113"/>
    </row>
    <row r="10" spans="1:12" ht="13.15" customHeight="1">
      <c r="C10" s="116" t="s">
        <v>646</v>
      </c>
      <c r="D10" s="138"/>
      <c r="E10" s="138"/>
      <c r="F10" s="138"/>
      <c r="G10" s="113"/>
      <c r="H10" s="113"/>
      <c r="I10" s="113"/>
      <c r="J10" s="113"/>
      <c r="K10" s="113"/>
      <c r="L10" s="113"/>
    </row>
    <row r="11" spans="1:12" ht="13.15" customHeight="1">
      <c r="B11" s="116"/>
      <c r="C11" s="138"/>
      <c r="D11" s="116" t="s">
        <v>647</v>
      </c>
      <c r="E11" s="138"/>
      <c r="F11" s="138"/>
      <c r="G11" s="113"/>
      <c r="H11" s="113"/>
      <c r="I11" s="113"/>
      <c r="J11" s="113"/>
      <c r="K11" s="113"/>
      <c r="L11" s="113"/>
    </row>
    <row r="12" spans="1:12">
      <c r="B12" s="113"/>
      <c r="C12" s="113"/>
      <c r="D12" s="113"/>
      <c r="E12" s="113"/>
      <c r="F12" s="113"/>
      <c r="G12" s="113"/>
      <c r="H12" s="113"/>
      <c r="I12" s="113"/>
      <c r="J12" s="113"/>
      <c r="K12" s="113"/>
      <c r="L12" s="113"/>
    </row>
    <row r="13" spans="1:12">
      <c r="B13" s="113"/>
      <c r="C13" s="118" t="s">
        <v>654</v>
      </c>
      <c r="D13" s="117"/>
      <c r="E13" s="142">
        <f>'WS 9 Sch 17 Table 1'!$D$27</f>
        <v>44284</v>
      </c>
      <c r="F13" s="113"/>
      <c r="G13" s="113"/>
      <c r="H13" s="113"/>
      <c r="I13" s="113"/>
      <c r="J13" s="113"/>
      <c r="K13" s="113"/>
      <c r="L13" s="113"/>
    </row>
    <row r="14" spans="1:12">
      <c r="B14" s="113"/>
      <c r="C14" s="118" t="s">
        <v>655</v>
      </c>
      <c r="D14" s="117"/>
      <c r="E14" s="142">
        <f>'WS 9 Sch 17 Table 1'!$D$28</f>
        <v>45016</v>
      </c>
      <c r="F14" s="113"/>
      <c r="G14" s="113"/>
      <c r="H14" s="113"/>
      <c r="I14" s="113"/>
      <c r="J14" s="113"/>
      <c r="K14" s="113"/>
      <c r="L14" s="113"/>
    </row>
    <row r="15" spans="1:12">
      <c r="B15" s="113"/>
      <c r="C15" s="113"/>
      <c r="D15" s="113"/>
      <c r="E15" s="113"/>
      <c r="F15" s="113"/>
      <c r="G15" s="113"/>
      <c r="H15" s="113"/>
      <c r="I15" s="113"/>
      <c r="J15" s="113"/>
      <c r="K15" s="113"/>
      <c r="L15" s="113"/>
    </row>
    <row r="16" spans="1:12">
      <c r="B16" s="113"/>
      <c r="C16" s="113"/>
      <c r="D16" s="113"/>
      <c r="E16" s="113"/>
      <c r="F16" s="113"/>
      <c r="G16" s="113"/>
      <c r="H16" s="113"/>
      <c r="I16" s="113"/>
      <c r="J16" s="113"/>
      <c r="K16" s="113"/>
      <c r="L16" s="113"/>
    </row>
    <row r="17" spans="2:12" ht="39">
      <c r="B17" s="113"/>
      <c r="C17" s="113"/>
      <c r="D17" s="113"/>
      <c r="E17" s="125" t="s">
        <v>752</v>
      </c>
      <c r="F17" s="113"/>
      <c r="G17" s="113"/>
      <c r="H17" s="113"/>
      <c r="I17" s="113"/>
      <c r="J17" s="113"/>
      <c r="K17" s="113"/>
      <c r="L17" s="113"/>
    </row>
    <row r="18" spans="2:12">
      <c r="B18" s="113"/>
      <c r="C18" s="115"/>
      <c r="D18" s="115"/>
      <c r="E18" s="128"/>
      <c r="F18" s="113"/>
      <c r="G18" s="188"/>
      <c r="H18" s="113"/>
      <c r="I18" s="113"/>
      <c r="J18" s="113"/>
      <c r="K18" s="113"/>
      <c r="L18" s="113"/>
    </row>
    <row r="19" spans="2:12">
      <c r="B19" s="113"/>
      <c r="C19" s="115" t="s">
        <v>748</v>
      </c>
      <c r="D19" s="115"/>
      <c r="E19" s="221">
        <v>0</v>
      </c>
      <c r="F19" s="113"/>
      <c r="G19" s="188"/>
      <c r="H19" s="113"/>
    </row>
    <row r="20" spans="2:12">
      <c r="B20" s="113"/>
      <c r="C20" s="115" t="s">
        <v>749</v>
      </c>
      <c r="D20" s="115"/>
      <c r="E20" s="222">
        <v>0</v>
      </c>
      <c r="F20" s="113"/>
      <c r="G20" s="188"/>
      <c r="H20" s="113"/>
      <c r="I20" s="113"/>
      <c r="J20" s="113"/>
      <c r="K20" s="113"/>
      <c r="L20" s="113"/>
    </row>
    <row r="21" spans="2:12">
      <c r="B21" s="113"/>
      <c r="C21" s="115" t="s">
        <v>750</v>
      </c>
      <c r="D21" s="115"/>
      <c r="E21" s="221">
        <f>+E19+E20</f>
        <v>0</v>
      </c>
      <c r="F21" s="113"/>
      <c r="G21" s="188"/>
      <c r="H21" s="113"/>
      <c r="I21" s="113"/>
      <c r="J21" s="113"/>
      <c r="K21" s="113"/>
      <c r="L21" s="113"/>
    </row>
    <row r="22" spans="2:12">
      <c r="B22" s="113"/>
      <c r="C22" s="113"/>
      <c r="D22" s="113"/>
      <c r="E22" s="217"/>
      <c r="F22" s="113"/>
      <c r="G22" s="113"/>
      <c r="H22" s="113"/>
      <c r="I22" s="113"/>
      <c r="J22" s="113"/>
      <c r="K22" s="113"/>
      <c r="L22" s="113"/>
    </row>
    <row r="23" spans="2:12">
      <c r="B23" s="113"/>
      <c r="C23" s="59" t="s">
        <v>282</v>
      </c>
      <c r="D23" s="60"/>
      <c r="E23" s="222"/>
      <c r="F23" s="113"/>
      <c r="G23" s="113"/>
      <c r="H23" s="113"/>
      <c r="I23" s="113"/>
      <c r="J23" s="113"/>
      <c r="K23" s="113"/>
      <c r="L23" s="113"/>
    </row>
    <row r="24" spans="2:12">
      <c r="B24" s="113"/>
      <c r="C24" s="114"/>
      <c r="D24" s="113" t="s">
        <v>289</v>
      </c>
      <c r="E24" s="223">
        <v>0</v>
      </c>
      <c r="F24" s="113"/>
      <c r="G24" s="113"/>
      <c r="H24" s="113"/>
      <c r="I24" s="113"/>
      <c r="J24" s="113"/>
      <c r="K24" s="113"/>
      <c r="L24" s="113"/>
    </row>
    <row r="25" spans="2:12">
      <c r="B25" s="113"/>
      <c r="C25" s="114"/>
      <c r="D25" s="113" t="s">
        <v>284</v>
      </c>
      <c r="E25" s="223">
        <v>0</v>
      </c>
      <c r="F25" s="113"/>
      <c r="G25" s="113"/>
      <c r="H25" s="113"/>
      <c r="I25" s="113"/>
      <c r="J25" s="113"/>
      <c r="K25" s="113"/>
      <c r="L25" s="113"/>
    </row>
    <row r="26" spans="2:12">
      <c r="B26" s="113"/>
      <c r="C26" s="114"/>
      <c r="D26" s="113" t="s">
        <v>285</v>
      </c>
      <c r="E26" s="223">
        <v>0</v>
      </c>
      <c r="F26" s="113"/>
      <c r="G26" s="113"/>
      <c r="H26" s="113"/>
      <c r="I26" s="113"/>
      <c r="J26" s="113"/>
      <c r="K26" s="113"/>
      <c r="L26" s="113"/>
    </row>
    <row r="27" spans="2:12">
      <c r="B27" s="113"/>
      <c r="C27" s="114"/>
      <c r="D27" s="116" t="s">
        <v>288</v>
      </c>
      <c r="E27" s="223">
        <v>0</v>
      </c>
      <c r="F27" s="113"/>
      <c r="G27" s="113"/>
      <c r="H27" s="113"/>
      <c r="I27" s="113"/>
      <c r="J27" s="113"/>
      <c r="K27" s="113"/>
      <c r="L27" s="113"/>
    </row>
    <row r="28" spans="2:12">
      <c r="B28" s="113"/>
      <c r="C28" s="114"/>
      <c r="D28" s="113" t="s">
        <v>286</v>
      </c>
      <c r="E28" s="223">
        <v>0</v>
      </c>
      <c r="F28" s="113"/>
      <c r="G28" s="113"/>
      <c r="H28" s="113"/>
      <c r="I28" s="113"/>
      <c r="J28" s="113"/>
      <c r="K28" s="113"/>
      <c r="L28" s="113"/>
    </row>
    <row r="29" spans="2:12">
      <c r="B29" s="113"/>
      <c r="C29" s="114"/>
      <c r="D29" s="113" t="s">
        <v>287</v>
      </c>
      <c r="E29" s="223">
        <v>0</v>
      </c>
      <c r="F29" s="113"/>
      <c r="G29" s="113"/>
      <c r="H29" s="113"/>
      <c r="I29" s="113"/>
      <c r="J29" s="113"/>
      <c r="K29" s="113"/>
      <c r="L29" s="113"/>
    </row>
    <row r="30" spans="2:12">
      <c r="B30" s="113"/>
      <c r="C30" s="114"/>
      <c r="D30" s="113" t="s">
        <v>292</v>
      </c>
      <c r="E30" s="223">
        <v>0</v>
      </c>
      <c r="F30" s="113"/>
      <c r="G30" s="113"/>
      <c r="H30" s="113"/>
      <c r="I30" s="113"/>
      <c r="J30" s="113"/>
      <c r="K30" s="113"/>
      <c r="L30" s="113"/>
    </row>
    <row r="31" spans="2:12">
      <c r="B31" s="113"/>
      <c r="C31" s="61" t="s">
        <v>307</v>
      </c>
      <c r="D31" s="62"/>
      <c r="E31" s="224">
        <f>SUM(E24:E30)</f>
        <v>0</v>
      </c>
      <c r="F31" s="113"/>
      <c r="G31" s="113"/>
      <c r="H31" s="113"/>
      <c r="I31" s="113"/>
      <c r="J31" s="113"/>
      <c r="K31" s="113"/>
      <c r="L31" s="113"/>
    </row>
    <row r="32" spans="2:12">
      <c r="B32" s="113"/>
      <c r="C32" s="116"/>
      <c r="D32" s="113"/>
      <c r="E32" s="217"/>
      <c r="F32" s="113"/>
      <c r="G32" s="113"/>
      <c r="H32" s="113"/>
      <c r="I32" s="113"/>
      <c r="J32" s="113"/>
      <c r="K32" s="113"/>
      <c r="L32" s="113"/>
    </row>
    <row r="33" spans="2:12">
      <c r="B33" s="113"/>
      <c r="C33" s="59" t="s">
        <v>283</v>
      </c>
      <c r="D33" s="60"/>
      <c r="E33" s="222"/>
      <c r="F33" s="113"/>
      <c r="G33" s="113"/>
      <c r="H33" s="113"/>
      <c r="I33" s="113"/>
      <c r="J33" s="113"/>
      <c r="K33" s="113"/>
      <c r="L33" s="113"/>
    </row>
    <row r="34" spans="2:12">
      <c r="B34" s="113"/>
      <c r="C34" s="114"/>
      <c r="D34" s="113" t="s">
        <v>284</v>
      </c>
      <c r="E34" s="223">
        <v>0</v>
      </c>
      <c r="F34" s="113"/>
      <c r="G34" s="113"/>
      <c r="H34" s="113"/>
      <c r="I34" s="113"/>
      <c r="J34" s="113"/>
      <c r="K34" s="113"/>
      <c r="L34" s="113"/>
    </row>
    <row r="35" spans="2:12">
      <c r="B35" s="113"/>
      <c r="C35" s="114"/>
      <c r="D35" s="113" t="s">
        <v>285</v>
      </c>
      <c r="E35" s="223">
        <v>0</v>
      </c>
      <c r="F35" s="113"/>
      <c r="G35" s="113"/>
      <c r="H35" s="113"/>
      <c r="I35" s="113"/>
      <c r="J35" s="113"/>
      <c r="K35" s="113"/>
      <c r="L35" s="113"/>
    </row>
    <row r="36" spans="2:12">
      <c r="B36" s="113"/>
      <c r="C36" s="114"/>
      <c r="D36" s="116" t="s">
        <v>288</v>
      </c>
      <c r="E36" s="223">
        <v>0</v>
      </c>
      <c r="F36" s="113"/>
      <c r="G36" s="113"/>
      <c r="H36" s="113"/>
      <c r="I36" s="113"/>
      <c r="J36" s="113"/>
      <c r="K36" s="113"/>
      <c r="L36" s="113"/>
    </row>
    <row r="37" spans="2:12">
      <c r="B37" s="113"/>
      <c r="C37" s="114"/>
      <c r="D37" s="113" t="s">
        <v>286</v>
      </c>
      <c r="E37" s="223">
        <v>0</v>
      </c>
      <c r="F37" s="113"/>
      <c r="G37" s="113"/>
      <c r="H37" s="113"/>
      <c r="I37" s="113"/>
      <c r="J37" s="113"/>
      <c r="K37" s="113"/>
      <c r="L37" s="113"/>
    </row>
    <row r="38" spans="2:12">
      <c r="B38" s="113"/>
      <c r="C38" s="114"/>
      <c r="D38" s="113" t="s">
        <v>287</v>
      </c>
      <c r="E38" s="223">
        <v>0</v>
      </c>
      <c r="F38" s="113"/>
      <c r="G38" s="113"/>
      <c r="H38" s="113"/>
      <c r="I38" s="113"/>
      <c r="J38" s="113"/>
      <c r="K38" s="113"/>
      <c r="L38" s="113"/>
    </row>
    <row r="39" spans="2:12">
      <c r="B39" s="113"/>
      <c r="C39" s="114"/>
      <c r="D39" s="113" t="s">
        <v>292</v>
      </c>
      <c r="E39" s="223">
        <v>0</v>
      </c>
      <c r="F39" s="113"/>
      <c r="G39" s="113"/>
      <c r="H39" s="113"/>
      <c r="I39" s="113"/>
      <c r="J39" s="113"/>
      <c r="K39" s="113"/>
      <c r="L39" s="113"/>
    </row>
    <row r="40" spans="2:12">
      <c r="B40" s="113"/>
      <c r="C40" s="61" t="s">
        <v>308</v>
      </c>
      <c r="D40" s="62"/>
      <c r="E40" s="224">
        <f>SUM(E34:E39)</f>
        <v>0</v>
      </c>
      <c r="F40" s="113"/>
      <c r="G40" s="113"/>
      <c r="H40" s="113"/>
      <c r="I40" s="113"/>
      <c r="J40" s="113"/>
      <c r="K40" s="113"/>
      <c r="L40" s="113"/>
    </row>
    <row r="41" spans="2:12">
      <c r="B41" s="113"/>
      <c r="C41" s="113"/>
      <c r="D41" s="113"/>
      <c r="E41" s="217"/>
      <c r="F41" s="113"/>
      <c r="G41" s="113"/>
      <c r="H41" s="113"/>
      <c r="I41" s="113"/>
      <c r="J41" s="113"/>
      <c r="K41" s="113"/>
      <c r="L41" s="113"/>
    </row>
    <row r="42" spans="2:12">
      <c r="B42" s="113"/>
      <c r="C42" s="59" t="s">
        <v>270</v>
      </c>
      <c r="D42" s="60"/>
      <c r="E42" s="222"/>
      <c r="F42" s="113"/>
      <c r="G42" s="113"/>
      <c r="H42" s="113"/>
      <c r="I42" s="113"/>
      <c r="J42" s="113"/>
      <c r="K42" s="113"/>
      <c r="L42" s="113"/>
    </row>
    <row r="43" spans="2:12" ht="26">
      <c r="B43" s="113"/>
      <c r="C43" s="114"/>
      <c r="D43" s="189" t="s">
        <v>765</v>
      </c>
      <c r="E43" s="223">
        <v>0</v>
      </c>
      <c r="F43" s="113"/>
      <c r="G43" s="113"/>
      <c r="H43" s="113"/>
      <c r="I43" s="113"/>
      <c r="J43" s="113"/>
      <c r="K43" s="113"/>
      <c r="L43" s="113"/>
    </row>
    <row r="44" spans="2:12">
      <c r="B44" s="113"/>
      <c r="C44" s="114"/>
      <c r="D44" s="113" t="s">
        <v>286</v>
      </c>
      <c r="E44" s="223">
        <v>0</v>
      </c>
      <c r="F44" s="113"/>
      <c r="G44" s="113"/>
      <c r="H44" s="113"/>
      <c r="I44" s="113"/>
      <c r="J44" s="113"/>
      <c r="K44" s="113"/>
      <c r="L44" s="113"/>
    </row>
    <row r="45" spans="2:12" ht="26">
      <c r="B45" s="113"/>
      <c r="C45" s="114"/>
      <c r="D45" s="189" t="s">
        <v>766</v>
      </c>
      <c r="E45" s="223"/>
      <c r="F45" s="113"/>
      <c r="G45" s="113"/>
      <c r="H45" s="113"/>
      <c r="I45" s="113"/>
      <c r="J45" s="113"/>
      <c r="K45" s="113"/>
      <c r="L45" s="113"/>
    </row>
    <row r="46" spans="2:12">
      <c r="B46" s="113"/>
      <c r="C46" s="114"/>
      <c r="D46" s="113" t="s">
        <v>764</v>
      </c>
      <c r="E46" s="223">
        <f>+[2]Overview!$M$42</f>
        <v>9200</v>
      </c>
      <c r="F46" s="113"/>
      <c r="G46" s="113"/>
      <c r="H46" s="113"/>
      <c r="I46" s="113"/>
      <c r="J46" s="113"/>
      <c r="K46" s="113"/>
      <c r="L46" s="113"/>
    </row>
    <row r="47" spans="2:12">
      <c r="B47" s="113"/>
      <c r="C47" s="114"/>
      <c r="D47" s="113" t="s">
        <v>279</v>
      </c>
      <c r="E47" s="223">
        <f>+[2]Overview!$M$80-[2]Overview!$M$42+[2]Overview!$GP$80</f>
        <v>155191.65177419357</v>
      </c>
      <c r="F47" s="113"/>
      <c r="G47" s="113"/>
      <c r="H47" s="113"/>
      <c r="I47" s="113"/>
      <c r="J47" s="113"/>
      <c r="K47" s="113"/>
      <c r="L47" s="113"/>
    </row>
    <row r="48" spans="2:12">
      <c r="B48" s="113"/>
      <c r="C48" s="114"/>
      <c r="D48" s="113"/>
      <c r="E48" s="223"/>
      <c r="J48" s="113"/>
      <c r="K48" s="113"/>
      <c r="L48" s="113"/>
    </row>
    <row r="49" spans="2:12">
      <c r="B49" s="113"/>
      <c r="C49" s="114"/>
      <c r="D49" s="113"/>
      <c r="E49" s="223"/>
      <c r="J49" s="113"/>
      <c r="K49" s="113"/>
      <c r="L49" s="113"/>
    </row>
    <row r="50" spans="2:12">
      <c r="B50" s="113"/>
      <c r="C50" s="61" t="s">
        <v>310</v>
      </c>
      <c r="D50" s="62"/>
      <c r="E50" s="224">
        <f>SUM(E43:E49)</f>
        <v>164391.65177419357</v>
      </c>
      <c r="F50" s="212"/>
      <c r="K50" s="113"/>
      <c r="L50" s="113"/>
    </row>
    <row r="51" spans="2:12">
      <c r="B51" s="113"/>
      <c r="C51" s="116"/>
      <c r="D51" s="113"/>
      <c r="E51" s="217"/>
      <c r="F51" s="113"/>
      <c r="G51" s="113"/>
      <c r="H51" s="113"/>
      <c r="I51" s="113"/>
      <c r="J51" s="113"/>
      <c r="K51" s="113"/>
      <c r="L51" s="113"/>
    </row>
    <row r="52" spans="2:12">
      <c r="B52" s="113"/>
      <c r="C52" s="59" t="s">
        <v>281</v>
      </c>
      <c r="D52" s="60"/>
      <c r="E52" s="222"/>
      <c r="F52" s="113"/>
      <c r="G52" s="113"/>
      <c r="H52" s="113"/>
      <c r="I52" s="113"/>
      <c r="J52" s="113"/>
      <c r="K52" s="113"/>
      <c r="L52" s="113"/>
    </row>
    <row r="53" spans="2:12">
      <c r="B53" s="113"/>
      <c r="C53" s="114"/>
      <c r="D53" s="113" t="s">
        <v>290</v>
      </c>
      <c r="E53" s="223">
        <v>0</v>
      </c>
      <c r="F53" s="113"/>
      <c r="G53" s="113"/>
      <c r="H53" s="113"/>
      <c r="I53" s="113"/>
      <c r="J53" s="113"/>
      <c r="K53" s="113"/>
      <c r="L53" s="113"/>
    </row>
    <row r="54" spans="2:12">
      <c r="B54" s="113"/>
      <c r="C54" s="114"/>
      <c r="D54" s="113" t="s">
        <v>291</v>
      </c>
      <c r="E54" s="223">
        <v>0</v>
      </c>
      <c r="F54" s="113"/>
      <c r="G54" s="113"/>
      <c r="H54" s="113"/>
      <c r="I54" s="113"/>
      <c r="J54" s="113"/>
      <c r="K54" s="113"/>
      <c r="L54" s="113"/>
    </row>
    <row r="55" spans="2:12">
      <c r="B55" s="113"/>
      <c r="C55" s="114"/>
      <c r="D55" s="113" t="s">
        <v>745</v>
      </c>
      <c r="E55" s="223">
        <v>0</v>
      </c>
      <c r="F55" s="113"/>
      <c r="G55" s="113"/>
      <c r="H55" s="113"/>
      <c r="I55" s="113"/>
      <c r="J55" s="113"/>
      <c r="K55" s="113"/>
      <c r="L55" s="113"/>
    </row>
    <row r="56" spans="2:12">
      <c r="B56" s="113"/>
      <c r="C56" s="114"/>
      <c r="D56" s="113" t="s">
        <v>753</v>
      </c>
      <c r="E56" s="223">
        <v>0</v>
      </c>
      <c r="F56" s="113"/>
      <c r="G56" s="113"/>
      <c r="H56" s="113"/>
      <c r="I56" s="113"/>
      <c r="J56" s="113"/>
      <c r="K56" s="113"/>
      <c r="L56" s="113"/>
    </row>
    <row r="57" spans="2:12">
      <c r="B57" s="113"/>
      <c r="C57" s="61" t="s">
        <v>311</v>
      </c>
      <c r="D57" s="62"/>
      <c r="E57" s="224">
        <f>SUM(E53:E56)</f>
        <v>0</v>
      </c>
      <c r="F57" s="113"/>
      <c r="G57" s="113"/>
      <c r="H57" s="113"/>
      <c r="I57" s="113"/>
      <c r="J57" s="113"/>
      <c r="K57" s="113"/>
      <c r="L57" s="113"/>
    </row>
    <row r="58" spans="2:12">
      <c r="B58" s="113"/>
      <c r="C58" s="113"/>
      <c r="D58" s="113"/>
      <c r="E58" s="217"/>
      <c r="F58" s="113"/>
      <c r="G58" s="113"/>
      <c r="H58" s="113"/>
      <c r="I58" s="113"/>
      <c r="J58" s="113"/>
      <c r="K58" s="113"/>
      <c r="L58" s="113"/>
    </row>
    <row r="59" spans="2:12" ht="14.5">
      <c r="B59" s="113"/>
      <c r="C59" s="111" t="s">
        <v>585</v>
      </c>
      <c r="D59" s="58"/>
      <c r="E59" s="221">
        <v>0</v>
      </c>
      <c r="F59" s="113"/>
      <c r="G59" s="113"/>
      <c r="H59" s="113"/>
      <c r="I59" s="113"/>
      <c r="J59" s="113"/>
      <c r="K59" s="113"/>
      <c r="L59" s="113"/>
    </row>
    <row r="60" spans="2:12">
      <c r="B60" s="113"/>
      <c r="C60" s="116"/>
      <c r="D60" s="113"/>
      <c r="E60" s="217"/>
      <c r="F60" s="113"/>
      <c r="G60" s="113"/>
      <c r="H60" s="113"/>
      <c r="I60" s="113"/>
      <c r="J60" s="113"/>
      <c r="K60" s="113"/>
      <c r="L60" s="113"/>
    </row>
    <row r="61" spans="2:12">
      <c r="B61" s="113"/>
      <c r="C61" s="63" t="s">
        <v>292</v>
      </c>
      <c r="D61" s="60"/>
      <c r="E61" s="222"/>
      <c r="F61" s="113"/>
      <c r="G61" s="113"/>
      <c r="H61" s="113"/>
      <c r="I61" s="113"/>
      <c r="J61" s="113"/>
      <c r="K61" s="113"/>
      <c r="L61" s="113"/>
    </row>
    <row r="62" spans="2:12" ht="26">
      <c r="B62" s="113"/>
      <c r="C62" s="112"/>
      <c r="D62" s="189" t="s">
        <v>751</v>
      </c>
      <c r="E62" s="223">
        <v>273723.10916666663</v>
      </c>
      <c r="F62" s="113"/>
      <c r="G62" s="113"/>
      <c r="H62" s="113"/>
      <c r="I62" s="113"/>
      <c r="J62" s="113"/>
      <c r="K62" s="113"/>
      <c r="L62" s="113"/>
    </row>
    <row r="63" spans="2:12">
      <c r="B63" s="113"/>
      <c r="C63" s="112"/>
      <c r="D63" s="113" t="s">
        <v>309</v>
      </c>
      <c r="E63" s="223">
        <v>0</v>
      </c>
      <c r="F63" s="113"/>
      <c r="G63" s="113"/>
      <c r="H63" s="113"/>
      <c r="I63" s="113"/>
      <c r="J63" s="113"/>
      <c r="K63" s="113"/>
      <c r="L63" s="113"/>
    </row>
    <row r="64" spans="2:12">
      <c r="B64" s="113"/>
      <c r="C64" s="114"/>
      <c r="D64" s="113" t="s">
        <v>309</v>
      </c>
      <c r="E64" s="223">
        <v>0</v>
      </c>
      <c r="F64" s="113"/>
      <c r="G64" s="113"/>
      <c r="H64" s="113"/>
      <c r="I64" s="113"/>
      <c r="J64" s="113"/>
      <c r="K64" s="113"/>
      <c r="L64" s="113"/>
    </row>
    <row r="65" spans="2:12">
      <c r="B65" s="113"/>
      <c r="C65" s="61" t="s">
        <v>305</v>
      </c>
      <c r="D65" s="62"/>
      <c r="E65" s="224">
        <f>SUM(E62:E64)</f>
        <v>273723.10916666663</v>
      </c>
      <c r="F65" s="113"/>
      <c r="G65" s="113"/>
      <c r="H65" s="113"/>
      <c r="I65" s="113"/>
      <c r="J65" s="113"/>
      <c r="K65" s="113"/>
      <c r="L65" s="113"/>
    </row>
    <row r="66" spans="2:12">
      <c r="B66" s="113"/>
      <c r="C66" s="116"/>
      <c r="D66" s="113"/>
      <c r="E66" s="217"/>
      <c r="F66" s="113"/>
      <c r="G66" s="113"/>
      <c r="H66" s="113"/>
      <c r="I66" s="113"/>
      <c r="J66" s="113"/>
      <c r="K66" s="113"/>
      <c r="L66" s="113"/>
    </row>
    <row r="67" spans="2:12" ht="39">
      <c r="B67" s="113"/>
      <c r="C67" s="113"/>
      <c r="D67" s="113"/>
      <c r="E67" s="225" t="s">
        <v>635</v>
      </c>
      <c r="F67" s="113"/>
      <c r="G67" s="113"/>
      <c r="H67" s="113"/>
      <c r="I67" s="113"/>
      <c r="J67" s="113"/>
      <c r="K67" s="113"/>
      <c r="L67" s="113"/>
    </row>
    <row r="68" spans="2:12">
      <c r="B68" s="113"/>
      <c r="C68" s="126" t="s">
        <v>306</v>
      </c>
      <c r="D68" s="127"/>
      <c r="E68" s="226">
        <f>E31+E40+E50+E57+E59+E65+E21</f>
        <v>438114.7609408602</v>
      </c>
      <c r="F68" s="188"/>
      <c r="G68" s="113"/>
      <c r="H68" s="113"/>
      <c r="I68" s="113"/>
      <c r="J68" s="113"/>
      <c r="K68" s="113"/>
      <c r="L68" s="113"/>
    </row>
    <row r="69" spans="2:12">
      <c r="E69" s="227"/>
    </row>
    <row r="70" spans="2:12">
      <c r="C70" s="45" t="s">
        <v>763</v>
      </c>
      <c r="E70" s="227">
        <f>+E68-E21</f>
        <v>438114.7609408602</v>
      </c>
    </row>
    <row r="71" spans="2:12">
      <c r="E71" s="227"/>
    </row>
    <row r="72" spans="2:12" ht="28.5" customHeight="1">
      <c r="C72" s="490"/>
      <c r="D72" s="490"/>
      <c r="E72" s="227"/>
    </row>
    <row r="74" spans="2:12">
      <c r="E74" s="214"/>
    </row>
    <row r="76" spans="2:12">
      <c r="E76" s="213"/>
    </row>
  </sheetData>
  <mergeCells count="6">
    <mergeCell ref="B8:F8"/>
    <mergeCell ref="C72:D72"/>
    <mergeCell ref="A1:I1"/>
    <mergeCell ref="A2:I2"/>
    <mergeCell ref="A3:I3"/>
    <mergeCell ref="A4:I4"/>
  </mergeCells>
  <pageMargins left="0.7" right="0.7" top="0.75" bottom="0.75" header="0.3" footer="0.3"/>
  <pageSetup scale="70" orientation="portrait" horizontalDpi="4294967293"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9"/>
  <sheetViews>
    <sheetView zoomScale="80" zoomScaleNormal="80" workbookViewId="0">
      <pane xSplit="6" ySplit="21" topLeftCell="G86" activePane="bottomRight" state="frozen"/>
      <selection pane="topRight" activeCell="E1" sqref="E1"/>
      <selection pane="bottomLeft" activeCell="A11" sqref="A11"/>
      <selection pane="bottomRight" activeCell="J97" sqref="J97"/>
    </sheetView>
  </sheetViews>
  <sheetFormatPr defaultRowHeight="13.5"/>
  <cols>
    <col min="1" max="1" width="12.3828125" style="106" hidden="1" customWidth="1"/>
    <col min="2" max="2" width="14.765625" customWidth="1"/>
    <col min="3" max="3" width="12" customWidth="1"/>
    <col min="4" max="4" width="56.23046875" customWidth="1"/>
    <col min="5" max="12" width="14.15234375" customWidth="1"/>
    <col min="13" max="13" width="10.61328125" customWidth="1"/>
    <col min="15" max="15" width="9.765625" customWidth="1"/>
    <col min="16" max="16" width="10" customWidth="1"/>
    <col min="18" max="18" width="10.84375" customWidth="1"/>
    <col min="20" max="20" width="10.84375" customWidth="1"/>
  </cols>
  <sheetData>
    <row r="1" spans="1:12" ht="15.5">
      <c r="B1" s="491" t="str">
        <f>+'Table of Contents'!A1</f>
        <v>Canal Generation</v>
      </c>
      <c r="C1" s="491"/>
      <c r="D1" s="491"/>
      <c r="E1" s="491"/>
      <c r="F1" s="491"/>
      <c r="G1" s="491"/>
      <c r="H1" s="491"/>
      <c r="I1" s="491"/>
      <c r="J1" s="491"/>
      <c r="K1" s="491"/>
      <c r="L1" s="491"/>
    </row>
    <row r="2" spans="1:12" ht="15.5">
      <c r="B2" s="491" t="str">
        <f>+'Table of Contents'!A2</f>
        <v>Incremental Revenue Requirement of Interconnection Reliability Operating Limits BES Cyber System ("IROL-CIP")</v>
      </c>
      <c r="C2" s="491"/>
      <c r="D2" s="491"/>
      <c r="E2" s="491"/>
      <c r="F2" s="491"/>
      <c r="G2" s="491"/>
      <c r="H2" s="491"/>
      <c r="I2" s="491"/>
      <c r="J2" s="491"/>
      <c r="K2" s="491"/>
      <c r="L2" s="491"/>
    </row>
    <row r="3" spans="1:12" ht="15.5">
      <c r="B3" s="491" t="str">
        <f>+'Table of Contents'!A3</f>
        <v>Schedule 17 of ISO-NE OATT</v>
      </c>
      <c r="C3" s="491"/>
      <c r="D3" s="491"/>
      <c r="E3" s="491"/>
      <c r="F3" s="491"/>
      <c r="G3" s="491"/>
      <c r="H3" s="491"/>
      <c r="I3" s="491"/>
      <c r="J3" s="491"/>
      <c r="K3" s="491"/>
      <c r="L3" s="491"/>
    </row>
    <row r="4" spans="1:12" ht="15.5">
      <c r="B4" s="491" t="s">
        <v>1027</v>
      </c>
      <c r="C4" s="491"/>
      <c r="D4" s="491"/>
      <c r="E4" s="491"/>
      <c r="F4" s="491"/>
      <c r="G4" s="491"/>
      <c r="H4" s="491"/>
      <c r="I4" s="491"/>
      <c r="J4" s="491"/>
      <c r="K4" s="491"/>
      <c r="L4" s="491"/>
    </row>
    <row r="5" spans="1:12" ht="18.5">
      <c r="B5" s="141"/>
      <c r="C5" s="143"/>
      <c r="D5" s="143"/>
      <c r="E5" s="143"/>
      <c r="F5" s="143"/>
      <c r="G5" s="143"/>
      <c r="H5" s="143"/>
      <c r="I5" s="143"/>
      <c r="J5" s="143"/>
      <c r="K5" s="143"/>
      <c r="L5" s="143"/>
    </row>
    <row r="6" spans="1:12">
      <c r="B6" s="113"/>
      <c r="C6" s="143"/>
      <c r="D6" s="143"/>
      <c r="E6" s="143"/>
      <c r="F6" s="143"/>
      <c r="G6" s="143"/>
      <c r="H6" s="143"/>
      <c r="I6" s="143"/>
      <c r="J6" s="143"/>
      <c r="K6" s="143"/>
      <c r="L6" s="143"/>
    </row>
    <row r="7" spans="1:12" ht="15.5">
      <c r="B7" s="140" t="s">
        <v>658</v>
      </c>
      <c r="C7" s="143"/>
      <c r="D7" s="143"/>
      <c r="E7" s="143"/>
      <c r="F7" s="143"/>
      <c r="G7" s="143"/>
      <c r="H7" s="143"/>
      <c r="I7" s="143"/>
      <c r="J7" s="143"/>
      <c r="K7" s="143"/>
      <c r="L7" s="143"/>
    </row>
    <row r="8" spans="1:12" ht="15.5">
      <c r="B8" s="139" t="s">
        <v>645</v>
      </c>
      <c r="C8" s="143"/>
      <c r="D8" s="143"/>
      <c r="E8" s="143"/>
      <c r="F8" s="143"/>
      <c r="G8" s="143"/>
      <c r="H8" s="143"/>
      <c r="I8" s="143"/>
      <c r="J8" s="143"/>
      <c r="K8" s="143"/>
      <c r="L8" s="143"/>
    </row>
    <row r="9" spans="1:12" ht="15.5">
      <c r="B9" s="139"/>
      <c r="C9" s="143"/>
      <c r="D9" s="143"/>
      <c r="E9" s="143"/>
      <c r="F9" s="143"/>
      <c r="G9" s="143"/>
      <c r="H9" s="143"/>
      <c r="I9" s="143"/>
      <c r="J9" s="143"/>
      <c r="K9" s="143"/>
      <c r="L9" s="143"/>
    </row>
    <row r="10" spans="1:12">
      <c r="B10" s="116" t="s">
        <v>648</v>
      </c>
      <c r="C10" s="143"/>
      <c r="D10" s="143"/>
      <c r="E10" s="143"/>
      <c r="F10" s="143"/>
      <c r="G10" s="143"/>
      <c r="H10" s="143"/>
      <c r="I10" s="143"/>
      <c r="J10" s="143"/>
      <c r="K10" s="143"/>
      <c r="L10" s="143"/>
    </row>
    <row r="11" spans="1:12" ht="15.5">
      <c r="A11" s="138"/>
      <c r="B11" s="116"/>
      <c r="C11" s="143"/>
      <c r="D11" s="143"/>
      <c r="E11" s="143"/>
      <c r="F11" s="143"/>
      <c r="G11" s="143"/>
      <c r="H11" s="143"/>
      <c r="I11" s="143"/>
      <c r="J11" s="143"/>
      <c r="K11" s="143"/>
      <c r="L11" s="143"/>
    </row>
    <row r="12" spans="1:12" ht="18.5">
      <c r="A12" s="144"/>
      <c r="B12" s="145"/>
      <c r="C12" s="143"/>
      <c r="D12" s="143"/>
      <c r="E12" s="143"/>
      <c r="F12" s="143"/>
      <c r="G12" s="143"/>
      <c r="H12" s="143"/>
      <c r="I12" s="143"/>
      <c r="J12" s="143"/>
      <c r="K12" s="143"/>
      <c r="L12" s="143"/>
    </row>
    <row r="13" spans="1:12" ht="18" customHeight="1">
      <c r="E13" s="497" t="s">
        <v>630</v>
      </c>
      <c r="F13" s="497"/>
      <c r="G13" s="497"/>
    </row>
    <row r="14" spans="1:12" ht="29">
      <c r="E14" s="44" t="s">
        <v>278</v>
      </c>
      <c r="F14" s="44" t="s">
        <v>253</v>
      </c>
      <c r="G14" s="44" t="s">
        <v>279</v>
      </c>
    </row>
    <row r="15" spans="1:12" ht="13.4" customHeight="1">
      <c r="D15" s="3"/>
      <c r="E15" s="124">
        <v>42</v>
      </c>
      <c r="F15" s="124">
        <v>73</v>
      </c>
      <c r="G15" s="124">
        <v>0</v>
      </c>
      <c r="H15" s="3"/>
      <c r="I15" s="3"/>
      <c r="J15" s="3"/>
      <c r="K15" s="3"/>
    </row>
    <row r="16" spans="1:12" ht="13.4" customHeight="1">
      <c r="B16" s="116" t="s">
        <v>654</v>
      </c>
      <c r="C16" s="113"/>
      <c r="D16" s="165">
        <f>'WS 9 Sch 17 Table 1'!$D$27</f>
        <v>44284</v>
      </c>
    </row>
    <row r="17" spans="1:12" ht="17.5" customHeight="1">
      <c r="B17" s="116" t="s">
        <v>655</v>
      </c>
      <c r="C17" s="113"/>
      <c r="D17" s="165">
        <f>'WS 9 Sch 17 Table 1'!$D$28</f>
        <v>45016</v>
      </c>
    </row>
    <row r="18" spans="1:12" ht="27" hidden="1">
      <c r="A18" s="107" t="s">
        <v>626</v>
      </c>
      <c r="B18">
        <v>1</v>
      </c>
      <c r="C18">
        <v>2</v>
      </c>
      <c r="D18">
        <v>4</v>
      </c>
      <c r="E18">
        <v>9</v>
      </c>
      <c r="F18">
        <f>E18+1</f>
        <v>10</v>
      </c>
      <c r="G18">
        <f t="shared" ref="G18:L18" si="0">F18+1</f>
        <v>11</v>
      </c>
      <c r="H18">
        <f t="shared" si="0"/>
        <v>12</v>
      </c>
      <c r="I18">
        <f t="shared" si="0"/>
        <v>13</v>
      </c>
      <c r="J18">
        <f t="shared" si="0"/>
        <v>14</v>
      </c>
      <c r="K18">
        <f t="shared" si="0"/>
        <v>15</v>
      </c>
      <c r="L18">
        <f t="shared" si="0"/>
        <v>16</v>
      </c>
    </row>
    <row r="20" spans="1:12" ht="18" customHeight="1">
      <c r="E20" s="494" t="s">
        <v>631</v>
      </c>
      <c r="F20" s="495"/>
      <c r="G20" s="495"/>
      <c r="H20" s="495"/>
      <c r="I20" s="495"/>
      <c r="J20" s="495"/>
      <c r="K20" s="495"/>
      <c r="L20" s="496"/>
    </row>
    <row r="21" spans="1:12" ht="86.5" customHeight="1">
      <c r="A21" s="107" t="s">
        <v>625</v>
      </c>
      <c r="B21" s="43" t="s">
        <v>161</v>
      </c>
      <c r="C21" s="44" t="s">
        <v>163</v>
      </c>
      <c r="D21" s="43" t="s">
        <v>293</v>
      </c>
      <c r="E21" s="44" t="s">
        <v>638</v>
      </c>
      <c r="F21" s="44" t="s">
        <v>639</v>
      </c>
      <c r="G21" s="44" t="s">
        <v>640</v>
      </c>
      <c r="H21" s="44" t="s">
        <v>268</v>
      </c>
      <c r="I21" s="44" t="s">
        <v>627</v>
      </c>
      <c r="J21" s="44" t="s">
        <v>270</v>
      </c>
      <c r="K21" s="44" t="s">
        <v>269</v>
      </c>
      <c r="L21" s="44" t="s">
        <v>585</v>
      </c>
    </row>
    <row r="22" spans="1:12" ht="14.5">
      <c r="B22" s="55"/>
      <c r="C22" s="55"/>
      <c r="D22" s="55"/>
      <c r="E22" s="56"/>
      <c r="F22" s="56"/>
      <c r="G22" s="56"/>
      <c r="H22" s="56"/>
      <c r="I22" s="56"/>
      <c r="J22" s="56"/>
      <c r="K22" s="56"/>
    </row>
    <row r="23" spans="1:12" ht="14.5">
      <c r="B23" s="54" t="s">
        <v>303</v>
      </c>
      <c r="C23" s="55"/>
      <c r="D23" s="55"/>
      <c r="E23" s="56"/>
      <c r="F23" s="56"/>
      <c r="G23" s="56"/>
      <c r="H23" s="56"/>
      <c r="I23" s="56"/>
      <c r="J23" s="56"/>
      <c r="K23" s="56"/>
    </row>
    <row r="24" spans="1:12" ht="18" customHeight="1">
      <c r="A24" s="108">
        <v>3</v>
      </c>
      <c r="B24" s="30" t="str">
        <f ca="1">OFFSET('WS 12 Sch 17 Table 4'!$A$18,'WS 11 Sch 17 Table 3'!$A24-1,B$18)</f>
        <v>CIP-002-5.1a</v>
      </c>
      <c r="C24" s="30" t="str">
        <f ca="1">OFFSET('WS 12 Sch 17 Table 4'!$A$18,'WS 11 Sch 17 Table 3'!$A24-1,C$18)</f>
        <v>R1</v>
      </c>
      <c r="D24" s="104" t="str">
        <f ca="1">OFFSET('WS 12 Sch 17 Table 4'!$A$18,'WS 11 Sch 17 Table 3'!$A24-1,D$18)</f>
        <v>Identify in-scope facilities and Categorize in-scope systems</v>
      </c>
      <c r="E24" s="129">
        <f ca="1">OFFSET('WS 12 Sch 17 Table 4'!$A$18,'WS 11 Sch 17 Table 3'!$A24-1,E$18)*E$15</f>
        <v>0</v>
      </c>
      <c r="F24" s="129">
        <f ca="1">OFFSET('WS 12 Sch 17 Table 4'!$A$18,'WS 11 Sch 17 Table 3'!$A24-1,F$18)*F$15</f>
        <v>0</v>
      </c>
      <c r="G24" s="129">
        <f ca="1">OFFSET('WS 12 Sch 17 Table 4'!$A$18,'WS 11 Sch 17 Table 3'!$A24-1,G$18)*G$15</f>
        <v>0</v>
      </c>
      <c r="H24" s="129">
        <f ca="1">OFFSET('WS 12 Sch 17 Table 4'!$A$18,'WS 11 Sch 17 Table 3'!$A24-1,H$18)</f>
        <v>0</v>
      </c>
      <c r="I24" s="129">
        <f ca="1">OFFSET('WS 12 Sch 17 Table 4'!$A$18,'WS 11 Sch 17 Table 3'!$A24-1,I$18)</f>
        <v>0</v>
      </c>
      <c r="J24" s="129">
        <f ca="1">OFFSET('WS 12 Sch 17 Table 4'!$A$18,'WS 11 Sch 17 Table 3'!$A24-1,J$18)</f>
        <v>124845</v>
      </c>
      <c r="K24" s="129">
        <f ca="1">OFFSET('WS 12 Sch 17 Table 4'!$A$18,'WS 11 Sch 17 Table 3'!$A24-1,K$18)</f>
        <v>0</v>
      </c>
      <c r="L24" s="129">
        <f ca="1">OFFSET('WS 12 Sch 17 Table 4'!$A$18,'WS 11 Sch 17 Table 3'!$A24-1,L$18)</f>
        <v>0</v>
      </c>
    </row>
    <row r="25" spans="1:12" ht="14.5">
      <c r="A25" s="106">
        <v>5</v>
      </c>
      <c r="B25" s="30" t="str">
        <f ca="1">OFFSET('WS 12 Sch 17 Table 4'!$A$18,'WS 11 Sch 17 Table 3'!$A25-1,B$18)</f>
        <v>CIP-002-5.1a</v>
      </c>
      <c r="C25" s="30" t="str">
        <f ca="1">OFFSET('WS 12 Sch 17 Table 4'!$A$18,'WS 11 Sch 17 Table 3'!$A25-1,C$18)</f>
        <v>R2</v>
      </c>
      <c r="D25" s="104" t="str">
        <f ca="1">OFFSET('WS 12 Sch 17 Table 4'!$A$18,'WS 11 Sch 17 Table 3'!$A25-1,D$18)</f>
        <v>Review and Approve Annually</v>
      </c>
      <c r="E25" s="129">
        <f ca="1">OFFSET('WS 12 Sch 17 Table 4'!$A$18,'WS 11 Sch 17 Table 3'!$A25-1,E$18)*E$15</f>
        <v>0</v>
      </c>
      <c r="F25" s="129">
        <f ca="1">OFFSET('WS 12 Sch 17 Table 4'!$A$18,'WS 11 Sch 17 Table 3'!$A25-1,F$18)*F$15</f>
        <v>0</v>
      </c>
      <c r="G25" s="129">
        <f ca="1">OFFSET('WS 12 Sch 17 Table 4'!$A$18,'WS 11 Sch 17 Table 3'!$A25-1,G$18)*G$15</f>
        <v>0</v>
      </c>
      <c r="H25" s="129">
        <f ca="1">OFFSET('WS 12 Sch 17 Table 4'!$A$18,'WS 11 Sch 17 Table 3'!$A25-1,H$18)</f>
        <v>34596</v>
      </c>
      <c r="I25" s="129">
        <f ca="1">OFFSET('WS 12 Sch 17 Table 4'!$A$18,'WS 11 Sch 17 Table 3'!$A25-1,I$18)</f>
        <v>0</v>
      </c>
      <c r="J25" s="129">
        <f ca="1">OFFSET('WS 12 Sch 17 Table 4'!$A$18,'WS 11 Sch 17 Table 3'!$A25-1,J$18)</f>
        <v>3377</v>
      </c>
      <c r="K25" s="129">
        <f ca="1">OFFSET('WS 12 Sch 17 Table 4'!$A$18,'WS 11 Sch 17 Table 3'!$A25-1,K$18)</f>
        <v>0</v>
      </c>
      <c r="L25" s="129">
        <f ca="1">OFFSET('WS 12 Sch 17 Table 4'!$A$18,'WS 11 Sch 17 Table 3'!$A25-1,L$18)</f>
        <v>0</v>
      </c>
    </row>
    <row r="26" spans="1:12" ht="14.5">
      <c r="A26" s="106">
        <v>9</v>
      </c>
      <c r="B26" s="30" t="str">
        <f ca="1">OFFSET('WS 12 Sch 17 Table 4'!$A$18,'WS 11 Sch 17 Table 3'!$A26-1,B$18)</f>
        <v>CIP-003-6</v>
      </c>
      <c r="C26" s="30" t="str">
        <f ca="1">OFFSET('WS 12 Sch 17 Table 4'!$A$18,'WS 11 Sch 17 Table 3'!$A26-1,C$18)</f>
        <v>R1</v>
      </c>
      <c r="D26" s="104" t="str">
        <f ca="1">OFFSET('WS 12 Sch 17 Table 4'!$A$18,'WS 11 Sch 17 Table 3'!$A26-1,D$18)</f>
        <v>Maintain approved Cyber Security Policy</v>
      </c>
      <c r="E26" s="129">
        <f ca="1">OFFSET('WS 12 Sch 17 Table 4'!$A$18,'WS 11 Sch 17 Table 3'!$A26-1,E$18)*E$15</f>
        <v>0</v>
      </c>
      <c r="F26" s="129">
        <f ca="1">OFFSET('WS 12 Sch 17 Table 4'!$A$18,'WS 11 Sch 17 Table 3'!$A26-1,F$18)*F$15</f>
        <v>0</v>
      </c>
      <c r="G26" s="129">
        <f ca="1">OFFSET('WS 12 Sch 17 Table 4'!$A$18,'WS 11 Sch 17 Table 3'!$A26-1,G$18)*G$15</f>
        <v>0</v>
      </c>
      <c r="H26" s="129">
        <f ca="1">OFFSET('WS 12 Sch 17 Table 4'!$A$18,'WS 11 Sch 17 Table 3'!$A26-1,H$18)</f>
        <v>0</v>
      </c>
      <c r="I26" s="129">
        <f ca="1">OFFSET('WS 12 Sch 17 Table 4'!$A$18,'WS 11 Sch 17 Table 3'!$A26-1,I$18)</f>
        <v>0</v>
      </c>
      <c r="J26" s="129">
        <f ca="1">OFFSET('WS 12 Sch 17 Table 4'!$A$18,'WS 11 Sch 17 Table 3'!$A26-1,J$18)</f>
        <v>10130</v>
      </c>
      <c r="K26" s="129">
        <f ca="1">OFFSET('WS 12 Sch 17 Table 4'!$A$18,'WS 11 Sch 17 Table 3'!$A26-1,K$18)</f>
        <v>0</v>
      </c>
      <c r="L26" s="129">
        <f ca="1">OFFSET('WS 12 Sch 17 Table 4'!$A$18,'WS 11 Sch 17 Table 3'!$A26-1,L$18)</f>
        <v>0</v>
      </c>
    </row>
    <row r="27" spans="1:12" ht="14.5">
      <c r="A27" s="106">
        <v>11</v>
      </c>
      <c r="B27" s="30" t="str">
        <f ca="1">OFFSET('WS 12 Sch 17 Table 4'!$A$18,'WS 11 Sch 17 Table 3'!$A27-1,B$18)</f>
        <v>CIP-003-6</v>
      </c>
      <c r="C27" s="30" t="str">
        <f ca="1">OFFSET('WS 12 Sch 17 Table 4'!$A$18,'WS 11 Sch 17 Table 3'!$A27-1,C$18)</f>
        <v>R3</v>
      </c>
      <c r="D27" s="104" t="str">
        <f ca="1">OFFSET('WS 12 Sch 17 Table 4'!$A$18,'WS 11 Sch 17 Table 3'!$A27-1,D$18)</f>
        <v>Maintain CIP Senior  Manager Designation</v>
      </c>
      <c r="E27" s="129">
        <f ca="1">OFFSET('WS 12 Sch 17 Table 4'!$A$18,'WS 11 Sch 17 Table 3'!$A27-1,E$18)*E$15</f>
        <v>0</v>
      </c>
      <c r="F27" s="129">
        <f ca="1">OFFSET('WS 12 Sch 17 Table 4'!$A$18,'WS 11 Sch 17 Table 3'!$A27-1,F$18)*F$15</f>
        <v>0</v>
      </c>
      <c r="G27" s="129">
        <f ca="1">OFFSET('WS 12 Sch 17 Table 4'!$A$18,'WS 11 Sch 17 Table 3'!$A27-1,G$18)*G$15</f>
        <v>0</v>
      </c>
      <c r="H27" s="129">
        <f ca="1">OFFSET('WS 12 Sch 17 Table 4'!$A$18,'WS 11 Sch 17 Table 3'!$A27-1,H$18)</f>
        <v>0</v>
      </c>
      <c r="I27" s="129">
        <f ca="1">OFFSET('WS 12 Sch 17 Table 4'!$A$18,'WS 11 Sch 17 Table 3'!$A27-1,I$18)</f>
        <v>0</v>
      </c>
      <c r="J27" s="129">
        <f ca="1">OFFSET('WS 12 Sch 17 Table 4'!$A$18,'WS 11 Sch 17 Table 3'!$A27-1,J$18)</f>
        <v>128</v>
      </c>
      <c r="K27" s="129">
        <f ca="1">OFFSET('WS 12 Sch 17 Table 4'!$A$18,'WS 11 Sch 17 Table 3'!$A27-1,K$18)</f>
        <v>0</v>
      </c>
      <c r="L27" s="129">
        <f ca="1">OFFSET('WS 12 Sch 17 Table 4'!$A$18,'WS 11 Sch 17 Table 3'!$A27-1,L$18)</f>
        <v>0</v>
      </c>
    </row>
    <row r="28" spans="1:12" ht="14.5">
      <c r="A28" s="106">
        <v>12</v>
      </c>
      <c r="B28" s="30" t="str">
        <f ca="1">OFFSET('WS 12 Sch 17 Table 4'!$A$18,'WS 11 Sch 17 Table 3'!$A28-1,B$18)</f>
        <v>CIP-003-6</v>
      </c>
      <c r="C28" s="30" t="str">
        <f ca="1">OFFSET('WS 12 Sch 17 Table 4'!$A$18,'WS 11 Sch 17 Table 3'!$A28-1,C$18)</f>
        <v>R4</v>
      </c>
      <c r="D28" s="104" t="str">
        <f ca="1">OFFSET('WS 12 Sch 17 Table 4'!$A$18,'WS 11 Sch 17 Table 3'!$A28-1,D$18)</f>
        <v>Delegation of CIP Senior Manager Authority</v>
      </c>
      <c r="E28" s="129">
        <f ca="1">OFFSET('WS 12 Sch 17 Table 4'!$A$18,'WS 11 Sch 17 Table 3'!$A28-1,E$18)*E$15</f>
        <v>0</v>
      </c>
      <c r="F28" s="129">
        <f ca="1">OFFSET('WS 12 Sch 17 Table 4'!$A$18,'WS 11 Sch 17 Table 3'!$A28-1,F$18)*F$15</f>
        <v>0</v>
      </c>
      <c r="G28" s="129">
        <f ca="1">OFFSET('WS 12 Sch 17 Table 4'!$A$18,'WS 11 Sch 17 Table 3'!$A28-1,G$18)*G$15</f>
        <v>0</v>
      </c>
      <c r="H28" s="129">
        <f ca="1">OFFSET('WS 12 Sch 17 Table 4'!$A$18,'WS 11 Sch 17 Table 3'!$A28-1,H$18)</f>
        <v>0</v>
      </c>
      <c r="I28" s="129">
        <f ca="1">OFFSET('WS 12 Sch 17 Table 4'!$A$18,'WS 11 Sch 17 Table 3'!$A28-1,I$18)</f>
        <v>0</v>
      </c>
      <c r="J28" s="129">
        <f ca="1">OFFSET('WS 12 Sch 17 Table 4'!$A$18,'WS 11 Sch 17 Table 3'!$A28-1,J$18)</f>
        <v>43</v>
      </c>
      <c r="K28" s="129">
        <f ca="1">OFFSET('WS 12 Sch 17 Table 4'!$A$18,'WS 11 Sch 17 Table 3'!$A28-1,K$18)</f>
        <v>0</v>
      </c>
      <c r="L28" s="129">
        <f ca="1">OFFSET('WS 12 Sch 17 Table 4'!$A$18,'WS 11 Sch 17 Table 3'!$A28-1,L$18)</f>
        <v>0</v>
      </c>
    </row>
    <row r="29" spans="1:12" ht="14.5">
      <c r="A29" s="106">
        <v>14</v>
      </c>
      <c r="B29" s="30" t="str">
        <f ca="1">OFFSET('WS 12 Sch 17 Table 4'!$A$18,'WS 11 Sch 17 Table 3'!$A29-1,B$18)</f>
        <v>CIP-004-6</v>
      </c>
      <c r="C29" s="30" t="str">
        <f ca="1">OFFSET('WS 12 Sch 17 Table 4'!$A$18,'WS 11 Sch 17 Table 3'!$A29-1,C$18)</f>
        <v>R1</v>
      </c>
      <c r="D29" s="104" t="str">
        <f ca="1">OFFSET('WS 12 Sch 17 Table 4'!$A$18,'WS 11 Sch 17 Table 3'!$A29-1,D$18)</f>
        <v>Security Awareness Program</v>
      </c>
      <c r="E29" s="129">
        <f ca="1">OFFSET('WS 12 Sch 17 Table 4'!$A$18,'WS 11 Sch 17 Table 3'!$A29-1,E$18)*E$15</f>
        <v>0</v>
      </c>
      <c r="F29" s="129">
        <f ca="1">OFFSET('WS 12 Sch 17 Table 4'!$A$18,'WS 11 Sch 17 Table 3'!$A29-1,F$18)*F$15</f>
        <v>0</v>
      </c>
      <c r="G29" s="129">
        <f ca="1">OFFSET('WS 12 Sch 17 Table 4'!$A$18,'WS 11 Sch 17 Table 3'!$A29-1,G$18)*G$15</f>
        <v>0</v>
      </c>
      <c r="H29" s="129">
        <f ca="1">OFFSET('WS 12 Sch 17 Table 4'!$A$18,'WS 11 Sch 17 Table 3'!$A29-1,H$18)</f>
        <v>0</v>
      </c>
      <c r="I29" s="129">
        <f ca="1">OFFSET('WS 12 Sch 17 Table 4'!$A$18,'WS 11 Sch 17 Table 3'!$A29-1,I$18)</f>
        <v>0</v>
      </c>
      <c r="J29" s="129">
        <f ca="1">OFFSET('WS 12 Sch 17 Table 4'!$A$18,'WS 11 Sch 17 Table 3'!$A29-1,J$18)</f>
        <v>1687</v>
      </c>
      <c r="K29" s="129">
        <f ca="1">OFFSET('WS 12 Sch 17 Table 4'!$A$18,'WS 11 Sch 17 Table 3'!$A29-1,K$18)</f>
        <v>0</v>
      </c>
      <c r="L29" s="129">
        <f ca="1">OFFSET('WS 12 Sch 17 Table 4'!$A$18,'WS 11 Sch 17 Table 3'!$A29-1,L$18)</f>
        <v>0</v>
      </c>
    </row>
    <row r="30" spans="1:12" ht="14.5">
      <c r="A30" s="106">
        <v>16</v>
      </c>
      <c r="B30" s="30" t="str">
        <f ca="1">OFFSET('WS 12 Sch 17 Table 4'!$A$18,'WS 11 Sch 17 Table 3'!$A30-1,B$18)</f>
        <v>CIP-004-6</v>
      </c>
      <c r="C30" s="30" t="str">
        <f ca="1">OFFSET('WS 12 Sch 17 Table 4'!$A$18,'WS 11 Sch 17 Table 3'!$A30-1,C$18)</f>
        <v>R2</v>
      </c>
      <c r="D30" s="104" t="str">
        <f ca="1">OFFSET('WS 12 Sch 17 Table 4'!$A$18,'WS 11 Sch 17 Table 3'!$A30-1,D$18)</f>
        <v>Cyber Security Training Program</v>
      </c>
      <c r="E30" s="129">
        <f ca="1">OFFSET('WS 12 Sch 17 Table 4'!$A$18,'WS 11 Sch 17 Table 3'!$A30-1,E$18)*E$15</f>
        <v>0</v>
      </c>
      <c r="F30" s="129">
        <f ca="1">OFFSET('WS 12 Sch 17 Table 4'!$A$18,'WS 11 Sch 17 Table 3'!$A30-1,F$18)*F$15</f>
        <v>0</v>
      </c>
      <c r="G30" s="129">
        <f ca="1">OFFSET('WS 12 Sch 17 Table 4'!$A$18,'WS 11 Sch 17 Table 3'!$A30-1,G$18)*G$15</f>
        <v>0</v>
      </c>
      <c r="H30" s="129">
        <f ca="1">OFFSET('WS 12 Sch 17 Table 4'!$A$18,'WS 11 Sch 17 Table 3'!$A30-1,H$18)</f>
        <v>0</v>
      </c>
      <c r="I30" s="129">
        <f ca="1">OFFSET('WS 12 Sch 17 Table 4'!$A$18,'WS 11 Sch 17 Table 3'!$A30-1,I$18)</f>
        <v>0</v>
      </c>
      <c r="J30" s="129">
        <f ca="1">OFFSET('WS 12 Sch 17 Table 4'!$A$18,'WS 11 Sch 17 Table 3'!$A30-1,J$18)</f>
        <v>5447</v>
      </c>
      <c r="K30" s="129">
        <f ca="1">OFFSET('WS 12 Sch 17 Table 4'!$A$18,'WS 11 Sch 17 Table 3'!$A30-1,K$18)</f>
        <v>0</v>
      </c>
      <c r="L30" s="129">
        <f ca="1">OFFSET('WS 12 Sch 17 Table 4'!$A$18,'WS 11 Sch 17 Table 3'!$A30-1,L$18)</f>
        <v>0</v>
      </c>
    </row>
    <row r="31" spans="1:12" ht="14.5">
      <c r="A31" s="106">
        <v>20</v>
      </c>
      <c r="B31" s="30" t="str">
        <f ca="1">OFFSET('WS 12 Sch 17 Table 4'!$A$18,'WS 11 Sch 17 Table 3'!$A31-1,B$18)</f>
        <v>CIP-004-6</v>
      </c>
      <c r="C31" s="30" t="str">
        <f ca="1">OFFSET('WS 12 Sch 17 Table 4'!$A$18,'WS 11 Sch 17 Table 3'!$A31-1,C$18)</f>
        <v>R3</v>
      </c>
      <c r="D31" s="104" t="str">
        <f ca="1">OFFSET('WS 12 Sch 17 Table 4'!$A$18,'WS 11 Sch 17 Table 3'!$A31-1,D$18)</f>
        <v>Personnel Risk Assessment Program</v>
      </c>
      <c r="E31" s="129">
        <f ca="1">OFFSET('WS 12 Sch 17 Table 4'!$A$18,'WS 11 Sch 17 Table 3'!$A31-1,E$18)*E$15</f>
        <v>0</v>
      </c>
      <c r="F31" s="129">
        <f ca="1">OFFSET('WS 12 Sch 17 Table 4'!$A$18,'WS 11 Sch 17 Table 3'!$A31-1,F$18)*F$15</f>
        <v>0</v>
      </c>
      <c r="G31" s="129">
        <f ca="1">OFFSET('WS 12 Sch 17 Table 4'!$A$18,'WS 11 Sch 17 Table 3'!$A31-1,G$18)*G$15</f>
        <v>0</v>
      </c>
      <c r="H31" s="129">
        <f ca="1">OFFSET('WS 12 Sch 17 Table 4'!$A$18,'WS 11 Sch 17 Table 3'!$A31-1,H$18)</f>
        <v>0</v>
      </c>
      <c r="I31" s="129">
        <f ca="1">OFFSET('WS 12 Sch 17 Table 4'!$A$18,'WS 11 Sch 17 Table 3'!$A31-1,I$18)</f>
        <v>0</v>
      </c>
      <c r="J31" s="129">
        <f ca="1">OFFSET('WS 12 Sch 17 Table 4'!$A$18,'WS 11 Sch 17 Table 3'!$A31-1,J$18)</f>
        <v>7586</v>
      </c>
      <c r="K31" s="129">
        <f ca="1">OFFSET('WS 12 Sch 17 Table 4'!$A$18,'WS 11 Sch 17 Table 3'!$A31-1,K$18)</f>
        <v>0</v>
      </c>
      <c r="L31" s="129">
        <f ca="1">OFFSET('WS 12 Sch 17 Table 4'!$A$18,'WS 11 Sch 17 Table 3'!$A31-1,L$18)</f>
        <v>0</v>
      </c>
    </row>
    <row r="32" spans="1:12" ht="14.5">
      <c r="A32" s="106">
        <v>26</v>
      </c>
      <c r="B32" s="30" t="str">
        <f ca="1">OFFSET('WS 12 Sch 17 Table 4'!$A$18,'WS 11 Sch 17 Table 3'!$A32-1,B$18)</f>
        <v>CIP-004-6</v>
      </c>
      <c r="C32" s="30" t="str">
        <f ca="1">OFFSET('WS 12 Sch 17 Table 4'!$A$18,'WS 11 Sch 17 Table 3'!$A32-1,C$18)</f>
        <v>R4</v>
      </c>
      <c r="D32" s="104" t="str">
        <f ca="1">OFFSET('WS 12 Sch 17 Table 4'!$A$18,'WS 11 Sch 17 Table 3'!$A32-1,D$18)</f>
        <v>Access Management Program</v>
      </c>
      <c r="E32" s="129">
        <f ca="1">OFFSET('WS 12 Sch 17 Table 4'!$A$18,'WS 11 Sch 17 Table 3'!$A32-1,E$18)*E$15</f>
        <v>0</v>
      </c>
      <c r="F32" s="129">
        <f ca="1">OFFSET('WS 12 Sch 17 Table 4'!$A$18,'WS 11 Sch 17 Table 3'!$A32-1,F$18)*F$15</f>
        <v>0</v>
      </c>
      <c r="G32" s="129">
        <f ca="1">OFFSET('WS 12 Sch 17 Table 4'!$A$18,'WS 11 Sch 17 Table 3'!$A32-1,G$18)*G$15</f>
        <v>0</v>
      </c>
      <c r="H32" s="129">
        <f ca="1">OFFSET('WS 12 Sch 17 Table 4'!$A$18,'WS 11 Sch 17 Table 3'!$A32-1,H$18)</f>
        <v>0</v>
      </c>
      <c r="I32" s="129">
        <f ca="1">OFFSET('WS 12 Sch 17 Table 4'!$A$18,'WS 11 Sch 17 Table 3'!$A32-1,I$18)</f>
        <v>0</v>
      </c>
      <c r="J32" s="129">
        <f ca="1">OFFSET('WS 12 Sch 17 Table 4'!$A$18,'WS 11 Sch 17 Table 3'!$A32-1,J$18)</f>
        <v>19296</v>
      </c>
      <c r="K32" s="129">
        <f ca="1">OFFSET('WS 12 Sch 17 Table 4'!$A$18,'WS 11 Sch 17 Table 3'!$A32-1,K$18)</f>
        <v>0</v>
      </c>
      <c r="L32" s="129">
        <f ca="1">OFFSET('WS 12 Sch 17 Table 4'!$A$18,'WS 11 Sch 17 Table 3'!$A32-1,L$18)</f>
        <v>0</v>
      </c>
    </row>
    <row r="33" spans="1:12" ht="14.5">
      <c r="A33" s="106">
        <v>31</v>
      </c>
      <c r="B33" s="30" t="str">
        <f ca="1">OFFSET('WS 12 Sch 17 Table 4'!$A$18,'WS 11 Sch 17 Table 3'!$A33-1,B$18)</f>
        <v>CIP-004-6</v>
      </c>
      <c r="C33" s="30" t="str">
        <f ca="1">OFFSET('WS 12 Sch 17 Table 4'!$A$18,'WS 11 Sch 17 Table 3'!$A33-1,C$18)</f>
        <v>R5</v>
      </c>
      <c r="D33" s="104" t="str">
        <f ca="1">OFFSET('WS 12 Sch 17 Table 4'!$A$18,'WS 11 Sch 17 Table 3'!$A33-1,D$18)</f>
        <v>Access Revocation Program</v>
      </c>
      <c r="E33" s="129">
        <f ca="1">OFFSET('WS 12 Sch 17 Table 4'!$A$18,'WS 11 Sch 17 Table 3'!$A33-1,E$18)*E$15</f>
        <v>0</v>
      </c>
      <c r="F33" s="129">
        <f ca="1">OFFSET('WS 12 Sch 17 Table 4'!$A$18,'WS 11 Sch 17 Table 3'!$A33-1,F$18)*F$15</f>
        <v>0</v>
      </c>
      <c r="G33" s="129">
        <f ca="1">OFFSET('WS 12 Sch 17 Table 4'!$A$18,'WS 11 Sch 17 Table 3'!$A33-1,G$18)*G$15</f>
        <v>0</v>
      </c>
      <c r="H33" s="129">
        <f ca="1">OFFSET('WS 12 Sch 17 Table 4'!$A$18,'WS 11 Sch 17 Table 3'!$A33-1,H$18)</f>
        <v>0</v>
      </c>
      <c r="I33" s="129">
        <f ca="1">OFFSET('WS 12 Sch 17 Table 4'!$A$18,'WS 11 Sch 17 Table 3'!$A33-1,I$18)</f>
        <v>0</v>
      </c>
      <c r="J33" s="129">
        <f ca="1">OFFSET('WS 12 Sch 17 Table 4'!$A$18,'WS 11 Sch 17 Table 3'!$A33-1,J$18)</f>
        <v>2772</v>
      </c>
      <c r="K33" s="129">
        <f ca="1">OFFSET('WS 12 Sch 17 Table 4'!$A$18,'WS 11 Sch 17 Table 3'!$A33-1,K$18)</f>
        <v>1350</v>
      </c>
      <c r="L33" s="129">
        <f ca="1">OFFSET('WS 12 Sch 17 Table 4'!$A$18,'WS 11 Sch 17 Table 3'!$A33-1,L$18)</f>
        <v>0</v>
      </c>
    </row>
    <row r="34" spans="1:12" ht="14.5">
      <c r="A34" s="106">
        <v>38</v>
      </c>
      <c r="B34" s="30" t="str">
        <f ca="1">OFFSET('WS 12 Sch 17 Table 4'!$A$18,'WS 11 Sch 17 Table 3'!$A34-1,B$18)</f>
        <v>CIP-005-5</v>
      </c>
      <c r="C34" s="30" t="str">
        <f ca="1">OFFSET('WS 12 Sch 17 Table 4'!$A$18,'WS 11 Sch 17 Table 3'!$A34-1,C$18)</f>
        <v>R1</v>
      </c>
      <c r="D34" s="104" t="str">
        <f ca="1">OFFSET('WS 12 Sch 17 Table 4'!$A$18,'WS 11 Sch 17 Table 3'!$A34-1,D$18)</f>
        <v>Electronic Security Perimeter</v>
      </c>
      <c r="E34" s="129">
        <f ca="1">OFFSET('WS 12 Sch 17 Table 4'!$A$18,'WS 11 Sch 17 Table 3'!$A34-1,E$18)*E$15</f>
        <v>0</v>
      </c>
      <c r="F34" s="129">
        <f ca="1">OFFSET('WS 12 Sch 17 Table 4'!$A$18,'WS 11 Sch 17 Table 3'!$A34-1,F$18)*F$15</f>
        <v>0</v>
      </c>
      <c r="G34" s="129">
        <f ca="1">OFFSET('WS 12 Sch 17 Table 4'!$A$18,'WS 11 Sch 17 Table 3'!$A34-1,G$18)*G$15</f>
        <v>0</v>
      </c>
      <c r="H34" s="129">
        <f ca="1">OFFSET('WS 12 Sch 17 Table 4'!$A$18,'WS 11 Sch 17 Table 3'!$A34-1,H$18)</f>
        <v>71013</v>
      </c>
      <c r="I34" s="129">
        <f ca="1">OFFSET('WS 12 Sch 17 Table 4'!$A$18,'WS 11 Sch 17 Table 3'!$A34-1,I$18)</f>
        <v>20643</v>
      </c>
      <c r="J34" s="129">
        <f ca="1">OFFSET('WS 12 Sch 17 Table 4'!$A$18,'WS 11 Sch 17 Table 3'!$A34-1,J$18)</f>
        <v>127409</v>
      </c>
      <c r="K34" s="129">
        <f ca="1">OFFSET('WS 12 Sch 17 Table 4'!$A$18,'WS 11 Sch 17 Table 3'!$A34-1,K$18)</f>
        <v>0</v>
      </c>
      <c r="L34" s="129">
        <f ca="1">OFFSET('WS 12 Sch 17 Table 4'!$A$18,'WS 11 Sch 17 Table 3'!$A34-1,L$18)</f>
        <v>0</v>
      </c>
    </row>
    <row r="35" spans="1:12" ht="14.5">
      <c r="A35" s="106">
        <v>44</v>
      </c>
      <c r="B35" s="30" t="str">
        <f ca="1">OFFSET('WS 12 Sch 17 Table 4'!$A$18,'WS 11 Sch 17 Table 3'!$A35-1,B$18)</f>
        <v>CIP-005-5</v>
      </c>
      <c r="C35" s="30" t="str">
        <f ca="1">OFFSET('WS 12 Sch 17 Table 4'!$A$18,'WS 11 Sch 17 Table 3'!$A35-1,C$18)</f>
        <v>R2</v>
      </c>
      <c r="D35" s="104" t="str">
        <f ca="1">OFFSET('WS 12 Sch 17 Table 4'!$A$18,'WS 11 Sch 17 Table 3'!$A35-1,D$18)</f>
        <v>Interactive Remote Access Management</v>
      </c>
      <c r="E35" s="129">
        <f ca="1">OFFSET('WS 12 Sch 17 Table 4'!$A$18,'WS 11 Sch 17 Table 3'!$A35-1,E$18)*E$15</f>
        <v>0</v>
      </c>
      <c r="F35" s="129">
        <f ca="1">OFFSET('WS 12 Sch 17 Table 4'!$A$18,'WS 11 Sch 17 Table 3'!$A35-1,F$18)*F$15</f>
        <v>0</v>
      </c>
      <c r="G35" s="129">
        <f ca="1">OFFSET('WS 12 Sch 17 Table 4'!$A$18,'WS 11 Sch 17 Table 3'!$A35-1,G$18)*G$15</f>
        <v>0</v>
      </c>
      <c r="H35" s="129">
        <f ca="1">OFFSET('WS 12 Sch 17 Table 4'!$A$18,'WS 11 Sch 17 Table 3'!$A35-1,H$18)</f>
        <v>0</v>
      </c>
      <c r="I35" s="129">
        <f ca="1">OFFSET('WS 12 Sch 17 Table 4'!$A$18,'WS 11 Sch 17 Table 3'!$A35-1,I$18)</f>
        <v>0</v>
      </c>
      <c r="J35" s="129">
        <f ca="1">OFFSET('WS 12 Sch 17 Table 4'!$A$18,'WS 11 Sch 17 Table 3'!$A35-1,J$18)</f>
        <v>9259</v>
      </c>
      <c r="K35" s="129">
        <f ca="1">OFFSET('WS 12 Sch 17 Table 4'!$A$18,'WS 11 Sch 17 Table 3'!$A35-1,K$18)</f>
        <v>0</v>
      </c>
      <c r="L35" s="129">
        <f ca="1">OFFSET('WS 12 Sch 17 Table 4'!$A$18,'WS 11 Sch 17 Table 3'!$A35-1,L$18)</f>
        <v>0</v>
      </c>
    </row>
    <row r="36" spans="1:12" ht="14.5">
      <c r="A36" s="106">
        <v>49</v>
      </c>
      <c r="B36" s="30" t="str">
        <f ca="1">OFFSET('WS 12 Sch 17 Table 4'!$A$18,'WS 11 Sch 17 Table 3'!$A36-1,B$18)</f>
        <v>CIP-006-6</v>
      </c>
      <c r="C36" s="30" t="str">
        <f ca="1">OFFSET('WS 12 Sch 17 Table 4'!$A$18,'WS 11 Sch 17 Table 3'!$A36-1,C$18)</f>
        <v>R1</v>
      </c>
      <c r="D36" s="104" t="str">
        <f ca="1">OFFSET('WS 12 Sch 17 Table 4'!$A$18,'WS 11 Sch 17 Table 3'!$A36-1,D$18)</f>
        <v>Physical Security Plan</v>
      </c>
      <c r="E36" s="129">
        <f ca="1">OFFSET('WS 12 Sch 17 Table 4'!$A$18,'WS 11 Sch 17 Table 3'!$A36-1,E$18)*E$15</f>
        <v>0</v>
      </c>
      <c r="F36" s="129">
        <f ca="1">OFFSET('WS 12 Sch 17 Table 4'!$A$18,'WS 11 Sch 17 Table 3'!$A36-1,F$18)*F$15</f>
        <v>0</v>
      </c>
      <c r="G36" s="129">
        <f ca="1">OFFSET('WS 12 Sch 17 Table 4'!$A$18,'WS 11 Sch 17 Table 3'!$A36-1,G$18)*G$15</f>
        <v>0</v>
      </c>
      <c r="H36" s="129">
        <f ca="1">OFFSET('WS 12 Sch 17 Table 4'!$A$18,'WS 11 Sch 17 Table 3'!$A36-1,H$18)</f>
        <v>51641</v>
      </c>
      <c r="I36" s="129">
        <f ca="1">OFFSET('WS 12 Sch 17 Table 4'!$A$18,'WS 11 Sch 17 Table 3'!$A36-1,I$18)</f>
        <v>0</v>
      </c>
      <c r="J36" s="129">
        <f ca="1">OFFSET('WS 12 Sch 17 Table 4'!$A$18,'WS 11 Sch 17 Table 3'!$A36-1,J$18)</f>
        <v>99166</v>
      </c>
      <c r="K36" s="129">
        <f ca="1">OFFSET('WS 12 Sch 17 Table 4'!$A$18,'WS 11 Sch 17 Table 3'!$A36-1,K$18)</f>
        <v>0</v>
      </c>
      <c r="L36" s="129">
        <f ca="1">OFFSET('WS 12 Sch 17 Table 4'!$A$18,'WS 11 Sch 17 Table 3'!$A36-1,L$18)</f>
        <v>0</v>
      </c>
    </row>
    <row r="37" spans="1:12" ht="14.5">
      <c r="A37" s="106">
        <v>60</v>
      </c>
      <c r="B37" s="30" t="str">
        <f ca="1">OFFSET('WS 12 Sch 17 Table 4'!$A$18,'WS 11 Sch 17 Table 3'!$A37-1,B$18)</f>
        <v>CIP-006-6</v>
      </c>
      <c r="C37" s="30" t="str">
        <f ca="1">OFFSET('WS 12 Sch 17 Table 4'!$A$18,'WS 11 Sch 17 Table 3'!$A37-1,C$18)</f>
        <v>R2</v>
      </c>
      <c r="D37" s="104" t="str">
        <f ca="1">OFFSET('WS 12 Sch 17 Table 4'!$A$18,'WS 11 Sch 17 Table 3'!$A37-1,D$18)</f>
        <v>Visitor Control Program</v>
      </c>
      <c r="E37" s="129">
        <f ca="1">OFFSET('WS 12 Sch 17 Table 4'!$A$18,'WS 11 Sch 17 Table 3'!$A37-1,E$18)*E$15</f>
        <v>0</v>
      </c>
      <c r="F37" s="129">
        <f ca="1">OFFSET('WS 12 Sch 17 Table 4'!$A$18,'WS 11 Sch 17 Table 3'!$A37-1,F$18)*F$15</f>
        <v>0</v>
      </c>
      <c r="G37" s="129">
        <f ca="1">OFFSET('WS 12 Sch 17 Table 4'!$A$18,'WS 11 Sch 17 Table 3'!$A37-1,G$18)*G$15</f>
        <v>0</v>
      </c>
      <c r="H37" s="129">
        <f ca="1">OFFSET('WS 12 Sch 17 Table 4'!$A$18,'WS 11 Sch 17 Table 3'!$A37-1,H$18)</f>
        <v>0</v>
      </c>
      <c r="I37" s="129">
        <f ca="1">OFFSET('WS 12 Sch 17 Table 4'!$A$18,'WS 11 Sch 17 Table 3'!$A37-1,I$18)</f>
        <v>0</v>
      </c>
      <c r="J37" s="129">
        <f ca="1">OFFSET('WS 12 Sch 17 Table 4'!$A$18,'WS 11 Sch 17 Table 3'!$A37-1,J$18)</f>
        <v>4359</v>
      </c>
      <c r="K37" s="129">
        <f ca="1">OFFSET('WS 12 Sch 17 Table 4'!$A$18,'WS 11 Sch 17 Table 3'!$A37-1,K$18)</f>
        <v>0</v>
      </c>
      <c r="L37" s="129">
        <f ca="1">OFFSET('WS 12 Sch 17 Table 4'!$A$18,'WS 11 Sch 17 Table 3'!$A37-1,L$18)</f>
        <v>0</v>
      </c>
    </row>
    <row r="38" spans="1:12" ht="14.5">
      <c r="A38" s="106">
        <v>64</v>
      </c>
      <c r="B38" s="30" t="str">
        <f ca="1">OFFSET('WS 12 Sch 17 Table 4'!$A$18,'WS 11 Sch 17 Table 3'!$A38-1,B$18)</f>
        <v>CIP-006-6</v>
      </c>
      <c r="C38" s="30" t="str">
        <f ca="1">OFFSET('WS 12 Sch 17 Table 4'!$A$18,'WS 11 Sch 17 Table 3'!$A38-1,C$18)</f>
        <v>R3</v>
      </c>
      <c r="D38" s="104" t="str">
        <f ca="1">OFFSET('WS 12 Sch 17 Table 4'!$A$18,'WS 11 Sch 17 Table 3'!$A38-1,D$18)</f>
        <v>Maintenance and Testing Program</v>
      </c>
      <c r="E38" s="129">
        <f ca="1">OFFSET('WS 12 Sch 17 Table 4'!$A$18,'WS 11 Sch 17 Table 3'!$A38-1,E$18)*E$15</f>
        <v>0</v>
      </c>
      <c r="F38" s="129">
        <f ca="1">OFFSET('WS 12 Sch 17 Table 4'!$A$18,'WS 11 Sch 17 Table 3'!$A38-1,F$18)*F$15</f>
        <v>0</v>
      </c>
      <c r="G38" s="129">
        <f ca="1">OFFSET('WS 12 Sch 17 Table 4'!$A$18,'WS 11 Sch 17 Table 3'!$A38-1,G$18)*G$15</f>
        <v>0</v>
      </c>
      <c r="H38" s="129">
        <f ca="1">OFFSET('WS 12 Sch 17 Table 4'!$A$18,'WS 11 Sch 17 Table 3'!$A38-1,H$18)</f>
        <v>0</v>
      </c>
      <c r="I38" s="129">
        <f ca="1">OFFSET('WS 12 Sch 17 Table 4'!$A$18,'WS 11 Sch 17 Table 3'!$A38-1,I$18)</f>
        <v>0</v>
      </c>
      <c r="J38" s="129">
        <f ca="1">OFFSET('WS 12 Sch 17 Table 4'!$A$18,'WS 11 Sch 17 Table 3'!$A38-1,J$18)</f>
        <v>938</v>
      </c>
      <c r="K38" s="129">
        <f ca="1">OFFSET('WS 12 Sch 17 Table 4'!$A$18,'WS 11 Sch 17 Table 3'!$A38-1,K$18)</f>
        <v>0</v>
      </c>
      <c r="L38" s="129">
        <f ca="1">OFFSET('WS 12 Sch 17 Table 4'!$A$18,'WS 11 Sch 17 Table 3'!$A38-1,L$18)</f>
        <v>0</v>
      </c>
    </row>
    <row r="39" spans="1:12" ht="14.5">
      <c r="A39" s="106">
        <v>67</v>
      </c>
      <c r="B39" s="30" t="str">
        <f ca="1">OFFSET('WS 12 Sch 17 Table 4'!$A$18,'WS 11 Sch 17 Table 3'!$A39-1,B$18)</f>
        <v>CIP-007-6</v>
      </c>
      <c r="C39" s="30" t="str">
        <f ca="1">OFFSET('WS 12 Sch 17 Table 4'!$A$18,'WS 11 Sch 17 Table 3'!$A39-1,C$18)</f>
        <v>R1</v>
      </c>
      <c r="D39" s="104" t="str">
        <f ca="1">OFFSET('WS 12 Sch 17 Table 4'!$A$18,'WS 11 Sch 17 Table 3'!$A39-1,D$18)</f>
        <v>Manage Ports and Services</v>
      </c>
      <c r="E39" s="129">
        <f ca="1">OFFSET('WS 12 Sch 17 Table 4'!$A$18,'WS 11 Sch 17 Table 3'!$A39-1,E$18)*E$15</f>
        <v>0</v>
      </c>
      <c r="F39" s="129">
        <f ca="1">OFFSET('WS 12 Sch 17 Table 4'!$A$18,'WS 11 Sch 17 Table 3'!$A39-1,F$18)*F$15</f>
        <v>0</v>
      </c>
      <c r="G39" s="129">
        <f ca="1">OFFSET('WS 12 Sch 17 Table 4'!$A$18,'WS 11 Sch 17 Table 3'!$A39-1,G$18)*G$15</f>
        <v>0</v>
      </c>
      <c r="H39" s="129">
        <f ca="1">OFFSET('WS 12 Sch 17 Table 4'!$A$18,'WS 11 Sch 17 Table 3'!$A39-1,H$18)</f>
        <v>0</v>
      </c>
      <c r="I39" s="129">
        <f ca="1">OFFSET('WS 12 Sch 17 Table 4'!$A$18,'WS 11 Sch 17 Table 3'!$A39-1,I$18)</f>
        <v>212</v>
      </c>
      <c r="J39" s="129">
        <f ca="1">OFFSET('WS 12 Sch 17 Table 4'!$A$18,'WS 11 Sch 17 Table 3'!$A39-1,J$18)</f>
        <v>82085</v>
      </c>
      <c r="K39" s="129">
        <f ca="1">OFFSET('WS 12 Sch 17 Table 4'!$A$18,'WS 11 Sch 17 Table 3'!$A39-1,K$18)</f>
        <v>0</v>
      </c>
      <c r="L39" s="129">
        <f ca="1">OFFSET('WS 12 Sch 17 Table 4'!$A$18,'WS 11 Sch 17 Table 3'!$A39-1,L$18)</f>
        <v>0</v>
      </c>
    </row>
    <row r="40" spans="1:12" ht="14.5">
      <c r="A40" s="106">
        <v>70</v>
      </c>
      <c r="B40" s="30" t="str">
        <f ca="1">OFFSET('WS 12 Sch 17 Table 4'!$A$18,'WS 11 Sch 17 Table 3'!$A40-1,B$18)</f>
        <v>CIP-007-6</v>
      </c>
      <c r="C40" s="30" t="str">
        <f ca="1">OFFSET('WS 12 Sch 17 Table 4'!$A$18,'WS 11 Sch 17 Table 3'!$A40-1,C$18)</f>
        <v>R2</v>
      </c>
      <c r="D40" s="104" t="str">
        <f ca="1">OFFSET('WS 12 Sch 17 Table 4'!$A$18,'WS 11 Sch 17 Table 3'!$A40-1,D$18)</f>
        <v>Patch Management</v>
      </c>
      <c r="E40" s="129">
        <f ca="1">OFFSET('WS 12 Sch 17 Table 4'!$A$18,'WS 11 Sch 17 Table 3'!$A40-1,E$18)*E$15</f>
        <v>0</v>
      </c>
      <c r="F40" s="129">
        <f ca="1">OFFSET('WS 12 Sch 17 Table 4'!$A$18,'WS 11 Sch 17 Table 3'!$A40-1,F$18)*F$15</f>
        <v>0</v>
      </c>
      <c r="G40" s="129">
        <f ca="1">OFFSET('WS 12 Sch 17 Table 4'!$A$18,'WS 11 Sch 17 Table 3'!$A40-1,G$18)*G$15</f>
        <v>0</v>
      </c>
      <c r="H40" s="129">
        <f ca="1">OFFSET('WS 12 Sch 17 Table 4'!$A$18,'WS 11 Sch 17 Table 3'!$A40-1,H$18)</f>
        <v>173548</v>
      </c>
      <c r="I40" s="129">
        <f ca="1">OFFSET('WS 12 Sch 17 Table 4'!$A$18,'WS 11 Sch 17 Table 3'!$A40-1,I$18)</f>
        <v>29463</v>
      </c>
      <c r="J40" s="129">
        <f ca="1">OFFSET('WS 12 Sch 17 Table 4'!$A$18,'WS 11 Sch 17 Table 3'!$A40-1,J$18)</f>
        <v>195202</v>
      </c>
      <c r="K40" s="129">
        <f ca="1">OFFSET('WS 12 Sch 17 Table 4'!$A$18,'WS 11 Sch 17 Table 3'!$A40-1,K$18)</f>
        <v>0</v>
      </c>
      <c r="L40" s="129">
        <f ca="1">OFFSET('WS 12 Sch 17 Table 4'!$A$18,'WS 11 Sch 17 Table 3'!$A40-1,L$18)</f>
        <v>0</v>
      </c>
    </row>
    <row r="41" spans="1:12" ht="14.5">
      <c r="A41" s="106">
        <v>75</v>
      </c>
      <c r="B41" s="30" t="str">
        <f ca="1">OFFSET('WS 12 Sch 17 Table 4'!$A$18,'WS 11 Sch 17 Table 3'!$A41-1,B$18)</f>
        <v>CIP-007-6</v>
      </c>
      <c r="C41" s="30" t="str">
        <f ca="1">OFFSET('WS 12 Sch 17 Table 4'!$A$18,'WS 11 Sch 17 Table 3'!$A41-1,C$18)</f>
        <v>R3</v>
      </c>
      <c r="D41" s="104" t="str">
        <f ca="1">OFFSET('WS 12 Sch 17 Table 4'!$A$18,'WS 11 Sch 17 Table 3'!$A41-1,D$18)</f>
        <v>Malicious Code Prevention</v>
      </c>
      <c r="E41" s="129">
        <f ca="1">OFFSET('WS 12 Sch 17 Table 4'!$A$18,'WS 11 Sch 17 Table 3'!$A41-1,E$18)*E$15</f>
        <v>0</v>
      </c>
      <c r="F41" s="129">
        <f ca="1">OFFSET('WS 12 Sch 17 Table 4'!$A$18,'WS 11 Sch 17 Table 3'!$A41-1,F$18)*F$15</f>
        <v>0</v>
      </c>
      <c r="G41" s="129">
        <f ca="1">OFFSET('WS 12 Sch 17 Table 4'!$A$18,'WS 11 Sch 17 Table 3'!$A41-1,G$18)*G$15</f>
        <v>0</v>
      </c>
      <c r="H41" s="129">
        <f ca="1">OFFSET('WS 12 Sch 17 Table 4'!$A$18,'WS 11 Sch 17 Table 3'!$A41-1,H$18)</f>
        <v>84819</v>
      </c>
      <c r="I41" s="129">
        <f ca="1">OFFSET('WS 12 Sch 17 Table 4'!$A$18,'WS 11 Sch 17 Table 3'!$A41-1,I$18)</f>
        <v>16477</v>
      </c>
      <c r="J41" s="129">
        <f ca="1">OFFSET('WS 12 Sch 17 Table 4'!$A$18,'WS 11 Sch 17 Table 3'!$A41-1,J$18)</f>
        <v>59153</v>
      </c>
      <c r="K41" s="129">
        <f ca="1">OFFSET('WS 12 Sch 17 Table 4'!$A$18,'WS 11 Sch 17 Table 3'!$A41-1,K$18)</f>
        <v>0</v>
      </c>
      <c r="L41" s="129">
        <f ca="1">OFFSET('WS 12 Sch 17 Table 4'!$A$18,'WS 11 Sch 17 Table 3'!$A41-1,L$18)</f>
        <v>0</v>
      </c>
    </row>
    <row r="42" spans="1:12" ht="14.5">
      <c r="A42" s="106">
        <v>79</v>
      </c>
      <c r="B42" s="30" t="str">
        <f ca="1">OFFSET('WS 12 Sch 17 Table 4'!$A$18,'WS 11 Sch 17 Table 3'!$A42-1,B$18)</f>
        <v>CIP-007-6</v>
      </c>
      <c r="C42" s="30" t="str">
        <f ca="1">OFFSET('WS 12 Sch 17 Table 4'!$A$18,'WS 11 Sch 17 Table 3'!$A42-1,C$18)</f>
        <v>R4</v>
      </c>
      <c r="D42" s="104" t="str">
        <f ca="1">OFFSET('WS 12 Sch 17 Table 4'!$A$18,'WS 11 Sch 17 Table 3'!$A42-1,D$18)</f>
        <v>Security Event Monitoring</v>
      </c>
      <c r="E42" s="129">
        <f ca="1">OFFSET('WS 12 Sch 17 Table 4'!$A$18,'WS 11 Sch 17 Table 3'!$A42-1,E$18)*E$15</f>
        <v>0</v>
      </c>
      <c r="F42" s="129">
        <f ca="1">OFFSET('WS 12 Sch 17 Table 4'!$A$18,'WS 11 Sch 17 Table 3'!$A42-1,F$18)*F$15</f>
        <v>0</v>
      </c>
      <c r="G42" s="129">
        <f ca="1">OFFSET('WS 12 Sch 17 Table 4'!$A$18,'WS 11 Sch 17 Table 3'!$A42-1,G$18)*G$15</f>
        <v>0</v>
      </c>
      <c r="H42" s="129">
        <f ca="1">OFFSET('WS 12 Sch 17 Table 4'!$A$18,'WS 11 Sch 17 Table 3'!$A42-1,H$18)</f>
        <v>34596</v>
      </c>
      <c r="I42" s="129">
        <f ca="1">OFFSET('WS 12 Sch 17 Table 4'!$A$18,'WS 11 Sch 17 Table 3'!$A42-1,I$18)</f>
        <v>0</v>
      </c>
      <c r="J42" s="129">
        <f ca="1">OFFSET('WS 12 Sch 17 Table 4'!$A$18,'WS 11 Sch 17 Table 3'!$A42-1,J$18)</f>
        <v>42752</v>
      </c>
      <c r="K42" s="129">
        <f ca="1">OFFSET('WS 12 Sch 17 Table 4'!$A$18,'WS 11 Sch 17 Table 3'!$A42-1,K$18)</f>
        <v>34596</v>
      </c>
      <c r="L42" s="129">
        <f ca="1">OFFSET('WS 12 Sch 17 Table 4'!$A$18,'WS 11 Sch 17 Table 3'!$A42-1,L$18)</f>
        <v>0</v>
      </c>
    </row>
    <row r="43" spans="1:12" ht="14.5">
      <c r="A43" s="106">
        <v>84</v>
      </c>
      <c r="B43" s="30" t="str">
        <f ca="1">OFFSET('WS 12 Sch 17 Table 4'!$A$18,'WS 11 Sch 17 Table 3'!$A43-1,B$18)</f>
        <v>CIP-007-6</v>
      </c>
      <c r="C43" s="30" t="str">
        <f ca="1">OFFSET('WS 12 Sch 17 Table 4'!$A$18,'WS 11 Sch 17 Table 3'!$A43-1,C$18)</f>
        <v>R5</v>
      </c>
      <c r="D43" s="104" t="str">
        <f ca="1">OFFSET('WS 12 Sch 17 Table 4'!$A$18,'WS 11 Sch 17 Table 3'!$A43-1,D$18)</f>
        <v>System Access Controls</v>
      </c>
      <c r="E43" s="129">
        <f ca="1">OFFSET('WS 12 Sch 17 Table 4'!$A$18,'WS 11 Sch 17 Table 3'!$A43-1,E$18)*E$15</f>
        <v>0</v>
      </c>
      <c r="F43" s="129">
        <f ca="1">OFFSET('WS 12 Sch 17 Table 4'!$A$18,'WS 11 Sch 17 Table 3'!$A43-1,F$18)*F$15</f>
        <v>0</v>
      </c>
      <c r="G43" s="129">
        <f ca="1">OFFSET('WS 12 Sch 17 Table 4'!$A$18,'WS 11 Sch 17 Table 3'!$A43-1,G$18)*G$15</f>
        <v>0</v>
      </c>
      <c r="H43" s="129">
        <f ca="1">OFFSET('WS 12 Sch 17 Table 4'!$A$18,'WS 11 Sch 17 Table 3'!$A43-1,H$18)</f>
        <v>0</v>
      </c>
      <c r="I43" s="129">
        <f ca="1">OFFSET('WS 12 Sch 17 Table 4'!$A$18,'WS 11 Sch 17 Table 3'!$A43-1,I$18)</f>
        <v>0</v>
      </c>
      <c r="J43" s="129">
        <f ca="1">OFFSET('WS 12 Sch 17 Table 4'!$A$18,'WS 11 Sch 17 Table 3'!$A43-1,J$18)</f>
        <v>46354</v>
      </c>
      <c r="K43" s="129">
        <f ca="1">OFFSET('WS 12 Sch 17 Table 4'!$A$18,'WS 11 Sch 17 Table 3'!$A43-1,K$18)</f>
        <v>2252</v>
      </c>
      <c r="L43" s="129">
        <f ca="1">OFFSET('WS 12 Sch 17 Table 4'!$A$18,'WS 11 Sch 17 Table 3'!$A43-1,L$18)</f>
        <v>0</v>
      </c>
    </row>
    <row r="44" spans="1:12" ht="14.5">
      <c r="A44" s="106">
        <v>93</v>
      </c>
      <c r="B44" s="30" t="str">
        <f ca="1">OFFSET('WS 12 Sch 17 Table 4'!$A$18,'WS 11 Sch 17 Table 3'!$A44-1,B$18)</f>
        <v>CIP-008-5</v>
      </c>
      <c r="C44" s="30" t="str">
        <f ca="1">OFFSET('WS 12 Sch 17 Table 4'!$A$18,'WS 11 Sch 17 Table 3'!$A44-1,C$18)</f>
        <v>R1</v>
      </c>
      <c r="D44" s="104" t="str">
        <f ca="1">OFFSET('WS 12 Sch 17 Table 4'!$A$18,'WS 11 Sch 17 Table 3'!$A44-1,D$18)</f>
        <v>Incident Response Planning</v>
      </c>
      <c r="E44" s="129">
        <f ca="1">OFFSET('WS 12 Sch 17 Table 4'!$A$18,'WS 11 Sch 17 Table 3'!$A44-1,E$18)*E$15</f>
        <v>0</v>
      </c>
      <c r="F44" s="129">
        <f ca="1">OFFSET('WS 12 Sch 17 Table 4'!$A$18,'WS 11 Sch 17 Table 3'!$A44-1,F$18)*F$15</f>
        <v>0</v>
      </c>
      <c r="G44" s="129">
        <f ca="1">OFFSET('WS 12 Sch 17 Table 4'!$A$18,'WS 11 Sch 17 Table 3'!$A44-1,G$18)*G$15</f>
        <v>0</v>
      </c>
      <c r="H44" s="129">
        <f ca="1">OFFSET('WS 12 Sch 17 Table 4'!$A$18,'WS 11 Sch 17 Table 3'!$A44-1,H$18)</f>
        <v>0</v>
      </c>
      <c r="I44" s="129">
        <f ca="1">OFFSET('WS 12 Sch 17 Table 4'!$A$18,'WS 11 Sch 17 Table 3'!$A44-1,I$18)</f>
        <v>0</v>
      </c>
      <c r="J44" s="129">
        <f ca="1">OFFSET('WS 12 Sch 17 Table 4'!$A$18,'WS 11 Sch 17 Table 3'!$A44-1,J$18)</f>
        <v>13310</v>
      </c>
      <c r="K44" s="129">
        <f ca="1">OFFSET('WS 12 Sch 17 Table 4'!$A$18,'WS 11 Sch 17 Table 3'!$A44-1,K$18)</f>
        <v>0</v>
      </c>
      <c r="L44" s="129">
        <f ca="1">OFFSET('WS 12 Sch 17 Table 4'!$A$18,'WS 11 Sch 17 Table 3'!$A44-1,L$18)</f>
        <v>0</v>
      </c>
    </row>
    <row r="45" spans="1:12" ht="14.5">
      <c r="A45" s="106">
        <v>98</v>
      </c>
      <c r="B45" s="30" t="str">
        <f ca="1">OFFSET('WS 12 Sch 17 Table 4'!$A$18,'WS 11 Sch 17 Table 3'!$A45-1,B$18)</f>
        <v>CIP-008-5</v>
      </c>
      <c r="C45" s="30" t="str">
        <f ca="1">OFFSET('WS 12 Sch 17 Table 4'!$A$18,'WS 11 Sch 17 Table 3'!$A45-1,C$18)</f>
        <v>R2</v>
      </c>
      <c r="D45" s="104" t="str">
        <f ca="1">OFFSET('WS 12 Sch 17 Table 4'!$A$18,'WS 11 Sch 17 Table 3'!$A45-1,D$18)</f>
        <v>Implement Incident Response Plan</v>
      </c>
      <c r="E45" s="129">
        <f ca="1">OFFSET('WS 12 Sch 17 Table 4'!$A$18,'WS 11 Sch 17 Table 3'!$A45-1,E$18)*E$15</f>
        <v>0</v>
      </c>
      <c r="F45" s="129">
        <f ca="1">OFFSET('WS 12 Sch 17 Table 4'!$A$18,'WS 11 Sch 17 Table 3'!$A45-1,F$18)*F$15</f>
        <v>0</v>
      </c>
      <c r="G45" s="129">
        <f ca="1">OFFSET('WS 12 Sch 17 Table 4'!$A$18,'WS 11 Sch 17 Table 3'!$A45-1,G$18)*G$15</f>
        <v>0</v>
      </c>
      <c r="H45" s="129">
        <f ca="1">OFFSET('WS 12 Sch 17 Table 4'!$A$18,'WS 11 Sch 17 Table 3'!$A45-1,H$18)</f>
        <v>0</v>
      </c>
      <c r="I45" s="129">
        <f ca="1">OFFSET('WS 12 Sch 17 Table 4'!$A$18,'WS 11 Sch 17 Table 3'!$A45-1,I$18)</f>
        <v>0</v>
      </c>
      <c r="J45" s="129">
        <f ca="1">OFFSET('WS 12 Sch 17 Table 4'!$A$18,'WS 11 Sch 17 Table 3'!$A45-1,J$18)</f>
        <v>2482</v>
      </c>
      <c r="K45" s="129">
        <f ca="1">OFFSET('WS 12 Sch 17 Table 4'!$A$18,'WS 11 Sch 17 Table 3'!$A45-1,K$18)</f>
        <v>0</v>
      </c>
      <c r="L45" s="129">
        <f ca="1">OFFSET('WS 12 Sch 17 Table 4'!$A$18,'WS 11 Sch 17 Table 3'!$A45-1,L$18)</f>
        <v>0</v>
      </c>
    </row>
    <row r="46" spans="1:12" ht="14.5">
      <c r="A46" s="106">
        <v>102</v>
      </c>
      <c r="B46" s="30" t="str">
        <f ca="1">OFFSET('WS 12 Sch 17 Table 4'!$A$18,'WS 11 Sch 17 Table 3'!$A46-1,B$18)</f>
        <v>CIP-008-5</v>
      </c>
      <c r="C46" s="30" t="str">
        <f ca="1">OFFSET('WS 12 Sch 17 Table 4'!$A$18,'WS 11 Sch 17 Table 3'!$A46-1,C$18)</f>
        <v>R3</v>
      </c>
      <c r="D46" s="104" t="str">
        <f ca="1">OFFSET('WS 12 Sch 17 Table 4'!$A$18,'WS 11 Sch 17 Table 3'!$A46-1,D$18)</f>
        <v>Maintain Incident Response Plan</v>
      </c>
      <c r="E46" s="129">
        <f ca="1">OFFSET('WS 12 Sch 17 Table 4'!$A$18,'WS 11 Sch 17 Table 3'!$A46-1,E$18)*E$15</f>
        <v>0</v>
      </c>
      <c r="F46" s="129">
        <f ca="1">OFFSET('WS 12 Sch 17 Table 4'!$A$18,'WS 11 Sch 17 Table 3'!$A46-1,F$18)*F$15</f>
        <v>0</v>
      </c>
      <c r="G46" s="129">
        <f ca="1">OFFSET('WS 12 Sch 17 Table 4'!$A$18,'WS 11 Sch 17 Table 3'!$A46-1,G$18)*G$15</f>
        <v>0</v>
      </c>
      <c r="H46" s="129">
        <f ca="1">OFFSET('WS 12 Sch 17 Table 4'!$A$18,'WS 11 Sch 17 Table 3'!$A46-1,H$18)</f>
        <v>0</v>
      </c>
      <c r="I46" s="129">
        <f ca="1">OFFSET('WS 12 Sch 17 Table 4'!$A$18,'WS 11 Sch 17 Table 3'!$A46-1,I$18)</f>
        <v>0</v>
      </c>
      <c r="J46" s="129">
        <f ca="1">OFFSET('WS 12 Sch 17 Table 4'!$A$18,'WS 11 Sch 17 Table 3'!$A46-1,J$18)</f>
        <v>1279</v>
      </c>
      <c r="K46" s="129">
        <f ca="1">OFFSET('WS 12 Sch 17 Table 4'!$A$18,'WS 11 Sch 17 Table 3'!$A46-1,K$18)</f>
        <v>0</v>
      </c>
      <c r="L46" s="129">
        <f ca="1">OFFSET('WS 12 Sch 17 Table 4'!$A$18,'WS 11 Sch 17 Table 3'!$A46-1,L$18)</f>
        <v>0</v>
      </c>
    </row>
    <row r="47" spans="1:12" ht="14.5">
      <c r="A47" s="106">
        <v>106</v>
      </c>
      <c r="B47" s="30" t="str">
        <f ca="1">OFFSET('WS 12 Sch 17 Table 4'!$A$18,'WS 11 Sch 17 Table 3'!$A47-1,B$18)</f>
        <v>CIP-009-6</v>
      </c>
      <c r="C47" s="30" t="str">
        <f ca="1">OFFSET('WS 12 Sch 17 Table 4'!$A$18,'WS 11 Sch 17 Table 3'!$A47-1,C$18)</f>
        <v>R1</v>
      </c>
      <c r="D47" s="104" t="str">
        <f ca="1">OFFSET('WS 12 Sch 17 Table 4'!$A$18,'WS 11 Sch 17 Table 3'!$A47-1,D$18)</f>
        <v>Recovery Plan Specifications</v>
      </c>
      <c r="E47" s="129">
        <f ca="1">OFFSET('WS 12 Sch 17 Table 4'!$A$18,'WS 11 Sch 17 Table 3'!$A47-1,E$18)*E$15</f>
        <v>0</v>
      </c>
      <c r="F47" s="129">
        <f ca="1">OFFSET('WS 12 Sch 17 Table 4'!$A$18,'WS 11 Sch 17 Table 3'!$A47-1,F$18)*F$15</f>
        <v>0</v>
      </c>
      <c r="G47" s="129">
        <f ca="1">OFFSET('WS 12 Sch 17 Table 4'!$A$18,'WS 11 Sch 17 Table 3'!$A47-1,G$18)*G$15</f>
        <v>0</v>
      </c>
      <c r="H47" s="129">
        <f ca="1">OFFSET('WS 12 Sch 17 Table 4'!$A$18,'WS 11 Sch 17 Table 3'!$A47-1,H$18)</f>
        <v>87814</v>
      </c>
      <c r="I47" s="129">
        <f ca="1">OFFSET('WS 12 Sch 17 Table 4'!$A$18,'WS 11 Sch 17 Table 3'!$A47-1,I$18)</f>
        <v>16477</v>
      </c>
      <c r="J47" s="129">
        <f ca="1">OFFSET('WS 12 Sch 17 Table 4'!$A$18,'WS 11 Sch 17 Table 3'!$A47-1,J$18)</f>
        <v>67299</v>
      </c>
      <c r="K47" s="129">
        <f ca="1">OFFSET('WS 12 Sch 17 Table 4'!$A$18,'WS 11 Sch 17 Table 3'!$A47-1,K$18)</f>
        <v>0</v>
      </c>
      <c r="L47" s="129">
        <f ca="1">OFFSET('WS 12 Sch 17 Table 4'!$A$18,'WS 11 Sch 17 Table 3'!$A47-1,L$18)</f>
        <v>0</v>
      </c>
    </row>
    <row r="48" spans="1:12" ht="14.5">
      <c r="A48" s="106">
        <v>112</v>
      </c>
      <c r="B48" s="30" t="str">
        <f ca="1">OFFSET('WS 12 Sch 17 Table 4'!$A$18,'WS 11 Sch 17 Table 3'!$A48-1,B$18)</f>
        <v>CIP-009-6</v>
      </c>
      <c r="C48" s="30" t="str">
        <f ca="1">OFFSET('WS 12 Sch 17 Table 4'!$A$18,'WS 11 Sch 17 Table 3'!$A48-1,C$18)</f>
        <v>R2</v>
      </c>
      <c r="D48" s="104" t="str">
        <f ca="1">OFFSET('WS 12 Sch 17 Table 4'!$A$18,'WS 11 Sch 17 Table 3'!$A48-1,D$18)</f>
        <v>Recovery Plan Implementation and Testing</v>
      </c>
      <c r="E48" s="129">
        <f ca="1">OFFSET('WS 12 Sch 17 Table 4'!$A$18,'WS 11 Sch 17 Table 3'!$A48-1,E$18)*E$15</f>
        <v>0</v>
      </c>
      <c r="F48" s="129">
        <f ca="1">OFFSET('WS 12 Sch 17 Table 4'!$A$18,'WS 11 Sch 17 Table 3'!$A48-1,F$18)*F$15</f>
        <v>0</v>
      </c>
      <c r="G48" s="129">
        <f ca="1">OFFSET('WS 12 Sch 17 Table 4'!$A$18,'WS 11 Sch 17 Table 3'!$A48-1,G$18)*G$15</f>
        <v>0</v>
      </c>
      <c r="H48" s="129">
        <f ca="1">OFFSET('WS 12 Sch 17 Table 4'!$A$18,'WS 11 Sch 17 Table 3'!$A48-1,H$18)</f>
        <v>0</v>
      </c>
      <c r="I48" s="129">
        <f ca="1">OFFSET('WS 12 Sch 17 Table 4'!$A$18,'WS 11 Sch 17 Table 3'!$A48-1,I$18)</f>
        <v>0</v>
      </c>
      <c r="J48" s="129">
        <f ca="1">OFFSET('WS 12 Sch 17 Table 4'!$A$18,'WS 11 Sch 17 Table 3'!$A48-1,J$18)</f>
        <v>0</v>
      </c>
      <c r="K48" s="129">
        <f ca="1">OFFSET('WS 12 Sch 17 Table 4'!$A$18,'WS 11 Sch 17 Table 3'!$A48-1,K$18)</f>
        <v>0</v>
      </c>
      <c r="L48" s="129">
        <f ca="1">OFFSET('WS 12 Sch 17 Table 4'!$A$18,'WS 11 Sch 17 Table 3'!$A48-1,L$18)</f>
        <v>0</v>
      </c>
    </row>
    <row r="49" spans="1:12" ht="14.5">
      <c r="A49" s="106">
        <v>116</v>
      </c>
      <c r="B49" s="30" t="str">
        <f ca="1">OFFSET('WS 12 Sch 17 Table 4'!$A$18,'WS 11 Sch 17 Table 3'!$A49-1,B$18)</f>
        <v>CIP-009-6</v>
      </c>
      <c r="C49" s="30" t="str">
        <f ca="1">OFFSET('WS 12 Sch 17 Table 4'!$A$18,'WS 11 Sch 17 Table 3'!$A49-1,C$18)</f>
        <v>R3</v>
      </c>
      <c r="D49" s="104" t="str">
        <f ca="1">OFFSET('WS 12 Sch 17 Table 4'!$A$18,'WS 11 Sch 17 Table 3'!$A49-1,D$18)</f>
        <v>Recovery Plan Review, Update and Communication</v>
      </c>
      <c r="E49" s="129">
        <f ca="1">OFFSET('WS 12 Sch 17 Table 4'!$A$18,'WS 11 Sch 17 Table 3'!$A49-1,E$18)*E$15</f>
        <v>0</v>
      </c>
      <c r="F49" s="129">
        <f ca="1">OFFSET('WS 12 Sch 17 Table 4'!$A$18,'WS 11 Sch 17 Table 3'!$A49-1,F$18)*F$15</f>
        <v>0</v>
      </c>
      <c r="G49" s="129">
        <f ca="1">OFFSET('WS 12 Sch 17 Table 4'!$A$18,'WS 11 Sch 17 Table 3'!$A49-1,G$18)*G$15</f>
        <v>0</v>
      </c>
      <c r="H49" s="129">
        <f ca="1">OFFSET('WS 12 Sch 17 Table 4'!$A$18,'WS 11 Sch 17 Table 3'!$A49-1,H$18)</f>
        <v>0</v>
      </c>
      <c r="I49" s="129">
        <f ca="1">OFFSET('WS 12 Sch 17 Table 4'!$A$18,'WS 11 Sch 17 Table 3'!$A49-1,I$18)</f>
        <v>0</v>
      </c>
      <c r="J49" s="129">
        <f ca="1">OFFSET('WS 12 Sch 17 Table 4'!$A$18,'WS 11 Sch 17 Table 3'!$A49-1,J$18)</f>
        <v>0</v>
      </c>
      <c r="K49" s="129">
        <f ca="1">OFFSET('WS 12 Sch 17 Table 4'!$A$18,'WS 11 Sch 17 Table 3'!$A49-1,K$18)</f>
        <v>0</v>
      </c>
      <c r="L49" s="129">
        <f ca="1">OFFSET('WS 12 Sch 17 Table 4'!$A$18,'WS 11 Sch 17 Table 3'!$A49-1,L$18)</f>
        <v>0</v>
      </c>
    </row>
    <row r="50" spans="1:12" ht="14.5">
      <c r="A50" s="106">
        <v>120</v>
      </c>
      <c r="B50" s="30" t="str">
        <f ca="1">OFFSET('WS 12 Sch 17 Table 4'!$A$18,'WS 11 Sch 17 Table 3'!$A50-1,B$18)</f>
        <v>CIP-010-2</v>
      </c>
      <c r="C50" s="30" t="str">
        <f ca="1">OFFSET('WS 12 Sch 17 Table 4'!$A$18,'WS 11 Sch 17 Table 3'!$A50-1,C$18)</f>
        <v>R1</v>
      </c>
      <c r="D50" s="104" t="str">
        <f ca="1">OFFSET('WS 12 Sch 17 Table 4'!$A$18,'WS 11 Sch 17 Table 3'!$A50-1,D$18)</f>
        <v>Configuration Change Management</v>
      </c>
      <c r="E50" s="129">
        <f ca="1">OFFSET('WS 12 Sch 17 Table 4'!$A$18,'WS 11 Sch 17 Table 3'!$A50-1,E$18)*E$15</f>
        <v>0</v>
      </c>
      <c r="F50" s="129">
        <f ca="1">OFFSET('WS 12 Sch 17 Table 4'!$A$18,'WS 11 Sch 17 Table 3'!$A50-1,F$18)*F$15</f>
        <v>0</v>
      </c>
      <c r="G50" s="129">
        <f ca="1">OFFSET('WS 12 Sch 17 Table 4'!$A$18,'WS 11 Sch 17 Table 3'!$A50-1,G$18)*G$15</f>
        <v>0</v>
      </c>
      <c r="H50" s="129">
        <f ca="1">OFFSET('WS 12 Sch 17 Table 4'!$A$18,'WS 11 Sch 17 Table 3'!$A50-1,H$18)</f>
        <v>34596</v>
      </c>
      <c r="I50" s="129">
        <f ca="1">OFFSET('WS 12 Sch 17 Table 4'!$A$18,'WS 11 Sch 17 Table 3'!$A50-1,I$18)</f>
        <v>0</v>
      </c>
      <c r="J50" s="129">
        <f ca="1">OFFSET('WS 12 Sch 17 Table 4'!$A$18,'WS 11 Sch 17 Table 3'!$A50-1,J$18)</f>
        <v>93128</v>
      </c>
      <c r="K50" s="129">
        <f ca="1">OFFSET('WS 12 Sch 17 Table 4'!$A$18,'WS 11 Sch 17 Table 3'!$A50-1,K$18)</f>
        <v>0</v>
      </c>
      <c r="L50" s="129">
        <f ca="1">OFFSET('WS 12 Sch 17 Table 4'!$A$18,'WS 11 Sch 17 Table 3'!$A50-1,L$18)</f>
        <v>0</v>
      </c>
    </row>
    <row r="51" spans="1:12" ht="14.5">
      <c r="A51" s="106">
        <v>126</v>
      </c>
      <c r="B51" s="30" t="str">
        <f ca="1">OFFSET('WS 12 Sch 17 Table 4'!$A$18,'WS 11 Sch 17 Table 3'!$A51-1,B$18)</f>
        <v>CIP-010-2</v>
      </c>
      <c r="C51" s="30" t="str">
        <f ca="1">OFFSET('WS 12 Sch 17 Table 4'!$A$18,'WS 11 Sch 17 Table 3'!$A51-1,C$18)</f>
        <v>R2</v>
      </c>
      <c r="D51" s="104" t="str">
        <f ca="1">OFFSET('WS 12 Sch 17 Table 4'!$A$18,'WS 11 Sch 17 Table 3'!$A51-1,D$18)</f>
        <v>Configuration Monitoring</v>
      </c>
      <c r="E51" s="129">
        <f ca="1">OFFSET('WS 12 Sch 17 Table 4'!$A$18,'WS 11 Sch 17 Table 3'!$A51-1,E$18)*E$15</f>
        <v>0</v>
      </c>
      <c r="F51" s="129">
        <f ca="1">OFFSET('WS 12 Sch 17 Table 4'!$A$18,'WS 11 Sch 17 Table 3'!$A51-1,F$18)*F$15</f>
        <v>0</v>
      </c>
      <c r="G51" s="129">
        <f ca="1">OFFSET('WS 12 Sch 17 Table 4'!$A$18,'WS 11 Sch 17 Table 3'!$A51-1,G$18)*G$15</f>
        <v>0</v>
      </c>
      <c r="H51" s="129">
        <f ca="1">OFFSET('WS 12 Sch 17 Table 4'!$A$18,'WS 11 Sch 17 Table 3'!$A51-1,H$18)</f>
        <v>0</v>
      </c>
      <c r="I51" s="129">
        <f ca="1">OFFSET('WS 12 Sch 17 Table 4'!$A$18,'WS 11 Sch 17 Table 3'!$A51-1,I$18)</f>
        <v>0</v>
      </c>
      <c r="J51" s="129">
        <f ca="1">OFFSET('WS 12 Sch 17 Table 4'!$A$18,'WS 11 Sch 17 Table 3'!$A51-1,J$18)</f>
        <v>338</v>
      </c>
      <c r="K51" s="129">
        <f ca="1">OFFSET('WS 12 Sch 17 Table 4'!$A$18,'WS 11 Sch 17 Table 3'!$A51-1,K$18)</f>
        <v>0</v>
      </c>
      <c r="L51" s="129">
        <f ca="1">OFFSET('WS 12 Sch 17 Table 4'!$A$18,'WS 11 Sch 17 Table 3'!$A51-1,L$18)</f>
        <v>0</v>
      </c>
    </row>
    <row r="52" spans="1:12" ht="14.5">
      <c r="A52" s="106">
        <v>128</v>
      </c>
      <c r="B52" s="30" t="str">
        <f ca="1">OFFSET('WS 12 Sch 17 Table 4'!$A$18,'WS 11 Sch 17 Table 3'!$A52-1,B$18)</f>
        <v>CIP-010-2</v>
      </c>
      <c r="C52" s="30" t="str">
        <f ca="1">OFFSET('WS 12 Sch 17 Table 4'!$A$18,'WS 11 Sch 17 Table 3'!$A52-1,C$18)</f>
        <v>R3</v>
      </c>
      <c r="D52" s="104" t="str">
        <f ca="1">OFFSET('WS 12 Sch 17 Table 4'!$A$18,'WS 11 Sch 17 Table 3'!$A52-1,D$18)</f>
        <v>Vulnerability Assessments</v>
      </c>
      <c r="E52" s="129">
        <f ca="1">OFFSET('WS 12 Sch 17 Table 4'!$A$18,'WS 11 Sch 17 Table 3'!$A52-1,E$18)*E$15</f>
        <v>0</v>
      </c>
      <c r="F52" s="129">
        <f ca="1">OFFSET('WS 12 Sch 17 Table 4'!$A$18,'WS 11 Sch 17 Table 3'!$A52-1,F$18)*F$15</f>
        <v>0</v>
      </c>
      <c r="G52" s="129">
        <f ca="1">OFFSET('WS 12 Sch 17 Table 4'!$A$18,'WS 11 Sch 17 Table 3'!$A52-1,G$18)*G$15</f>
        <v>0</v>
      </c>
      <c r="H52" s="129">
        <f ca="1">OFFSET('WS 12 Sch 17 Table 4'!$A$18,'WS 11 Sch 17 Table 3'!$A52-1,H$18)</f>
        <v>0</v>
      </c>
      <c r="I52" s="129">
        <f ca="1">OFFSET('WS 12 Sch 17 Table 4'!$A$18,'WS 11 Sch 17 Table 3'!$A52-1,I$18)</f>
        <v>0</v>
      </c>
      <c r="J52" s="129">
        <f ca="1">OFFSET('WS 12 Sch 17 Table 4'!$A$18,'WS 11 Sch 17 Table 3'!$A52-1,J$18)</f>
        <v>4275</v>
      </c>
      <c r="K52" s="129">
        <f ca="1">OFFSET('WS 12 Sch 17 Table 4'!$A$18,'WS 11 Sch 17 Table 3'!$A52-1,K$18)</f>
        <v>0</v>
      </c>
      <c r="L52" s="129">
        <f ca="1">OFFSET('WS 12 Sch 17 Table 4'!$A$18,'WS 11 Sch 17 Table 3'!$A52-1,L$18)</f>
        <v>0</v>
      </c>
    </row>
    <row r="53" spans="1:12" ht="14.5">
      <c r="A53" s="106">
        <v>133</v>
      </c>
      <c r="B53" s="30" t="str">
        <f ca="1">OFFSET('WS 12 Sch 17 Table 4'!$A$18,'WS 11 Sch 17 Table 3'!$A53-1,B$18)</f>
        <v>CIP-010-2</v>
      </c>
      <c r="C53" s="30" t="str">
        <f ca="1">OFFSET('WS 12 Sch 17 Table 4'!$A$18,'WS 11 Sch 17 Table 3'!$A53-1,C$18)</f>
        <v>R4</v>
      </c>
      <c r="D53" s="104" t="str">
        <f ca="1">OFFSET('WS 12 Sch 17 Table 4'!$A$18,'WS 11 Sch 17 Table 3'!$A53-1,D$18)</f>
        <v>TCAs &amp; Removable Media (Attachment 1 Included)</v>
      </c>
      <c r="E53" s="129">
        <f ca="1">OFFSET('WS 12 Sch 17 Table 4'!$A$18,'WS 11 Sch 17 Table 3'!$A53-1,E$18)*E$15</f>
        <v>0</v>
      </c>
      <c r="F53" s="129">
        <f ca="1">OFFSET('WS 12 Sch 17 Table 4'!$A$18,'WS 11 Sch 17 Table 3'!$A53-1,F$18)*F$15</f>
        <v>0</v>
      </c>
      <c r="G53" s="129">
        <f ca="1">OFFSET('WS 12 Sch 17 Table 4'!$A$18,'WS 11 Sch 17 Table 3'!$A53-1,G$18)*G$15</f>
        <v>0</v>
      </c>
      <c r="H53" s="129">
        <f ca="1">OFFSET('WS 12 Sch 17 Table 4'!$A$18,'WS 11 Sch 17 Table 3'!$A53-1,H$18)</f>
        <v>6408</v>
      </c>
      <c r="I53" s="129">
        <f ca="1">OFFSET('WS 12 Sch 17 Table 4'!$A$18,'WS 11 Sch 17 Table 3'!$A53-1,I$18)</f>
        <v>268</v>
      </c>
      <c r="J53" s="129">
        <f ca="1">OFFSET('WS 12 Sch 17 Table 4'!$A$18,'WS 11 Sch 17 Table 3'!$A53-1,J$18)</f>
        <v>9922</v>
      </c>
      <c r="K53" s="129">
        <f ca="1">OFFSET('WS 12 Sch 17 Table 4'!$A$18,'WS 11 Sch 17 Table 3'!$A53-1,K$18)</f>
        <v>0</v>
      </c>
      <c r="L53" s="129">
        <f ca="1">OFFSET('WS 12 Sch 17 Table 4'!$A$18,'WS 11 Sch 17 Table 3'!$A53-1,L$18)</f>
        <v>0</v>
      </c>
    </row>
    <row r="54" spans="1:12" ht="14.5">
      <c r="A54" s="106">
        <v>138</v>
      </c>
      <c r="B54" s="30" t="str">
        <f ca="1">OFFSET('WS 12 Sch 17 Table 4'!$A$18,'WS 11 Sch 17 Table 3'!$A54-1,B$18)</f>
        <v>CIP-011-2</v>
      </c>
      <c r="C54" s="30" t="str">
        <f ca="1">OFFSET('WS 12 Sch 17 Table 4'!$A$18,'WS 11 Sch 17 Table 3'!$A54-1,C$18)</f>
        <v>R1</v>
      </c>
      <c r="D54" s="104" t="str">
        <f ca="1">OFFSET('WS 12 Sch 17 Table 4'!$A$18,'WS 11 Sch 17 Table 3'!$A54-1,D$18)</f>
        <v>Information Protection</v>
      </c>
      <c r="E54" s="129">
        <f ca="1">OFFSET('WS 12 Sch 17 Table 4'!$A$18,'WS 11 Sch 17 Table 3'!$A54-1,E$18)*E$15</f>
        <v>0</v>
      </c>
      <c r="F54" s="129">
        <f ca="1">OFFSET('WS 12 Sch 17 Table 4'!$A$18,'WS 11 Sch 17 Table 3'!$A54-1,F$18)*F$15</f>
        <v>0</v>
      </c>
      <c r="G54" s="129">
        <f ca="1">OFFSET('WS 12 Sch 17 Table 4'!$A$18,'WS 11 Sch 17 Table 3'!$A54-1,G$18)*G$15</f>
        <v>0</v>
      </c>
      <c r="H54" s="129">
        <f ca="1">OFFSET('WS 12 Sch 17 Table 4'!$A$18,'WS 11 Sch 17 Table 3'!$A54-1,H$18)</f>
        <v>0</v>
      </c>
      <c r="I54" s="129">
        <f ca="1">OFFSET('WS 12 Sch 17 Table 4'!$A$18,'WS 11 Sch 17 Table 3'!$A54-1,I$18)</f>
        <v>0</v>
      </c>
      <c r="J54" s="129">
        <f ca="1">OFFSET('WS 12 Sch 17 Table 4'!$A$18,'WS 11 Sch 17 Table 3'!$A54-1,J$18)</f>
        <v>10419</v>
      </c>
      <c r="K54" s="129">
        <f ca="1">OFFSET('WS 12 Sch 17 Table 4'!$A$18,'WS 11 Sch 17 Table 3'!$A54-1,K$18)</f>
        <v>0</v>
      </c>
      <c r="L54" s="129">
        <f ca="1">OFFSET('WS 12 Sch 17 Table 4'!$A$18,'WS 11 Sch 17 Table 3'!$A54-1,L$18)</f>
        <v>0</v>
      </c>
    </row>
    <row r="55" spans="1:12" ht="14.5">
      <c r="A55" s="106">
        <v>141</v>
      </c>
      <c r="B55" s="30" t="str">
        <f ca="1">OFFSET('WS 12 Sch 17 Table 4'!$A$18,'WS 11 Sch 17 Table 3'!$A55-1,B$18)</f>
        <v>CIP-011-2</v>
      </c>
      <c r="C55" s="30" t="str">
        <f ca="1">OFFSET('WS 12 Sch 17 Table 4'!$A$18,'WS 11 Sch 17 Table 3'!$A55-1,C$18)</f>
        <v>R2</v>
      </c>
      <c r="D55" s="104" t="str">
        <f ca="1">OFFSET('WS 12 Sch 17 Table 4'!$A$18,'WS 11 Sch 17 Table 3'!$A55-1,D$18)</f>
        <v>BES Cyber Asset Reuse and Disposal</v>
      </c>
      <c r="E55" s="129">
        <f ca="1">OFFSET('WS 12 Sch 17 Table 4'!$A$18,'WS 11 Sch 17 Table 3'!$A55-1,E$18)*E$15</f>
        <v>0</v>
      </c>
      <c r="F55" s="129">
        <f ca="1">OFFSET('WS 12 Sch 17 Table 4'!$A$18,'WS 11 Sch 17 Table 3'!$A55-1,F$18)*F$15</f>
        <v>0</v>
      </c>
      <c r="G55" s="129">
        <f ca="1">OFFSET('WS 12 Sch 17 Table 4'!$A$18,'WS 11 Sch 17 Table 3'!$A55-1,G$18)*G$15</f>
        <v>0</v>
      </c>
      <c r="H55" s="129">
        <f ca="1">OFFSET('WS 12 Sch 17 Table 4'!$A$18,'WS 11 Sch 17 Table 3'!$A55-1,H$18)</f>
        <v>0</v>
      </c>
      <c r="I55" s="129">
        <f ca="1">OFFSET('WS 12 Sch 17 Table 4'!$A$18,'WS 11 Sch 17 Table 3'!$A55-1,I$18)</f>
        <v>0</v>
      </c>
      <c r="J55" s="129">
        <f ca="1">OFFSET('WS 12 Sch 17 Table 4'!$A$18,'WS 11 Sch 17 Table 3'!$A55-1,J$18)</f>
        <v>4306</v>
      </c>
      <c r="K55" s="129">
        <f ca="1">OFFSET('WS 12 Sch 17 Table 4'!$A$18,'WS 11 Sch 17 Table 3'!$A55-1,K$18)</f>
        <v>0</v>
      </c>
      <c r="L55" s="129">
        <f ca="1">OFFSET('WS 12 Sch 17 Table 4'!$A$18,'WS 11 Sch 17 Table 3'!$A55-1,L$18)</f>
        <v>0</v>
      </c>
    </row>
    <row r="56" spans="1:12" ht="14.5">
      <c r="B56" s="30"/>
      <c r="C56" s="30"/>
      <c r="D56" s="104"/>
      <c r="E56" s="3"/>
      <c r="F56" s="3"/>
      <c r="G56" s="3"/>
      <c r="H56" s="3"/>
      <c r="I56" s="3"/>
      <c r="J56" s="3"/>
      <c r="K56" s="3"/>
      <c r="L56" s="3"/>
    </row>
    <row r="57" spans="1:12" ht="14.5">
      <c r="B57" s="105" t="s">
        <v>302</v>
      </c>
      <c r="C57" s="30"/>
      <c r="D57" s="104"/>
      <c r="E57" s="3"/>
      <c r="F57" s="3"/>
      <c r="G57" s="3"/>
      <c r="H57" s="3"/>
      <c r="I57" s="3"/>
      <c r="J57" s="3"/>
      <c r="K57" s="3"/>
      <c r="L57" s="3"/>
    </row>
    <row r="58" spans="1:12" ht="14.5">
      <c r="A58" s="106">
        <v>145</v>
      </c>
      <c r="B58" s="30" t="str">
        <f ca="1">OFFSET('WS 12 Sch 17 Table 4'!$A$18,'WS 11 Sch 17 Table 3'!$A58-1,B$18)</f>
        <v>CIP-014-2</v>
      </c>
      <c r="C58" s="30" t="str">
        <f ca="1">OFFSET('WS 12 Sch 17 Table 4'!$A$18,'WS 11 Sch 17 Table 3'!$A58-1,C$18)</f>
        <v>R1</v>
      </c>
      <c r="D58" s="104" t="str">
        <f ca="1">OFFSET('WS 12 Sch 17 Table 4'!$A$18,'WS 11 Sch 17 Table 3'!$A58-1,D$18)</f>
        <v>TO  perform Risk Assessment of physical threats</v>
      </c>
      <c r="E58" s="129">
        <f ca="1">OFFSET('WS 12 Sch 17 Table 4'!$A$18,'WS 11 Sch 17 Table 3'!$A58-1,E$18)*E$15</f>
        <v>0</v>
      </c>
      <c r="F58" s="129">
        <f ca="1">OFFSET('WS 12 Sch 17 Table 4'!$A$18,'WS 11 Sch 17 Table 3'!$A58-1,F$18)*F$15</f>
        <v>0</v>
      </c>
      <c r="G58" s="129">
        <f ca="1">OFFSET('WS 12 Sch 17 Table 4'!$A$18,'WS 11 Sch 17 Table 3'!$A58-1,G$18)*G$15</f>
        <v>0</v>
      </c>
      <c r="H58" s="129">
        <f ca="1">OFFSET('WS 12 Sch 17 Table 4'!$A$18,'WS 11 Sch 17 Table 3'!$A58-1,H$18)</f>
        <v>0</v>
      </c>
      <c r="I58" s="129">
        <f ca="1">OFFSET('WS 12 Sch 17 Table 4'!$A$18,'WS 11 Sch 17 Table 3'!$A58-1,I$18)</f>
        <v>0</v>
      </c>
      <c r="J58" s="129">
        <f ca="1">OFFSET('WS 12 Sch 17 Table 4'!$A$18,'WS 11 Sch 17 Table 3'!$A58-1,J$18)</f>
        <v>0</v>
      </c>
      <c r="K58" s="129">
        <f ca="1">OFFSET('WS 12 Sch 17 Table 4'!$A$18,'WS 11 Sch 17 Table 3'!$A58-1,K$18)</f>
        <v>0</v>
      </c>
      <c r="L58" s="129">
        <f ca="1">OFFSET('WS 12 Sch 17 Table 4'!$A$18,'WS 11 Sch 17 Table 3'!$A58-1,L$18)</f>
        <v>0</v>
      </c>
    </row>
    <row r="59" spans="1:12" ht="14.5">
      <c r="A59" s="106">
        <v>148</v>
      </c>
      <c r="B59" s="30" t="str">
        <f ca="1">OFFSET('WS 12 Sch 17 Table 4'!$A$18,'WS 11 Sch 17 Table 3'!$A59-1,B$18)</f>
        <v>CIP-014-2</v>
      </c>
      <c r="C59" s="30" t="str">
        <f ca="1">OFFSET('WS 12 Sch 17 Table 4'!$A$18,'WS 11 Sch 17 Table 3'!$A59-1,C$18)</f>
        <v>R2</v>
      </c>
      <c r="D59" s="104" t="str">
        <f ca="1">OFFSET('WS 12 Sch 17 Table 4'!$A$18,'WS 11 Sch 17 Table 3'!$A59-1,D$18)</f>
        <v>Unaffiliated Third Party Verification</v>
      </c>
      <c r="E59" s="129">
        <f ca="1">OFFSET('WS 12 Sch 17 Table 4'!$A$18,'WS 11 Sch 17 Table 3'!$A59-1,E$18)*E$15</f>
        <v>0</v>
      </c>
      <c r="F59" s="129">
        <f ca="1">OFFSET('WS 12 Sch 17 Table 4'!$A$18,'WS 11 Sch 17 Table 3'!$A59-1,F$18)*F$15</f>
        <v>0</v>
      </c>
      <c r="G59" s="129">
        <f ca="1">OFFSET('WS 12 Sch 17 Table 4'!$A$18,'WS 11 Sch 17 Table 3'!$A59-1,G$18)*G$15</f>
        <v>0</v>
      </c>
      <c r="H59" s="129">
        <f ca="1">OFFSET('WS 12 Sch 17 Table 4'!$A$18,'WS 11 Sch 17 Table 3'!$A59-1,H$18)</f>
        <v>0</v>
      </c>
      <c r="I59" s="129">
        <f ca="1">OFFSET('WS 12 Sch 17 Table 4'!$A$18,'WS 11 Sch 17 Table 3'!$A59-1,I$18)</f>
        <v>0</v>
      </c>
      <c r="J59" s="129">
        <f ca="1">OFFSET('WS 12 Sch 17 Table 4'!$A$18,'WS 11 Sch 17 Table 3'!$A59-1,J$18)</f>
        <v>0</v>
      </c>
      <c r="K59" s="129">
        <f ca="1">OFFSET('WS 12 Sch 17 Table 4'!$A$18,'WS 11 Sch 17 Table 3'!$A59-1,K$18)</f>
        <v>0</v>
      </c>
      <c r="L59" s="129">
        <f ca="1">OFFSET('WS 12 Sch 17 Table 4'!$A$18,'WS 11 Sch 17 Table 3'!$A59-1,L$18)</f>
        <v>0</v>
      </c>
    </row>
    <row r="60" spans="1:12" ht="14.5">
      <c r="A60" s="106">
        <v>153</v>
      </c>
      <c r="B60" s="30" t="str">
        <f ca="1">OFFSET('WS 12 Sch 17 Table 4'!$A$18,'WS 11 Sch 17 Table 3'!$A60-1,B$18)</f>
        <v>CIP-014-2</v>
      </c>
      <c r="C60" s="30" t="str">
        <f ca="1">OFFSET('WS 12 Sch 17 Table 4'!$A$18,'WS 11 Sch 17 Table 3'!$A60-1,C$18)</f>
        <v>R3</v>
      </c>
      <c r="D60" s="104" t="str">
        <f ca="1">OFFSET('WS 12 Sch 17 Table 4'!$A$18,'WS 11 Sch 17 Table 3'!$A60-1,D$18)</f>
        <v>Control Center Verification</v>
      </c>
      <c r="E60" s="129">
        <f ca="1">OFFSET('WS 12 Sch 17 Table 4'!$A$18,'WS 11 Sch 17 Table 3'!$A60-1,E$18)*E$15</f>
        <v>0</v>
      </c>
      <c r="F60" s="129">
        <f ca="1">OFFSET('WS 12 Sch 17 Table 4'!$A$18,'WS 11 Sch 17 Table 3'!$A60-1,F$18)*F$15</f>
        <v>0</v>
      </c>
      <c r="G60" s="129">
        <f ca="1">OFFSET('WS 12 Sch 17 Table 4'!$A$18,'WS 11 Sch 17 Table 3'!$A60-1,G$18)*G$15</f>
        <v>0</v>
      </c>
      <c r="H60" s="129">
        <f ca="1">OFFSET('WS 12 Sch 17 Table 4'!$A$18,'WS 11 Sch 17 Table 3'!$A60-1,H$18)</f>
        <v>0</v>
      </c>
      <c r="I60" s="129">
        <f ca="1">OFFSET('WS 12 Sch 17 Table 4'!$A$18,'WS 11 Sch 17 Table 3'!$A60-1,I$18)</f>
        <v>0</v>
      </c>
      <c r="J60" s="129">
        <f ca="1">OFFSET('WS 12 Sch 17 Table 4'!$A$18,'WS 11 Sch 17 Table 3'!$A60-1,J$18)</f>
        <v>0</v>
      </c>
      <c r="K60" s="129">
        <f ca="1">OFFSET('WS 12 Sch 17 Table 4'!$A$18,'WS 11 Sch 17 Table 3'!$A60-1,K$18)</f>
        <v>0</v>
      </c>
      <c r="L60" s="129">
        <f ca="1">OFFSET('WS 12 Sch 17 Table 4'!$A$18,'WS 11 Sch 17 Table 3'!$A60-1,L$18)</f>
        <v>0</v>
      </c>
    </row>
    <row r="61" spans="1:12" ht="14.5">
      <c r="A61" s="106">
        <v>155</v>
      </c>
      <c r="B61" s="30" t="str">
        <f ca="1">OFFSET('WS 12 Sch 17 Table 4'!$A$18,'WS 11 Sch 17 Table 3'!$A61-1,B$18)</f>
        <v>CIP-014-2</v>
      </c>
      <c r="C61" s="30" t="str">
        <f ca="1">OFFSET('WS 12 Sch 17 Table 4'!$A$18,'WS 11 Sch 17 Table 3'!$A61-1,C$18)</f>
        <v>R4</v>
      </c>
      <c r="D61" s="104" t="str">
        <f ca="1">OFFSET('WS 12 Sch 17 Table 4'!$A$18,'WS 11 Sch 17 Table 3'!$A61-1,D$18)</f>
        <v>Evaluation of potential Threats</v>
      </c>
      <c r="E61" s="129">
        <f ca="1">OFFSET('WS 12 Sch 17 Table 4'!$A$18,'WS 11 Sch 17 Table 3'!$A61-1,E$18)*E$15</f>
        <v>0</v>
      </c>
      <c r="F61" s="129">
        <f ca="1">OFFSET('WS 12 Sch 17 Table 4'!$A$18,'WS 11 Sch 17 Table 3'!$A61-1,F$18)*F$15</f>
        <v>0</v>
      </c>
      <c r="G61" s="129">
        <f ca="1">OFFSET('WS 12 Sch 17 Table 4'!$A$18,'WS 11 Sch 17 Table 3'!$A61-1,G$18)*G$15</f>
        <v>0</v>
      </c>
      <c r="H61" s="129">
        <f ca="1">OFFSET('WS 12 Sch 17 Table 4'!$A$18,'WS 11 Sch 17 Table 3'!$A61-1,H$18)</f>
        <v>0</v>
      </c>
      <c r="I61" s="129">
        <f ca="1">OFFSET('WS 12 Sch 17 Table 4'!$A$18,'WS 11 Sch 17 Table 3'!$A61-1,I$18)</f>
        <v>0</v>
      </c>
      <c r="J61" s="129">
        <f ca="1">OFFSET('WS 12 Sch 17 Table 4'!$A$18,'WS 11 Sch 17 Table 3'!$A61-1,J$18)</f>
        <v>0</v>
      </c>
      <c r="K61" s="129">
        <f ca="1">OFFSET('WS 12 Sch 17 Table 4'!$A$18,'WS 11 Sch 17 Table 3'!$A61-1,K$18)</f>
        <v>0</v>
      </c>
      <c r="L61" s="129">
        <f ca="1">OFFSET('WS 12 Sch 17 Table 4'!$A$18,'WS 11 Sch 17 Table 3'!$A61-1,L$18)</f>
        <v>0</v>
      </c>
    </row>
    <row r="62" spans="1:12" ht="14.5">
      <c r="A62" s="106">
        <v>156</v>
      </c>
      <c r="B62" s="30" t="str">
        <f ca="1">OFFSET('WS 12 Sch 17 Table 4'!$A$18,'WS 11 Sch 17 Table 3'!$A62-1,B$18)</f>
        <v>CIP-014-2</v>
      </c>
      <c r="C62" s="30" t="str">
        <f ca="1">OFFSET('WS 12 Sch 17 Table 4'!$A$18,'WS 11 Sch 17 Table 3'!$A62-1,C$18)</f>
        <v>R5</v>
      </c>
      <c r="D62" s="104" t="str">
        <f ca="1">OFFSET('WS 12 Sch 17 Table 4'!$A$18,'WS 11 Sch 17 Table 3'!$A62-1,D$18)</f>
        <v>Document Physical Security Plan</v>
      </c>
      <c r="E62" s="129">
        <f ca="1">OFFSET('WS 12 Sch 17 Table 4'!$A$18,'WS 11 Sch 17 Table 3'!$A62-1,E$18)*E$15</f>
        <v>0</v>
      </c>
      <c r="F62" s="129">
        <f ca="1">OFFSET('WS 12 Sch 17 Table 4'!$A$18,'WS 11 Sch 17 Table 3'!$A62-1,F$18)*F$15</f>
        <v>0</v>
      </c>
      <c r="G62" s="129">
        <f ca="1">OFFSET('WS 12 Sch 17 Table 4'!$A$18,'WS 11 Sch 17 Table 3'!$A62-1,G$18)*G$15</f>
        <v>0</v>
      </c>
      <c r="H62" s="129">
        <f ca="1">OFFSET('WS 12 Sch 17 Table 4'!$A$18,'WS 11 Sch 17 Table 3'!$A62-1,H$18)</f>
        <v>0</v>
      </c>
      <c r="I62" s="129">
        <f ca="1">OFFSET('WS 12 Sch 17 Table 4'!$A$18,'WS 11 Sch 17 Table 3'!$A62-1,I$18)</f>
        <v>0</v>
      </c>
      <c r="J62" s="129">
        <f ca="1">OFFSET('WS 12 Sch 17 Table 4'!$A$18,'WS 11 Sch 17 Table 3'!$A62-1,J$18)</f>
        <v>0</v>
      </c>
      <c r="K62" s="129">
        <f ca="1">OFFSET('WS 12 Sch 17 Table 4'!$A$18,'WS 11 Sch 17 Table 3'!$A62-1,K$18)</f>
        <v>0</v>
      </c>
      <c r="L62" s="129">
        <f ca="1">OFFSET('WS 12 Sch 17 Table 4'!$A$18,'WS 11 Sch 17 Table 3'!$A62-1,L$18)</f>
        <v>0</v>
      </c>
    </row>
    <row r="63" spans="1:12" ht="14.5">
      <c r="A63" s="106">
        <v>157</v>
      </c>
      <c r="B63" s="30" t="str">
        <f ca="1">OFFSET('WS 12 Sch 17 Table 4'!$A$18,'WS 11 Sch 17 Table 3'!$A63-1,B$18)</f>
        <v>CIP-014-2</v>
      </c>
      <c r="C63" s="30" t="str">
        <f ca="1">OFFSET('WS 12 Sch 17 Table 4'!$A$18,'WS 11 Sch 17 Table 3'!$A63-1,C$18)</f>
        <v>R6</v>
      </c>
      <c r="D63" s="104" t="str">
        <f ca="1">OFFSET('WS 12 Sch 17 Table 4'!$A$18,'WS 11 Sch 17 Table 3'!$A63-1,D$18)</f>
        <v>Unaffiliated Third Party Verification of R5</v>
      </c>
      <c r="E63" s="129">
        <f ca="1">OFFSET('WS 12 Sch 17 Table 4'!$A$18,'WS 11 Sch 17 Table 3'!$A63-1,E$18)*E$15</f>
        <v>0</v>
      </c>
      <c r="F63" s="129">
        <f ca="1">OFFSET('WS 12 Sch 17 Table 4'!$A$18,'WS 11 Sch 17 Table 3'!$A63-1,F$18)*F$15</f>
        <v>0</v>
      </c>
      <c r="G63" s="129">
        <f ca="1">OFFSET('WS 12 Sch 17 Table 4'!$A$18,'WS 11 Sch 17 Table 3'!$A63-1,G$18)*G$15</f>
        <v>0</v>
      </c>
      <c r="H63" s="129">
        <f ca="1">OFFSET('WS 12 Sch 17 Table 4'!$A$18,'WS 11 Sch 17 Table 3'!$A63-1,H$18)</f>
        <v>0</v>
      </c>
      <c r="I63" s="129">
        <f ca="1">OFFSET('WS 12 Sch 17 Table 4'!$A$18,'WS 11 Sch 17 Table 3'!$A63-1,I$18)</f>
        <v>0</v>
      </c>
      <c r="J63" s="129">
        <f ca="1">OFFSET('WS 12 Sch 17 Table 4'!$A$18,'WS 11 Sch 17 Table 3'!$A63-1,J$18)</f>
        <v>0</v>
      </c>
      <c r="K63" s="129">
        <f ca="1">OFFSET('WS 12 Sch 17 Table 4'!$A$18,'WS 11 Sch 17 Table 3'!$A63-1,K$18)</f>
        <v>0</v>
      </c>
      <c r="L63" s="129">
        <f ca="1">OFFSET('WS 12 Sch 17 Table 4'!$A$18,'WS 11 Sch 17 Table 3'!$A63-1,L$18)</f>
        <v>0</v>
      </c>
    </row>
    <row r="64" spans="1:12" ht="14.5">
      <c r="B64" s="30"/>
      <c r="C64" s="30"/>
      <c r="D64" s="104"/>
      <c r="E64" s="3"/>
      <c r="F64" s="3"/>
      <c r="G64" s="3"/>
      <c r="H64" s="3"/>
      <c r="I64" s="3"/>
      <c r="J64" s="3"/>
      <c r="K64" s="3"/>
      <c r="L64" s="3"/>
    </row>
    <row r="65" spans="1:18" ht="14.5">
      <c r="B65" s="105" t="s">
        <v>224</v>
      </c>
      <c r="C65" s="30"/>
      <c r="D65" s="104"/>
      <c r="E65" s="3"/>
      <c r="F65" s="3"/>
      <c r="G65" s="3"/>
      <c r="H65" s="3"/>
      <c r="I65" s="3"/>
      <c r="J65" s="3"/>
      <c r="K65" s="3"/>
      <c r="L65" s="3"/>
    </row>
    <row r="66" spans="1:18" ht="14.5">
      <c r="A66" s="106">
        <v>163</v>
      </c>
      <c r="B66" s="30" t="str">
        <f ca="1">OFFSET('WS 12 Sch 17 Table 4'!$A$18,'WS 11 Sch 17 Table 3'!$A66-1,B$18)</f>
        <v>CIP-003-7</v>
      </c>
      <c r="C66" s="30" t="str">
        <f ca="1">OFFSET('WS 12 Sch 17 Table 4'!$A$18,'WS 11 Sch 17 Table 3'!$A66-1,C$18)</f>
        <v>R1</v>
      </c>
      <c r="D66" s="104" t="str">
        <f ca="1">OFFSET('WS 12 Sch 17 Table 4'!$A$18,'WS 11 Sch 17 Table 3'!$A66-1,D$18)</f>
        <v>Security Management Controls</v>
      </c>
      <c r="E66" s="129">
        <f ca="1">OFFSET('WS 12 Sch 17 Table 4'!$A$18,'WS 11 Sch 17 Table 3'!$A66-1,E$18)*E$15</f>
        <v>0</v>
      </c>
      <c r="F66" s="129">
        <f ca="1">OFFSET('WS 12 Sch 17 Table 4'!$A$18,'WS 11 Sch 17 Table 3'!$A66-1,F$18)*F$15</f>
        <v>0</v>
      </c>
      <c r="G66" s="129">
        <f ca="1">OFFSET('WS 12 Sch 17 Table 4'!$A$18,'WS 11 Sch 17 Table 3'!$A66-1,G$18)*G$15</f>
        <v>0</v>
      </c>
      <c r="H66" s="129">
        <f ca="1">OFFSET('WS 12 Sch 17 Table 4'!$A$18,'WS 11 Sch 17 Table 3'!$A66-1,H$18)</f>
        <v>0</v>
      </c>
      <c r="I66" s="129">
        <f ca="1">OFFSET('WS 12 Sch 17 Table 4'!$A$18,'WS 11 Sch 17 Table 3'!$A66-1,I$18)</f>
        <v>0</v>
      </c>
      <c r="J66" s="129">
        <f ca="1">OFFSET('WS 12 Sch 17 Table 4'!$A$18,'WS 11 Sch 17 Table 3'!$A66-1,J$18)</f>
        <v>0</v>
      </c>
      <c r="K66" s="129">
        <f ca="1">OFFSET('WS 12 Sch 17 Table 4'!$A$18,'WS 11 Sch 17 Table 3'!$A66-1,K$18)</f>
        <v>0</v>
      </c>
      <c r="L66" s="129">
        <f ca="1">OFFSET('WS 12 Sch 17 Table 4'!$A$18,'WS 11 Sch 17 Table 3'!$A66-1,L$18)</f>
        <v>0</v>
      </c>
    </row>
    <row r="67" spans="1:18" ht="14.5">
      <c r="A67" s="106">
        <v>166</v>
      </c>
      <c r="B67" s="30" t="str">
        <f ca="1">OFFSET('WS 12 Sch 17 Table 4'!$A$18,'WS 11 Sch 17 Table 3'!$A67-1,B$18)</f>
        <v>CIP-005-6</v>
      </c>
      <c r="C67" s="30" t="str">
        <f ca="1">OFFSET('WS 12 Sch 17 Table 4'!$A$18,'WS 11 Sch 17 Table 3'!$A67-1,C$18)</f>
        <v>R2</v>
      </c>
      <c r="D67" s="104" t="str">
        <f ca="1">OFFSET('WS 12 Sch 17 Table 4'!$A$18,'WS 11 Sch 17 Table 3'!$A67-1,D$18)</f>
        <v>Electronic Security Perimeter - Remote Access</v>
      </c>
      <c r="E67" s="129">
        <f ca="1">OFFSET('WS 12 Sch 17 Table 4'!$A$18,'WS 11 Sch 17 Table 3'!$A67-1,E$18)*E$15</f>
        <v>0</v>
      </c>
      <c r="F67" s="129">
        <f ca="1">OFFSET('WS 12 Sch 17 Table 4'!$A$18,'WS 11 Sch 17 Table 3'!$A67-1,F$18)*F$15</f>
        <v>0</v>
      </c>
      <c r="G67" s="129">
        <f ca="1">OFFSET('WS 12 Sch 17 Table 4'!$A$18,'WS 11 Sch 17 Table 3'!$A67-1,G$18)*G$15</f>
        <v>0</v>
      </c>
      <c r="H67" s="129">
        <f ca="1">OFFSET('WS 12 Sch 17 Table 4'!$A$18,'WS 11 Sch 17 Table 3'!$A67-1,H$18)</f>
        <v>0</v>
      </c>
      <c r="I67" s="129">
        <f ca="1">OFFSET('WS 12 Sch 17 Table 4'!$A$18,'WS 11 Sch 17 Table 3'!$A67-1,I$18)</f>
        <v>0</v>
      </c>
      <c r="J67" s="129">
        <f ca="1">OFFSET('WS 12 Sch 17 Table 4'!$A$18,'WS 11 Sch 17 Table 3'!$A67-1,J$18)</f>
        <v>0</v>
      </c>
      <c r="K67" s="129">
        <f ca="1">OFFSET('WS 12 Sch 17 Table 4'!$A$18,'WS 11 Sch 17 Table 3'!$A67-1,K$18)</f>
        <v>0</v>
      </c>
      <c r="L67" s="129">
        <f ca="1">OFFSET('WS 12 Sch 17 Table 4'!$A$18,'WS 11 Sch 17 Table 3'!$A67-1,L$18)</f>
        <v>0</v>
      </c>
    </row>
    <row r="68" spans="1:18" ht="14.5">
      <c r="A68" s="106">
        <v>170</v>
      </c>
      <c r="B68" s="30" t="str">
        <f ca="1">OFFSET('WS 12 Sch 17 Table 4'!$A$18,'WS 11 Sch 17 Table 3'!$A68-1,B$18)</f>
        <v>CIP-010-3</v>
      </c>
      <c r="C68" s="30" t="str">
        <f ca="1">OFFSET('WS 12 Sch 17 Table 4'!$A$18,'WS 11 Sch 17 Table 3'!$A68-1,C$18)</f>
        <v>R1</v>
      </c>
      <c r="D68" s="104" t="str">
        <f ca="1">OFFSET('WS 12 Sch 17 Table 4'!$A$18,'WS 11 Sch 17 Table 3'!$A68-1,D$18)</f>
        <v>Configuration Change Management and Vulnerability Assessments</v>
      </c>
      <c r="E68" s="129">
        <f ca="1">OFFSET('WS 12 Sch 17 Table 4'!$A$18,'WS 11 Sch 17 Table 3'!$A68-1,E$18)*E$15</f>
        <v>0</v>
      </c>
      <c r="F68" s="129">
        <f ca="1">OFFSET('WS 12 Sch 17 Table 4'!$A$18,'WS 11 Sch 17 Table 3'!$A68-1,F$18)*F$15</f>
        <v>0</v>
      </c>
      <c r="G68" s="129">
        <f ca="1">OFFSET('WS 12 Sch 17 Table 4'!$A$18,'WS 11 Sch 17 Table 3'!$A68-1,G$18)*G$15</f>
        <v>0</v>
      </c>
      <c r="H68" s="129">
        <f ca="1">OFFSET('WS 12 Sch 17 Table 4'!$A$18,'WS 11 Sch 17 Table 3'!$A68-1,H$18)</f>
        <v>0</v>
      </c>
      <c r="I68" s="129">
        <f ca="1">OFFSET('WS 12 Sch 17 Table 4'!$A$18,'WS 11 Sch 17 Table 3'!$A68-1,I$18)</f>
        <v>0</v>
      </c>
      <c r="J68" s="129">
        <f ca="1">OFFSET('WS 12 Sch 17 Table 4'!$A$18,'WS 11 Sch 17 Table 3'!$A68-1,J$18)</f>
        <v>0</v>
      </c>
      <c r="K68" s="129">
        <f ca="1">OFFSET('WS 12 Sch 17 Table 4'!$A$18,'WS 11 Sch 17 Table 3'!$A68-1,K$18)</f>
        <v>0</v>
      </c>
      <c r="L68" s="129">
        <f ca="1">OFFSET('WS 12 Sch 17 Table 4'!$A$18,'WS 11 Sch 17 Table 3'!$A68-1,L$18)</f>
        <v>0</v>
      </c>
    </row>
    <row r="69" spans="1:18" ht="14.5">
      <c r="A69" s="106">
        <v>173</v>
      </c>
      <c r="B69" s="30" t="str">
        <f ca="1">OFFSET('WS 12 Sch 17 Table 4'!$A$18,'WS 11 Sch 17 Table 3'!$A69-1,B$18)</f>
        <v>CIP-013-1</v>
      </c>
      <c r="C69" s="30" t="str">
        <f ca="1">OFFSET('WS 12 Sch 17 Table 4'!$A$18,'WS 11 Sch 17 Table 3'!$A69-1,C$18)</f>
        <v>R1</v>
      </c>
      <c r="D69" s="104" t="str">
        <f ca="1">OFFSET('WS 12 Sch 17 Table 4'!$A$18,'WS 11 Sch 17 Table 3'!$A69-1,D$18)</f>
        <v>Supply Chain Risk Management Plan</v>
      </c>
      <c r="E69" s="129">
        <f ca="1">OFFSET('WS 12 Sch 17 Table 4'!$A$18,'WS 11 Sch 17 Table 3'!$A69-1,E$18)*E$15</f>
        <v>0</v>
      </c>
      <c r="F69" s="129">
        <f ca="1">OFFSET('WS 12 Sch 17 Table 4'!$A$18,'WS 11 Sch 17 Table 3'!$A69-1,F$18)*F$15</f>
        <v>0</v>
      </c>
      <c r="G69" s="129">
        <f ca="1">OFFSET('WS 12 Sch 17 Table 4'!$A$18,'WS 11 Sch 17 Table 3'!$A69-1,G$18)*G$15</f>
        <v>0</v>
      </c>
      <c r="H69" s="129">
        <f ca="1">OFFSET('WS 12 Sch 17 Table 4'!$A$18,'WS 11 Sch 17 Table 3'!$A69-1,H$18)</f>
        <v>0</v>
      </c>
      <c r="I69" s="129">
        <f ca="1">OFFSET('WS 12 Sch 17 Table 4'!$A$18,'WS 11 Sch 17 Table 3'!$A69-1,I$18)</f>
        <v>0</v>
      </c>
      <c r="J69" s="129">
        <f ca="1">OFFSET('WS 12 Sch 17 Table 4'!$A$18,'WS 11 Sch 17 Table 3'!$A69-1,J$18)</f>
        <v>19729</v>
      </c>
      <c r="K69" s="129">
        <f ca="1">OFFSET('WS 12 Sch 17 Table 4'!$A$18,'WS 11 Sch 17 Table 3'!$A69-1,K$18)</f>
        <v>0</v>
      </c>
      <c r="L69" s="129">
        <f ca="1">OFFSET('WS 12 Sch 17 Table 4'!$A$18,'WS 11 Sch 17 Table 3'!$A69-1,L$18)</f>
        <v>0</v>
      </c>
    </row>
    <row r="70" spans="1:18" ht="14.5">
      <c r="A70" s="106">
        <v>174</v>
      </c>
      <c r="B70" s="30" t="str">
        <f ca="1">OFFSET('WS 12 Sch 17 Table 4'!$A$18,'WS 11 Sch 17 Table 3'!$A70-1,B$18)</f>
        <v>CIP-013-1</v>
      </c>
      <c r="C70" s="30" t="str">
        <f ca="1">OFFSET('WS 12 Sch 17 Table 4'!$A$18,'WS 11 Sch 17 Table 3'!$A70-1,C$18)</f>
        <v>R2</v>
      </c>
      <c r="D70" s="104" t="str">
        <f ca="1">OFFSET('WS 12 Sch 17 Table 4'!$A$18,'WS 11 Sch 17 Table 3'!$A70-1,D$18)</f>
        <v>Implement Supply Chain Risk Management Plan</v>
      </c>
      <c r="E70" s="129">
        <f ca="1">OFFSET('WS 12 Sch 17 Table 4'!$A$18,'WS 11 Sch 17 Table 3'!$A70-1,E$18)*E$15</f>
        <v>0</v>
      </c>
      <c r="F70" s="129">
        <f ca="1">OFFSET('WS 12 Sch 17 Table 4'!$A$18,'WS 11 Sch 17 Table 3'!$A70-1,F$18)*F$15</f>
        <v>0</v>
      </c>
      <c r="G70" s="129">
        <f ca="1">OFFSET('WS 12 Sch 17 Table 4'!$A$18,'WS 11 Sch 17 Table 3'!$A70-1,G$18)*G$15</f>
        <v>0</v>
      </c>
      <c r="H70" s="129">
        <f ca="1">OFFSET('WS 12 Sch 17 Table 4'!$A$18,'WS 11 Sch 17 Table 3'!$A70-1,H$18)</f>
        <v>0</v>
      </c>
      <c r="I70" s="129">
        <f ca="1">OFFSET('WS 12 Sch 17 Table 4'!$A$18,'WS 11 Sch 17 Table 3'!$A70-1,I$18)</f>
        <v>0</v>
      </c>
      <c r="J70" s="129">
        <f ca="1">OFFSET('WS 12 Sch 17 Table 4'!$A$18,'WS 11 Sch 17 Table 3'!$A70-1,J$18)</f>
        <v>56</v>
      </c>
      <c r="K70" s="129">
        <f ca="1">OFFSET('WS 12 Sch 17 Table 4'!$A$18,'WS 11 Sch 17 Table 3'!$A70-1,K$18)</f>
        <v>0</v>
      </c>
      <c r="L70" s="129">
        <f ca="1">OFFSET('WS 12 Sch 17 Table 4'!$A$18,'WS 11 Sch 17 Table 3'!$A70-1,L$18)</f>
        <v>0</v>
      </c>
    </row>
    <row r="71" spans="1:18" ht="14.5">
      <c r="A71" s="106">
        <v>175</v>
      </c>
      <c r="B71" s="30" t="str">
        <f ca="1">OFFSET('WS 12 Sch 17 Table 4'!$A$18,'WS 11 Sch 17 Table 3'!$A71-1,B$18)</f>
        <v>CIP-013-1</v>
      </c>
      <c r="C71" s="30" t="str">
        <f ca="1">OFFSET('WS 12 Sch 17 Table 4'!$A$18,'WS 11 Sch 17 Table 3'!$A71-1,C$18)</f>
        <v>R3</v>
      </c>
      <c r="D71" s="104" t="str">
        <f ca="1">OFFSET('WS 12 Sch 17 Table 4'!$A$18,'WS 11 Sch 17 Table 3'!$A71-1,D$18)</f>
        <v>Supply Chain Risk Management Plan Review</v>
      </c>
      <c r="E71" s="129">
        <f ca="1">OFFSET('WS 12 Sch 17 Table 4'!$A$18,'WS 11 Sch 17 Table 3'!$A71-1,E$18)*E$15</f>
        <v>0</v>
      </c>
      <c r="F71" s="129">
        <f ca="1">OFFSET('WS 12 Sch 17 Table 4'!$A$18,'WS 11 Sch 17 Table 3'!$A71-1,F$18)*F$15</f>
        <v>0</v>
      </c>
      <c r="G71" s="129">
        <f ca="1">OFFSET('WS 12 Sch 17 Table 4'!$A$18,'WS 11 Sch 17 Table 3'!$A71-1,G$18)*G$15</f>
        <v>0</v>
      </c>
      <c r="H71" s="129">
        <f ca="1">OFFSET('WS 12 Sch 17 Table 4'!$A$18,'WS 11 Sch 17 Table 3'!$A71-1,H$18)</f>
        <v>0</v>
      </c>
      <c r="I71" s="129">
        <f ca="1">OFFSET('WS 12 Sch 17 Table 4'!$A$18,'WS 11 Sch 17 Table 3'!$A71-1,I$18)</f>
        <v>0</v>
      </c>
      <c r="J71" s="129">
        <f ca="1">OFFSET('WS 12 Sch 17 Table 4'!$A$18,'WS 11 Sch 17 Table 3'!$A71-1,J$18)</f>
        <v>0</v>
      </c>
      <c r="K71" s="129">
        <f ca="1">OFFSET('WS 12 Sch 17 Table 4'!$A$18,'WS 11 Sch 17 Table 3'!$A71-1,K$18)</f>
        <v>0</v>
      </c>
      <c r="L71" s="129">
        <f ca="1">OFFSET('WS 12 Sch 17 Table 4'!$A$18,'WS 11 Sch 17 Table 3'!$A71-1,L$18)</f>
        <v>0</v>
      </c>
    </row>
    <row r="72" spans="1:18" ht="14.5">
      <c r="B72" s="6"/>
      <c r="C72" s="6"/>
      <c r="D72" s="6"/>
      <c r="E72" s="6"/>
      <c r="F72" s="6"/>
      <c r="G72" s="6"/>
      <c r="H72" s="6"/>
      <c r="I72" s="6"/>
      <c r="J72" s="6"/>
      <c r="K72" s="6"/>
    </row>
    <row r="73" spans="1:18" ht="14.5">
      <c r="B73" s="6"/>
      <c r="C73" s="6"/>
      <c r="D73" s="6"/>
      <c r="E73" s="6"/>
      <c r="F73" s="6"/>
      <c r="G73" s="6"/>
      <c r="H73" s="6"/>
      <c r="I73" s="6"/>
      <c r="J73" s="6"/>
      <c r="K73" s="6"/>
    </row>
    <row r="74" spans="1:18" ht="14.5">
      <c r="B74" s="6"/>
      <c r="C74" s="6"/>
      <c r="D74" s="6"/>
      <c r="E74" s="6"/>
      <c r="F74" s="6"/>
      <c r="G74" s="6"/>
      <c r="H74" s="6"/>
      <c r="I74" s="6"/>
      <c r="J74" s="6"/>
      <c r="K74" s="6"/>
    </row>
    <row r="75" spans="1:18" ht="18" customHeight="1">
      <c r="B75" s="6"/>
      <c r="C75" s="6"/>
      <c r="D75" s="6"/>
      <c r="E75" s="494" t="s">
        <v>634</v>
      </c>
      <c r="F75" s="495"/>
      <c r="G75" s="495"/>
      <c r="H75" s="495"/>
      <c r="I75" s="495"/>
      <c r="J75" s="495"/>
      <c r="K75" s="495"/>
      <c r="L75" s="496"/>
    </row>
    <row r="76" spans="1:18" ht="91.9" customHeight="1">
      <c r="B76" s="6"/>
      <c r="C76" s="6"/>
      <c r="D76" s="6"/>
      <c r="E76" s="44" t="s">
        <v>638</v>
      </c>
      <c r="F76" s="44" t="s">
        <v>639</v>
      </c>
      <c r="G76" s="44" t="s">
        <v>640</v>
      </c>
      <c r="H76" s="109" t="s">
        <v>268</v>
      </c>
      <c r="I76" s="109" t="s">
        <v>627</v>
      </c>
      <c r="J76" s="109" t="s">
        <v>270</v>
      </c>
      <c r="K76" s="109" t="s">
        <v>269</v>
      </c>
      <c r="L76" s="109" t="s">
        <v>585</v>
      </c>
    </row>
    <row r="77" spans="1:18" ht="14.5">
      <c r="B77" s="492" t="s">
        <v>634</v>
      </c>
      <c r="C77" s="493"/>
      <c r="D77" s="493"/>
      <c r="E77" s="479">
        <f ca="1">SUM(E24:E71)</f>
        <v>0</v>
      </c>
      <c r="F77" s="480">
        <f t="shared" ref="F77:L77" ca="1" si="1">SUM(F24:F71)</f>
        <v>0</v>
      </c>
      <c r="G77" s="480">
        <f t="shared" ca="1" si="1"/>
        <v>0</v>
      </c>
      <c r="H77" s="480">
        <f t="shared" ca="1" si="1"/>
        <v>579031</v>
      </c>
      <c r="I77" s="480">
        <f t="shared" ca="1" si="1"/>
        <v>83540</v>
      </c>
      <c r="J77" s="480">
        <f ca="1">SUM(J24:J71)</f>
        <v>1068531</v>
      </c>
      <c r="K77" s="480">
        <f t="shared" ca="1" si="1"/>
        <v>38198</v>
      </c>
      <c r="L77" s="481">
        <f t="shared" ca="1" si="1"/>
        <v>0</v>
      </c>
    </row>
    <row r="78" spans="1:18" ht="14.5">
      <c r="B78" s="6"/>
      <c r="C78" s="6"/>
      <c r="D78" s="6"/>
      <c r="E78" s="6"/>
      <c r="F78" s="6"/>
      <c r="G78" s="6"/>
      <c r="H78" s="6"/>
      <c r="I78" s="6"/>
      <c r="J78" s="6"/>
      <c r="K78" s="6"/>
      <c r="L78" s="6"/>
      <c r="M78" s="6"/>
      <c r="N78" s="6"/>
      <c r="O78" s="6"/>
      <c r="P78" s="6"/>
      <c r="Q78" s="6"/>
      <c r="R78" s="6"/>
    </row>
    <row r="79" spans="1:18" ht="14.5">
      <c r="B79" s="6"/>
      <c r="C79" s="6"/>
      <c r="D79" s="6"/>
      <c r="E79" s="6"/>
      <c r="F79" s="6"/>
      <c r="G79" s="6"/>
      <c r="H79" s="6"/>
      <c r="I79" s="6"/>
      <c r="J79" s="6"/>
      <c r="K79" s="6"/>
      <c r="L79" s="6"/>
      <c r="M79" s="6"/>
      <c r="N79" s="6"/>
      <c r="O79" s="6"/>
      <c r="P79" s="6"/>
      <c r="Q79" s="6"/>
      <c r="R79" s="6"/>
    </row>
    <row r="80" spans="1:18" ht="14.5">
      <c r="B80" s="6"/>
      <c r="C80" s="6"/>
      <c r="D80" s="6"/>
      <c r="E80" s="6"/>
      <c r="F80" s="6"/>
      <c r="G80" s="6"/>
      <c r="H80" s="6"/>
      <c r="I80" s="6"/>
      <c r="J80" s="6"/>
      <c r="K80" s="6"/>
      <c r="L80" s="6"/>
      <c r="M80" s="6"/>
      <c r="N80" s="6"/>
      <c r="O80" s="6"/>
      <c r="P80" s="6"/>
      <c r="Q80" s="6"/>
      <c r="R80" s="6"/>
    </row>
    <row r="81" spans="2:18" ht="14.5">
      <c r="B81" s="7"/>
      <c r="C81" s="7"/>
      <c r="D81" s="7"/>
      <c r="E81" s="6"/>
      <c r="F81" s="6"/>
      <c r="G81" s="6"/>
      <c r="H81" s="6"/>
      <c r="I81" s="6"/>
      <c r="J81" s="6"/>
      <c r="K81" s="6"/>
      <c r="L81" s="6"/>
      <c r="M81" s="6"/>
      <c r="N81" s="6"/>
      <c r="O81" s="6"/>
      <c r="P81" s="6"/>
      <c r="Q81" s="6"/>
      <c r="R81" s="6"/>
    </row>
    <row r="82" spans="2:18" ht="14.5">
      <c r="B82" s="7"/>
      <c r="C82" s="7"/>
      <c r="D82" s="7"/>
      <c r="E82" s="6"/>
      <c r="F82" s="6"/>
      <c r="G82" s="6"/>
      <c r="H82" s="6"/>
      <c r="I82" s="6"/>
      <c r="J82" s="6"/>
      <c r="K82" s="6"/>
      <c r="L82" s="6"/>
      <c r="M82" s="6"/>
      <c r="N82" s="6"/>
      <c r="O82" s="6"/>
      <c r="P82" s="6"/>
      <c r="Q82" s="6"/>
      <c r="R82" s="6"/>
    </row>
    <row r="83" spans="2:18" ht="14.5">
      <c r="B83" s="7"/>
      <c r="C83" s="110" t="s">
        <v>633</v>
      </c>
      <c r="D83" s="65"/>
      <c r="E83" s="66"/>
      <c r="F83" s="7"/>
      <c r="G83" s="7"/>
      <c r="H83" s="7"/>
      <c r="I83" s="7"/>
      <c r="J83" s="7"/>
      <c r="K83" s="7"/>
      <c r="L83" s="7"/>
      <c r="M83" s="7"/>
      <c r="N83" s="7"/>
      <c r="O83" s="7"/>
      <c r="P83" s="7"/>
      <c r="Q83" s="7"/>
      <c r="R83" s="7"/>
    </row>
    <row r="84" spans="2:18" ht="14.5">
      <c r="B84" s="7"/>
      <c r="C84" s="67"/>
      <c r="D84" s="7" t="s">
        <v>280</v>
      </c>
      <c r="E84" s="228">
        <f ca="1">E77+F77+G77</f>
        <v>0</v>
      </c>
      <c r="F84" s="7"/>
      <c r="G84" s="7"/>
      <c r="H84" s="7"/>
      <c r="I84" s="7"/>
      <c r="J84" s="7"/>
      <c r="K84" s="7"/>
      <c r="L84" s="7"/>
      <c r="M84" s="7"/>
      <c r="N84" s="7"/>
      <c r="O84" s="7"/>
      <c r="P84" s="7"/>
      <c r="Q84" s="7"/>
      <c r="R84" s="7"/>
    </row>
    <row r="85" spans="2:18" ht="14.5">
      <c r="B85" s="7"/>
      <c r="C85" s="67"/>
      <c r="D85" s="7" t="s">
        <v>628</v>
      </c>
      <c r="E85" s="228">
        <f ca="1">H77</f>
        <v>579031</v>
      </c>
      <c r="F85" s="7"/>
      <c r="G85" s="7"/>
      <c r="H85" s="7"/>
      <c r="I85" s="7"/>
      <c r="J85" s="7"/>
      <c r="K85" s="7"/>
      <c r="L85" s="7"/>
      <c r="M85" s="7"/>
      <c r="N85" s="7"/>
      <c r="O85" s="7"/>
      <c r="P85" s="7"/>
      <c r="Q85" s="7"/>
      <c r="R85" s="7"/>
    </row>
    <row r="86" spans="2:18" ht="14.5">
      <c r="B86" s="7"/>
      <c r="C86" s="67"/>
      <c r="D86" s="6" t="s">
        <v>584</v>
      </c>
      <c r="E86" s="228">
        <f ca="1">I77</f>
        <v>83540</v>
      </c>
      <c r="F86" s="6"/>
      <c r="G86" s="7"/>
      <c r="H86" s="7"/>
      <c r="I86" s="7"/>
      <c r="J86" s="7"/>
      <c r="K86" s="7"/>
      <c r="L86" s="7"/>
      <c r="M86" s="7"/>
      <c r="N86" s="7"/>
      <c r="O86" s="7"/>
      <c r="P86" s="7"/>
      <c r="Q86" s="7"/>
      <c r="R86" s="7"/>
    </row>
    <row r="87" spans="2:18" ht="14.5">
      <c r="B87" s="7"/>
      <c r="C87" s="67"/>
      <c r="D87" s="7" t="s">
        <v>270</v>
      </c>
      <c r="E87" s="228">
        <f ca="1">J77</f>
        <v>1068531</v>
      </c>
      <c r="F87" s="7"/>
      <c r="G87" s="7"/>
      <c r="H87" s="7"/>
      <c r="I87" s="7"/>
      <c r="J87" s="7"/>
      <c r="K87" s="7"/>
      <c r="L87" s="7"/>
      <c r="M87" s="7"/>
      <c r="N87" s="7"/>
      <c r="O87" s="7"/>
      <c r="P87" s="7"/>
      <c r="Q87" s="7"/>
      <c r="R87" s="7"/>
    </row>
    <row r="88" spans="2:18" ht="14.5">
      <c r="B88" s="7"/>
      <c r="C88" s="67"/>
      <c r="D88" s="7" t="s">
        <v>281</v>
      </c>
      <c r="E88" s="228">
        <f ca="1">K77</f>
        <v>38198</v>
      </c>
      <c r="F88" s="7"/>
      <c r="G88" s="7"/>
      <c r="H88" s="7"/>
      <c r="I88" s="7"/>
      <c r="J88" s="7"/>
      <c r="K88" s="7"/>
      <c r="L88" s="7"/>
      <c r="M88" s="7"/>
      <c r="N88" s="7"/>
      <c r="O88" s="7"/>
      <c r="P88" s="7"/>
      <c r="Q88" s="7"/>
      <c r="R88" s="7"/>
    </row>
    <row r="89" spans="2:18" ht="14.5">
      <c r="B89" s="7"/>
      <c r="C89" s="67"/>
      <c r="D89" s="7" t="s">
        <v>585</v>
      </c>
      <c r="E89" s="228">
        <f ca="1">L77</f>
        <v>0</v>
      </c>
      <c r="F89" s="7"/>
      <c r="G89" s="7"/>
      <c r="H89" s="7"/>
      <c r="I89" s="7"/>
      <c r="J89" s="7"/>
      <c r="K89" s="7"/>
      <c r="L89" s="7"/>
      <c r="M89" s="7"/>
      <c r="N89" s="7"/>
      <c r="O89" s="7"/>
      <c r="P89" s="7"/>
      <c r="Q89" s="7"/>
      <c r="R89" s="7"/>
    </row>
    <row r="90" spans="2:18" ht="14.5">
      <c r="B90" s="7"/>
      <c r="C90" s="67"/>
      <c r="D90" s="7"/>
      <c r="E90" s="229"/>
      <c r="F90" s="40" t="s">
        <v>825</v>
      </c>
      <c r="G90" s="40" t="s">
        <v>1049</v>
      </c>
      <c r="H90" s="7"/>
      <c r="I90" s="7"/>
      <c r="J90" s="7"/>
      <c r="K90" s="7"/>
      <c r="L90" s="7"/>
      <c r="M90" s="7"/>
      <c r="N90" s="7"/>
      <c r="O90" s="7"/>
      <c r="P90" s="7"/>
      <c r="Q90" s="7"/>
      <c r="R90" s="7"/>
    </row>
    <row r="91" spans="2:18" ht="14.5">
      <c r="B91" s="7"/>
      <c r="C91" s="50" t="s">
        <v>632</v>
      </c>
      <c r="D91" s="51"/>
      <c r="E91" s="230">
        <f ca="1">SUM(E84:E89)</f>
        <v>1769300</v>
      </c>
      <c r="F91" s="472">
        <v>1109180.7899999998</v>
      </c>
      <c r="G91" s="472">
        <f ca="1">+E91-F91</f>
        <v>660119.2100000002</v>
      </c>
      <c r="H91" s="215"/>
      <c r="I91" s="6"/>
      <c r="J91" s="6"/>
      <c r="K91" s="6"/>
      <c r="L91" s="6"/>
      <c r="M91" s="6"/>
      <c r="N91" s="6"/>
      <c r="O91" s="6"/>
      <c r="P91" s="6"/>
      <c r="Q91" s="6"/>
      <c r="R91" s="6"/>
    </row>
    <row r="92" spans="2:18" ht="29">
      <c r="B92" s="6"/>
      <c r="C92" s="6" t="s">
        <v>1045</v>
      </c>
      <c r="D92" s="6"/>
      <c r="E92" s="472">
        <f>+[2]Overview!$M$80</f>
        <v>157159.33467741936</v>
      </c>
      <c r="F92" s="6" t="s">
        <v>1048</v>
      </c>
      <c r="G92" s="473">
        <f>+E92</f>
        <v>157159.33467741936</v>
      </c>
      <c r="H92" s="6"/>
      <c r="I92" s="6"/>
      <c r="J92" s="6"/>
      <c r="K92" s="6"/>
      <c r="L92" s="6"/>
      <c r="M92" s="6"/>
      <c r="N92" s="6"/>
      <c r="O92" s="6"/>
      <c r="P92" s="6"/>
      <c r="Q92" s="6"/>
      <c r="R92" s="6"/>
    </row>
    <row r="93" spans="2:18" ht="14.5">
      <c r="B93" s="6"/>
      <c r="C93" s="7" t="s">
        <v>279</v>
      </c>
      <c r="D93" s="6"/>
      <c r="E93" s="474">
        <f>+[2]Overview!$GP$80</f>
        <v>7232.3170967741953</v>
      </c>
      <c r="F93" s="6" t="s">
        <v>1048</v>
      </c>
      <c r="G93" s="475">
        <f>+E93</f>
        <v>7232.3170967741953</v>
      </c>
      <c r="H93" s="6"/>
      <c r="I93" s="6"/>
      <c r="J93" s="6"/>
      <c r="K93" s="6"/>
      <c r="L93" s="6"/>
      <c r="M93" s="6"/>
      <c r="N93" s="6"/>
      <c r="O93" s="6"/>
      <c r="P93" s="6"/>
      <c r="Q93" s="6"/>
      <c r="R93" s="6"/>
    </row>
    <row r="94" spans="2:18">
      <c r="E94" s="462"/>
    </row>
    <row r="95" spans="2:18">
      <c r="C95" t="s">
        <v>787</v>
      </c>
      <c r="E95" s="462">
        <f ca="1">+E91+E92+E93</f>
        <v>1933691.6517741936</v>
      </c>
      <c r="G95" s="462">
        <f ca="1">+G91+G92+G93</f>
        <v>824510.86177419382</v>
      </c>
    </row>
    <row r="96" spans="2:18">
      <c r="E96" s="462"/>
    </row>
    <row r="97" spans="3:7" ht="15">
      <c r="C97" t="s">
        <v>1046</v>
      </c>
      <c r="E97" s="476">
        <f>+[2]Overview!$K$80</f>
        <v>1933689.3074193543</v>
      </c>
      <c r="G97" s="477">
        <f>+[2]Overview!$K$82</f>
        <v>824508.51741935487</v>
      </c>
    </row>
    <row r="99" spans="3:7">
      <c r="C99" t="s">
        <v>1047</v>
      </c>
      <c r="E99" s="254">
        <f ca="1">+E95-E97</f>
        <v>2.3443548392970115</v>
      </c>
      <c r="G99" s="254">
        <f ca="1">+G95-G97</f>
        <v>2.3443548389477655</v>
      </c>
    </row>
  </sheetData>
  <mergeCells count="8">
    <mergeCell ref="B77:D77"/>
    <mergeCell ref="E20:L20"/>
    <mergeCell ref="E75:L75"/>
    <mergeCell ref="E13:G13"/>
    <mergeCell ref="B1:L1"/>
    <mergeCell ref="B2:L2"/>
    <mergeCell ref="B3:L3"/>
    <mergeCell ref="B4:L4"/>
  </mergeCells>
  <pageMargins left="0.7" right="0.7" top="0.75" bottom="0.75" header="0.3" footer="0.3"/>
  <pageSetup scale="54" fitToHeight="0" orientation="landscape" horizontalDpi="4294967293"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210"/>
  <sheetViews>
    <sheetView topLeftCell="B2" zoomScale="70" zoomScaleNormal="70" workbookViewId="0">
      <pane xSplit="1" ySplit="18" topLeftCell="E93" activePane="bottomRight" state="frozen"/>
      <selection activeCell="B2" sqref="B2"/>
      <selection pane="topRight" activeCell="C2" sqref="C2"/>
      <selection pane="bottomLeft" activeCell="B15" sqref="B15"/>
      <selection pane="bottomRight" activeCell="O93" sqref="O93"/>
    </sheetView>
  </sheetViews>
  <sheetFormatPr defaultColWidth="22.61328125" defaultRowHeight="14.5"/>
  <cols>
    <col min="1" max="1" width="8.15234375" style="3" hidden="1" customWidth="1"/>
    <col min="2" max="2" width="13" style="2" customWidth="1"/>
    <col min="3" max="3" width="5.765625" style="2" customWidth="1"/>
    <col min="4" max="4" width="13.4609375" style="2" customWidth="1"/>
    <col min="5" max="5" width="22" style="2" customWidth="1"/>
    <col min="6" max="6" width="51.4609375" style="131" customWidth="1"/>
    <col min="7" max="7" width="41" style="2" customWidth="1"/>
    <col min="8" max="9" width="29.15234375" style="6" customWidth="1"/>
    <col min="10" max="13" width="11.765625" style="132" customWidth="1"/>
    <col min="14" max="14" width="17.61328125" style="132" customWidth="1"/>
    <col min="15" max="17" width="11.765625" style="132" customWidth="1"/>
    <col min="18" max="18" width="21.23046875" style="2" customWidth="1"/>
    <col min="19" max="252" width="22.61328125" style="2"/>
    <col min="253" max="16384" width="22.61328125" style="3"/>
  </cols>
  <sheetData>
    <row r="1" spans="1:252" hidden="1">
      <c r="A1" s="133" t="s">
        <v>637</v>
      </c>
      <c r="J1" s="134">
        <v>9</v>
      </c>
      <c r="K1" s="134">
        <f>J1+1</f>
        <v>10</v>
      </c>
      <c r="L1" s="134">
        <f t="shared" ref="L1:Q1" si="0">K1+1</f>
        <v>11</v>
      </c>
      <c r="M1" s="134">
        <f t="shared" si="0"/>
        <v>12</v>
      </c>
      <c r="N1" s="134">
        <f t="shared" si="0"/>
        <v>13</v>
      </c>
      <c r="O1" s="134">
        <f t="shared" si="0"/>
        <v>14</v>
      </c>
      <c r="P1" s="134">
        <f t="shared" si="0"/>
        <v>15</v>
      </c>
      <c r="Q1" s="134">
        <f t="shared" si="0"/>
        <v>16</v>
      </c>
    </row>
    <row r="2" spans="1:252" ht="31.5" customHeight="1">
      <c r="A2" s="133"/>
      <c r="B2" s="491" t="str">
        <f>+'Table of Contents'!A1</f>
        <v>Canal Generation</v>
      </c>
      <c r="C2" s="491"/>
      <c r="D2" s="491"/>
      <c r="E2" s="491"/>
      <c r="F2" s="491"/>
      <c r="G2" s="491"/>
      <c r="H2" s="491"/>
      <c r="I2" s="491"/>
      <c r="J2" s="491"/>
      <c r="K2" s="491"/>
      <c r="L2" s="491"/>
      <c r="M2" s="491"/>
      <c r="N2" s="491"/>
      <c r="O2" s="491"/>
      <c r="P2" s="491"/>
      <c r="Q2" s="491"/>
      <c r="R2" s="491"/>
    </row>
    <row r="3" spans="1:252" ht="15.5">
      <c r="A3" s="133"/>
      <c r="B3" s="491" t="str">
        <f>+'Table of Contents'!A2</f>
        <v>Incremental Revenue Requirement of Interconnection Reliability Operating Limits BES Cyber System ("IROL-CIP")</v>
      </c>
      <c r="C3" s="491"/>
      <c r="D3" s="491"/>
      <c r="E3" s="491"/>
      <c r="F3" s="491"/>
      <c r="G3" s="491"/>
      <c r="H3" s="491"/>
      <c r="I3" s="491"/>
      <c r="J3" s="491"/>
      <c r="K3" s="491"/>
      <c r="L3" s="491"/>
      <c r="M3" s="491"/>
      <c r="N3" s="491"/>
      <c r="O3" s="491"/>
      <c r="P3" s="491"/>
      <c r="Q3" s="491"/>
      <c r="R3" s="491"/>
    </row>
    <row r="4" spans="1:252" ht="15.5">
      <c r="A4" s="133"/>
      <c r="B4" s="491" t="str">
        <f>+'Table of Contents'!A3</f>
        <v>Schedule 17 of ISO-NE OATT</v>
      </c>
      <c r="C4" s="491"/>
      <c r="D4" s="491"/>
      <c r="E4" s="491"/>
      <c r="F4" s="491"/>
      <c r="G4" s="491"/>
      <c r="H4" s="491"/>
      <c r="I4" s="491"/>
      <c r="J4" s="491"/>
      <c r="K4" s="491"/>
      <c r="L4" s="491"/>
      <c r="M4" s="491"/>
      <c r="N4" s="491"/>
      <c r="O4" s="491"/>
      <c r="P4" s="491"/>
      <c r="Q4" s="491"/>
      <c r="R4" s="491"/>
    </row>
    <row r="5" spans="1:252" ht="15.5">
      <c r="A5" s="133"/>
      <c r="B5" s="501" t="s">
        <v>1028</v>
      </c>
      <c r="C5" s="501"/>
      <c r="D5" s="501"/>
      <c r="E5" s="501"/>
      <c r="F5" s="501"/>
      <c r="G5" s="501"/>
      <c r="H5" s="501"/>
      <c r="I5" s="501"/>
      <c r="J5" s="501"/>
      <c r="K5" s="501"/>
      <c r="L5" s="501"/>
      <c r="M5" s="501"/>
      <c r="N5" s="501"/>
      <c r="O5" s="501"/>
      <c r="P5" s="501"/>
      <c r="Q5" s="501"/>
      <c r="R5" s="501"/>
    </row>
    <row r="6" spans="1:252">
      <c r="A6" s="133"/>
      <c r="J6" s="416"/>
      <c r="K6" s="416"/>
      <c r="L6" s="416"/>
      <c r="M6" s="416"/>
      <c r="N6" s="416"/>
      <c r="O6" s="416"/>
      <c r="P6" s="416"/>
      <c r="Q6" s="416"/>
    </row>
    <row r="7" spans="1:252" ht="27.65" customHeight="1">
      <c r="B7" s="150"/>
      <c r="C7" s="154"/>
      <c r="D7" s="154"/>
      <c r="E7" s="154"/>
      <c r="F7" s="155"/>
      <c r="G7" s="154"/>
      <c r="H7" s="13"/>
      <c r="I7" s="13"/>
      <c r="J7" s="156"/>
      <c r="K7" s="156"/>
      <c r="L7" s="156"/>
      <c r="M7" s="156"/>
      <c r="N7" s="156"/>
      <c r="O7" s="156"/>
      <c r="P7" s="156"/>
      <c r="Q7" s="156"/>
      <c r="R7" s="154"/>
    </row>
    <row r="8" spans="1:252">
      <c r="B8" s="113"/>
      <c r="C8" s="154"/>
      <c r="D8" s="154"/>
      <c r="E8" s="154"/>
      <c r="F8" s="155"/>
      <c r="G8" s="154"/>
      <c r="H8" s="13"/>
      <c r="I8" s="13"/>
      <c r="J8" s="156"/>
      <c r="K8" s="156"/>
      <c r="L8" s="156"/>
      <c r="M8" s="156"/>
      <c r="N8" s="156"/>
      <c r="O8" s="156"/>
      <c r="P8" s="156"/>
      <c r="Q8" s="156"/>
      <c r="R8" s="154"/>
    </row>
    <row r="9" spans="1:252" ht="23.5" customHeight="1">
      <c r="B9" s="149" t="s">
        <v>659</v>
      </c>
      <c r="C9" s="154"/>
      <c r="D9" s="154"/>
      <c r="E9" s="154"/>
      <c r="F9" s="155"/>
      <c r="G9" s="154"/>
      <c r="H9" s="13"/>
      <c r="I9" s="13"/>
      <c r="J9" s="156"/>
      <c r="K9" s="156"/>
      <c r="L9" s="156"/>
      <c r="M9" s="156"/>
      <c r="N9" s="156"/>
      <c r="O9" s="156"/>
      <c r="P9" s="156"/>
      <c r="Q9" s="156"/>
      <c r="R9" s="154"/>
    </row>
    <row r="10" spans="1:252" ht="23.5" customHeight="1">
      <c r="B10" s="151" t="s">
        <v>645</v>
      </c>
      <c r="C10" s="154"/>
      <c r="D10" s="154"/>
      <c r="E10" s="154"/>
      <c r="F10" s="155"/>
      <c r="G10" s="154"/>
      <c r="H10" s="13"/>
      <c r="I10" s="13"/>
      <c r="J10" s="156"/>
      <c r="K10" s="156"/>
      <c r="L10" s="156"/>
      <c r="M10" s="156"/>
      <c r="N10" s="156"/>
      <c r="O10" s="156"/>
      <c r="P10" s="156"/>
      <c r="Q10" s="156"/>
      <c r="R10" s="154"/>
    </row>
    <row r="11" spans="1:252">
      <c r="B11" s="3"/>
      <c r="C11" s="166" t="s">
        <v>654</v>
      </c>
      <c r="D11" s="3"/>
      <c r="E11" s="3"/>
      <c r="F11" s="167">
        <f>'WS 9 Sch 17 Table 1'!$D$27</f>
        <v>44284</v>
      </c>
      <c r="G11" s="154"/>
      <c r="H11" s="13"/>
      <c r="I11" s="13"/>
      <c r="J11" s="156"/>
      <c r="K11" s="156"/>
      <c r="L11" s="156"/>
      <c r="M11" s="156"/>
      <c r="N11" s="156"/>
      <c r="O11" s="156"/>
      <c r="P11" s="156"/>
      <c r="Q11" s="156"/>
      <c r="R11" s="154"/>
    </row>
    <row r="12" spans="1:252">
      <c r="B12" s="3"/>
      <c r="C12" s="166" t="s">
        <v>655</v>
      </c>
      <c r="D12" s="3"/>
      <c r="E12" s="3"/>
      <c r="F12" s="167">
        <f>'WS 9 Sch 17 Table 1'!$D$28</f>
        <v>45016</v>
      </c>
      <c r="G12" s="154"/>
      <c r="H12" s="13"/>
      <c r="I12" s="13"/>
      <c r="J12" s="156"/>
      <c r="K12" s="156"/>
      <c r="L12" s="156"/>
      <c r="M12" s="156"/>
      <c r="N12" s="156"/>
      <c r="O12" s="156"/>
      <c r="P12" s="156"/>
      <c r="Q12" s="156"/>
      <c r="R12" s="154"/>
    </row>
    <row r="13" spans="1:252" ht="15.5">
      <c r="B13" s="139"/>
      <c r="C13" s="154"/>
      <c r="D13" s="154"/>
      <c r="E13" s="154"/>
      <c r="F13" s="155"/>
      <c r="G13" s="154"/>
      <c r="H13" s="13"/>
      <c r="I13" s="13"/>
      <c r="J13" s="156"/>
      <c r="K13" s="156"/>
      <c r="L13" s="156"/>
      <c r="M13" s="156"/>
      <c r="N13" s="156"/>
      <c r="O13" s="156"/>
      <c r="P13" s="156"/>
      <c r="Q13" s="156"/>
      <c r="R13" s="154"/>
    </row>
    <row r="14" spans="1:252" s="146" customFormat="1" ht="20.5" customHeight="1">
      <c r="B14" s="148" t="s">
        <v>649</v>
      </c>
      <c r="C14" s="148" t="s">
        <v>652</v>
      </c>
      <c r="D14" s="157"/>
      <c r="E14" s="157"/>
      <c r="F14" s="158"/>
      <c r="G14" s="157"/>
      <c r="H14" s="159"/>
      <c r="I14" s="159"/>
      <c r="J14" s="160"/>
      <c r="K14" s="160"/>
      <c r="L14" s="160"/>
      <c r="M14" s="160"/>
      <c r="N14" s="160"/>
      <c r="O14" s="160"/>
      <c r="P14" s="160"/>
      <c r="Q14" s="160"/>
      <c r="R14" s="157"/>
      <c r="S14" s="147"/>
      <c r="T14" s="147"/>
      <c r="U14" s="147"/>
      <c r="V14" s="147"/>
      <c r="W14" s="147"/>
      <c r="X14" s="147"/>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147"/>
      <c r="DN14" s="147"/>
      <c r="DO14" s="147"/>
      <c r="DP14" s="147"/>
      <c r="DQ14" s="147"/>
      <c r="DR14" s="147"/>
      <c r="DS14" s="147"/>
      <c r="DT14" s="147"/>
      <c r="DU14" s="147"/>
      <c r="DV14" s="147"/>
      <c r="DW14" s="147"/>
      <c r="DX14" s="147"/>
      <c r="DY14" s="147"/>
      <c r="DZ14" s="147"/>
      <c r="EA14" s="147"/>
      <c r="EB14" s="147"/>
      <c r="EC14" s="147"/>
      <c r="ED14" s="147"/>
      <c r="EE14" s="147"/>
      <c r="EF14" s="147"/>
      <c r="EG14" s="147"/>
      <c r="EH14" s="147"/>
      <c r="EI14" s="147"/>
      <c r="EJ14" s="147"/>
      <c r="EK14" s="147"/>
      <c r="EL14" s="147"/>
      <c r="EM14" s="147"/>
      <c r="EN14" s="147"/>
      <c r="EO14" s="147"/>
      <c r="EP14" s="147"/>
      <c r="EQ14" s="147"/>
      <c r="ER14" s="147"/>
      <c r="ES14" s="147"/>
      <c r="ET14" s="147"/>
      <c r="EU14" s="147"/>
      <c r="EV14" s="147"/>
      <c r="EW14" s="147"/>
      <c r="EX14" s="147"/>
      <c r="EY14" s="147"/>
      <c r="EZ14" s="147"/>
      <c r="FA14" s="147"/>
      <c r="FB14" s="147"/>
      <c r="FC14" s="147"/>
      <c r="FD14" s="147"/>
      <c r="FE14" s="147"/>
      <c r="FF14" s="147"/>
      <c r="FG14" s="147"/>
      <c r="FH14" s="147"/>
      <c r="FI14" s="147"/>
      <c r="FJ14" s="147"/>
      <c r="FK14" s="147"/>
      <c r="FL14" s="147"/>
      <c r="FM14" s="147"/>
      <c r="FN14" s="147"/>
      <c r="FO14" s="147"/>
      <c r="FP14" s="147"/>
      <c r="FQ14" s="147"/>
      <c r="FR14" s="147"/>
      <c r="FS14" s="147"/>
      <c r="FT14" s="147"/>
      <c r="FU14" s="147"/>
      <c r="FV14" s="147"/>
      <c r="FW14" s="147"/>
      <c r="FX14" s="147"/>
      <c r="FY14" s="147"/>
      <c r="FZ14" s="147"/>
      <c r="GA14" s="147"/>
      <c r="GB14" s="147"/>
      <c r="GC14" s="147"/>
      <c r="GD14" s="147"/>
      <c r="GE14" s="147"/>
      <c r="GF14" s="147"/>
      <c r="GG14" s="147"/>
      <c r="GH14" s="147"/>
      <c r="GI14" s="147"/>
      <c r="GJ14" s="147"/>
      <c r="GK14" s="147"/>
      <c r="GL14" s="147"/>
      <c r="GM14" s="147"/>
      <c r="GN14" s="147"/>
      <c r="GO14" s="147"/>
      <c r="GP14" s="147"/>
      <c r="GQ14" s="147"/>
      <c r="GR14" s="147"/>
      <c r="GS14" s="147"/>
      <c r="GT14" s="147"/>
      <c r="GU14" s="147"/>
      <c r="GV14" s="147"/>
      <c r="GW14" s="147"/>
      <c r="GX14" s="147"/>
      <c r="GY14" s="147"/>
      <c r="GZ14" s="147"/>
      <c r="HA14" s="147"/>
      <c r="HB14" s="147"/>
      <c r="HC14" s="147"/>
      <c r="HD14" s="147"/>
      <c r="HE14" s="147"/>
      <c r="HF14" s="147"/>
      <c r="HG14" s="147"/>
      <c r="HH14" s="147"/>
      <c r="HI14" s="147"/>
      <c r="HJ14" s="147"/>
      <c r="HK14" s="147"/>
      <c r="HL14" s="147"/>
      <c r="HM14" s="147"/>
      <c r="HN14" s="147"/>
      <c r="HO14" s="147"/>
      <c r="HP14" s="147"/>
      <c r="HQ14" s="147"/>
      <c r="HR14" s="147"/>
      <c r="HS14" s="147"/>
      <c r="HT14" s="147"/>
      <c r="HU14" s="147"/>
      <c r="HV14" s="147"/>
      <c r="HW14" s="147"/>
      <c r="HX14" s="147"/>
      <c r="HY14" s="147"/>
      <c r="HZ14" s="147"/>
      <c r="IA14" s="147"/>
      <c r="IB14" s="147"/>
      <c r="IC14" s="147"/>
      <c r="ID14" s="147"/>
      <c r="IE14" s="147"/>
      <c r="IF14" s="147"/>
      <c r="IG14" s="147"/>
      <c r="IH14" s="147"/>
      <c r="II14" s="147"/>
      <c r="IJ14" s="147"/>
      <c r="IK14" s="147"/>
      <c r="IL14" s="147"/>
      <c r="IM14" s="147"/>
      <c r="IN14" s="147"/>
      <c r="IO14" s="147"/>
      <c r="IP14" s="147"/>
      <c r="IQ14" s="147"/>
      <c r="IR14" s="147"/>
    </row>
    <row r="15" spans="1:252" ht="16.899999999999999" customHeight="1">
      <c r="B15" s="154"/>
      <c r="C15" s="154"/>
      <c r="D15" s="154"/>
      <c r="E15" s="154"/>
      <c r="F15" s="155"/>
      <c r="G15" s="154"/>
      <c r="H15" s="13"/>
      <c r="I15" s="13"/>
      <c r="J15" s="156"/>
      <c r="K15" s="156"/>
      <c r="L15" s="156"/>
      <c r="M15" s="156"/>
      <c r="N15" s="156"/>
      <c r="O15" s="156"/>
      <c r="P15" s="156"/>
      <c r="Q15" s="156"/>
      <c r="R15" s="154"/>
    </row>
    <row r="16" spans="1:252" ht="16.899999999999999" customHeight="1">
      <c r="B16" s="154"/>
      <c r="C16" s="152"/>
      <c r="D16" s="164" t="s">
        <v>650</v>
      </c>
      <c r="E16" s="154"/>
      <c r="F16" s="155"/>
      <c r="G16" s="154"/>
      <c r="H16" s="13"/>
      <c r="I16" s="13"/>
      <c r="J16" s="156"/>
      <c r="K16" s="156"/>
      <c r="L16" s="156"/>
      <c r="M16" s="156"/>
      <c r="N16" s="156"/>
      <c r="O16" s="156"/>
      <c r="P16" s="156"/>
      <c r="Q16" s="156"/>
      <c r="R16" s="154"/>
    </row>
    <row r="17" spans="1:252" ht="16.899999999999999" customHeight="1">
      <c r="B17" s="154"/>
      <c r="C17" s="153"/>
      <c r="D17" s="164" t="s">
        <v>651</v>
      </c>
      <c r="E17" s="154"/>
      <c r="F17" s="155"/>
      <c r="G17" s="154"/>
      <c r="H17" s="13"/>
      <c r="I17" s="13"/>
      <c r="J17" s="156"/>
      <c r="K17" s="156"/>
      <c r="L17" s="156"/>
      <c r="M17" s="156"/>
      <c r="N17" s="156"/>
      <c r="O17" s="156"/>
      <c r="P17" s="156"/>
      <c r="Q17" s="156"/>
      <c r="R17" s="154"/>
    </row>
    <row r="18" spans="1:252" ht="25.15" customHeight="1">
      <c r="B18" s="161"/>
      <c r="C18" s="161"/>
      <c r="D18" s="161"/>
      <c r="E18" s="161"/>
      <c r="F18" s="162"/>
      <c r="G18" s="161"/>
      <c r="H18" s="163"/>
      <c r="I18" s="163"/>
      <c r="J18" s="498" t="s">
        <v>641</v>
      </c>
      <c r="K18" s="499"/>
      <c r="L18" s="499"/>
      <c r="M18" s="499"/>
      <c r="N18" s="499"/>
      <c r="O18" s="499"/>
      <c r="P18" s="499"/>
      <c r="Q18" s="500"/>
      <c r="R18" s="1"/>
    </row>
    <row r="19" spans="1:252" ht="153.75" customHeight="1">
      <c r="A19" s="130" t="s">
        <v>636</v>
      </c>
      <c r="B19" s="101" t="s">
        <v>161</v>
      </c>
      <c r="C19" s="102" t="s">
        <v>325</v>
      </c>
      <c r="D19" s="102" t="s">
        <v>223</v>
      </c>
      <c r="E19" s="102" t="s">
        <v>520</v>
      </c>
      <c r="F19" s="103" t="s">
        <v>519</v>
      </c>
      <c r="G19" s="41" t="s">
        <v>275</v>
      </c>
      <c r="H19" s="41" t="s">
        <v>514</v>
      </c>
      <c r="I19" s="42" t="s">
        <v>521</v>
      </c>
      <c r="J19" s="68" t="s">
        <v>251</v>
      </c>
      <c r="K19" s="41" t="s">
        <v>252</v>
      </c>
      <c r="L19" s="41" t="s">
        <v>274</v>
      </c>
      <c r="M19" s="41" t="s">
        <v>268</v>
      </c>
      <c r="N19" s="41" t="s">
        <v>584</v>
      </c>
      <c r="O19" s="41" t="s">
        <v>270</v>
      </c>
      <c r="P19" s="42" t="s">
        <v>269</v>
      </c>
      <c r="Q19" s="42" t="s">
        <v>529</v>
      </c>
      <c r="R19" s="43" t="s">
        <v>254</v>
      </c>
    </row>
    <row r="20" spans="1:252" s="7" customFormat="1" ht="188.5">
      <c r="A20" s="40">
        <f t="shared" ref="A20:A51" si="1">ROW(A20)</f>
        <v>20</v>
      </c>
      <c r="B20" s="83" t="s">
        <v>162</v>
      </c>
      <c r="C20" s="83" t="s">
        <v>12</v>
      </c>
      <c r="D20" s="22">
        <v>42731</v>
      </c>
      <c r="E20" s="22" t="s">
        <v>168</v>
      </c>
      <c r="F20" s="23" t="s">
        <v>160</v>
      </c>
      <c r="G20" s="24" t="s">
        <v>331</v>
      </c>
      <c r="H20" s="24" t="s">
        <v>328</v>
      </c>
      <c r="I20" s="24"/>
      <c r="J20" s="190">
        <f t="shared" ref="J20:Q20" si="2">J21</f>
        <v>0</v>
      </c>
      <c r="K20" s="190">
        <f t="shared" si="2"/>
        <v>0</v>
      </c>
      <c r="L20" s="190">
        <f t="shared" si="2"/>
        <v>0</v>
      </c>
      <c r="M20" s="190">
        <f t="shared" si="2"/>
        <v>0</v>
      </c>
      <c r="N20" s="190">
        <f t="shared" si="2"/>
        <v>0</v>
      </c>
      <c r="O20" s="190">
        <f t="shared" si="2"/>
        <v>124845</v>
      </c>
      <c r="P20" s="190">
        <f t="shared" si="2"/>
        <v>0</v>
      </c>
      <c r="Q20" s="190">
        <f t="shared" si="2"/>
        <v>0</v>
      </c>
      <c r="R20" s="36" t="s">
        <v>276</v>
      </c>
      <c r="S20" s="182" t="s">
        <v>669</v>
      </c>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row>
    <row r="21" spans="1:252" s="7" customFormat="1" ht="87">
      <c r="A21" s="40">
        <f t="shared" si="1"/>
        <v>21</v>
      </c>
      <c r="B21" s="5" t="s">
        <v>162</v>
      </c>
      <c r="C21" s="5" t="s">
        <v>8</v>
      </c>
      <c r="D21" s="4">
        <v>42731</v>
      </c>
      <c r="E21" s="4"/>
      <c r="F21" s="8" t="s">
        <v>159</v>
      </c>
      <c r="G21" s="5" t="s">
        <v>329</v>
      </c>
      <c r="H21" s="5" t="s">
        <v>326</v>
      </c>
      <c r="I21" s="5"/>
      <c r="J21" s="191">
        <v>0</v>
      </c>
      <c r="K21" s="191">
        <v>0</v>
      </c>
      <c r="L21" s="191">
        <v>0</v>
      </c>
      <c r="M21" s="191"/>
      <c r="N21" s="191">
        <v>0</v>
      </c>
      <c r="O21" s="191">
        <v>124845</v>
      </c>
      <c r="P21" s="191">
        <v>0</v>
      </c>
      <c r="Q21" s="191">
        <v>0</v>
      </c>
      <c r="R21" s="9"/>
      <c r="S21" s="182" t="s">
        <v>669</v>
      </c>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row>
    <row r="22" spans="1:252" s="7" customFormat="1" ht="39.65" customHeight="1">
      <c r="A22" s="40">
        <f t="shared" si="1"/>
        <v>22</v>
      </c>
      <c r="B22" s="84" t="s">
        <v>162</v>
      </c>
      <c r="C22" s="84" t="s">
        <v>6</v>
      </c>
      <c r="D22" s="22">
        <v>42731</v>
      </c>
      <c r="E22" s="22" t="s">
        <v>169</v>
      </c>
      <c r="F22" s="23" t="s">
        <v>158</v>
      </c>
      <c r="G22" s="24"/>
      <c r="H22" s="25"/>
      <c r="I22" s="25"/>
      <c r="J22" s="190">
        <f t="shared" ref="J22:Q22" si="3">SUM(J23:J24)</f>
        <v>0</v>
      </c>
      <c r="K22" s="190">
        <f t="shared" si="3"/>
        <v>0</v>
      </c>
      <c r="L22" s="190">
        <f t="shared" si="3"/>
        <v>0</v>
      </c>
      <c r="M22" s="190">
        <f t="shared" si="3"/>
        <v>34596</v>
      </c>
      <c r="N22" s="190">
        <f t="shared" si="3"/>
        <v>0</v>
      </c>
      <c r="O22" s="190">
        <f t="shared" si="3"/>
        <v>3377</v>
      </c>
      <c r="P22" s="190">
        <f t="shared" si="3"/>
        <v>0</v>
      </c>
      <c r="Q22" s="190">
        <f t="shared" si="3"/>
        <v>0</v>
      </c>
      <c r="R22" s="25" t="s">
        <v>276</v>
      </c>
      <c r="S22" s="182" t="s">
        <v>669</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row>
    <row r="23" spans="1:252" s="7" customFormat="1" ht="180" customHeight="1">
      <c r="A23" s="40">
        <f t="shared" si="1"/>
        <v>23</v>
      </c>
      <c r="B23" s="5" t="s">
        <v>162</v>
      </c>
      <c r="C23" s="5" t="s">
        <v>4</v>
      </c>
      <c r="D23" s="4">
        <v>42731</v>
      </c>
      <c r="E23" s="4"/>
      <c r="F23" s="8" t="s">
        <v>157</v>
      </c>
      <c r="G23" s="5" t="s">
        <v>332</v>
      </c>
      <c r="H23" s="9" t="s">
        <v>330</v>
      </c>
      <c r="I23" s="9"/>
      <c r="J23" s="191"/>
      <c r="K23" s="191"/>
      <c r="L23" s="191"/>
      <c r="M23" s="191">
        <v>34596</v>
      </c>
      <c r="N23" s="191">
        <v>0</v>
      </c>
      <c r="O23" s="191">
        <v>3377</v>
      </c>
      <c r="P23" s="191"/>
      <c r="Q23" s="191"/>
      <c r="R23" s="9" t="s">
        <v>276</v>
      </c>
      <c r="S23" s="182" t="s">
        <v>669</v>
      </c>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row>
    <row r="24" spans="1:252" s="7" customFormat="1" ht="196.15" customHeight="1">
      <c r="A24" s="40">
        <f t="shared" si="1"/>
        <v>24</v>
      </c>
      <c r="B24" s="5" t="s">
        <v>162</v>
      </c>
      <c r="C24" s="5" t="s">
        <v>1</v>
      </c>
      <c r="D24" s="4">
        <v>42731</v>
      </c>
      <c r="E24" s="4"/>
      <c r="F24" s="8" t="s">
        <v>156</v>
      </c>
      <c r="G24" s="5" t="s">
        <v>333</v>
      </c>
      <c r="H24" s="9" t="s">
        <v>330</v>
      </c>
      <c r="I24" s="9"/>
      <c r="J24" s="191"/>
      <c r="K24" s="191"/>
      <c r="L24" s="191"/>
      <c r="M24" s="191"/>
      <c r="N24" s="191"/>
      <c r="O24" s="191"/>
      <c r="P24" s="191"/>
      <c r="Q24" s="191"/>
      <c r="R24" s="9" t="s">
        <v>276</v>
      </c>
      <c r="S24" s="182" t="s">
        <v>669</v>
      </c>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row>
    <row r="25" spans="1:252" s="14" customFormat="1">
      <c r="A25" s="46">
        <f t="shared" si="1"/>
        <v>25</v>
      </c>
      <c r="B25" s="10"/>
      <c r="C25" s="10"/>
      <c r="D25" s="10"/>
      <c r="E25" s="10"/>
      <c r="F25" s="11"/>
      <c r="G25" s="10"/>
      <c r="H25" s="10"/>
      <c r="I25" s="10"/>
      <c r="J25" s="192"/>
      <c r="K25" s="192"/>
      <c r="L25" s="192"/>
      <c r="M25" s="192"/>
      <c r="N25" s="192"/>
      <c r="O25" s="192"/>
      <c r="P25" s="192"/>
      <c r="Q25" s="192"/>
      <c r="R25" s="10" t="s">
        <v>276</v>
      </c>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row>
    <row r="26" spans="1:252" s="6" customFormat="1" ht="145">
      <c r="A26" s="47">
        <f t="shared" si="1"/>
        <v>26</v>
      </c>
      <c r="B26" s="84" t="s">
        <v>150</v>
      </c>
      <c r="C26" s="84" t="s">
        <v>12</v>
      </c>
      <c r="D26" s="22">
        <v>42552</v>
      </c>
      <c r="E26" s="22" t="s">
        <v>513</v>
      </c>
      <c r="F26" s="23" t="s">
        <v>155</v>
      </c>
      <c r="G26" s="24" t="s">
        <v>558</v>
      </c>
      <c r="H26" s="24" t="s">
        <v>440</v>
      </c>
      <c r="I26" s="24" t="s">
        <v>522</v>
      </c>
      <c r="J26" s="190">
        <f t="shared" ref="J26:Q26" si="4">J27</f>
        <v>0</v>
      </c>
      <c r="K26" s="190">
        <f t="shared" si="4"/>
        <v>0</v>
      </c>
      <c r="L26" s="190">
        <f t="shared" si="4"/>
        <v>0</v>
      </c>
      <c r="M26" s="190">
        <f t="shared" si="4"/>
        <v>0</v>
      </c>
      <c r="N26" s="190">
        <f t="shared" si="4"/>
        <v>0</v>
      </c>
      <c r="O26" s="190">
        <f t="shared" si="4"/>
        <v>10130</v>
      </c>
      <c r="P26" s="190">
        <f t="shared" si="4"/>
        <v>0</v>
      </c>
      <c r="Q26" s="190">
        <f t="shared" si="4"/>
        <v>0</v>
      </c>
      <c r="R26" s="24" t="s">
        <v>276</v>
      </c>
      <c r="S26" s="183" t="s">
        <v>664</v>
      </c>
    </row>
    <row r="27" spans="1:252" s="6" customFormat="1" ht="174">
      <c r="A27" s="47">
        <f t="shared" si="1"/>
        <v>27</v>
      </c>
      <c r="B27" s="5" t="s">
        <v>150</v>
      </c>
      <c r="C27" s="5" t="s">
        <v>10</v>
      </c>
      <c r="D27" s="4">
        <v>42552</v>
      </c>
      <c r="E27" s="4" t="s">
        <v>515</v>
      </c>
      <c r="F27" s="81" t="s">
        <v>154</v>
      </c>
      <c r="G27" s="6" t="s">
        <v>516</v>
      </c>
      <c r="H27" s="5" t="s">
        <v>441</v>
      </c>
      <c r="I27" s="5" t="s">
        <v>523</v>
      </c>
      <c r="J27" s="193"/>
      <c r="K27" s="193">
        <v>0</v>
      </c>
      <c r="L27" s="193"/>
      <c r="M27" s="193"/>
      <c r="N27" s="193"/>
      <c r="O27" s="193">
        <v>10130</v>
      </c>
      <c r="P27" s="193"/>
      <c r="Q27" s="193"/>
      <c r="R27" s="21" t="s">
        <v>276</v>
      </c>
      <c r="S27" s="183" t="s">
        <v>664</v>
      </c>
    </row>
    <row r="28" spans="1:252" s="6" customFormat="1" ht="91.15" customHeight="1">
      <c r="A28" s="47">
        <f t="shared" si="1"/>
        <v>28</v>
      </c>
      <c r="B28" s="84" t="s">
        <v>150</v>
      </c>
      <c r="C28" s="84" t="s">
        <v>24</v>
      </c>
      <c r="D28" s="22">
        <v>42552</v>
      </c>
      <c r="E28" s="22" t="s">
        <v>517</v>
      </c>
      <c r="F28" s="26" t="s">
        <v>153</v>
      </c>
      <c r="G28" s="24" t="s">
        <v>152</v>
      </c>
      <c r="H28" s="27" t="s">
        <v>442</v>
      </c>
      <c r="I28" s="27" t="s">
        <v>522</v>
      </c>
      <c r="J28" s="194">
        <v>0</v>
      </c>
      <c r="K28" s="194">
        <v>0</v>
      </c>
      <c r="L28" s="194">
        <v>0</v>
      </c>
      <c r="M28" s="194"/>
      <c r="N28" s="194">
        <v>0</v>
      </c>
      <c r="O28" s="194">
        <v>128</v>
      </c>
      <c r="P28" s="194">
        <v>0</v>
      </c>
      <c r="Q28" s="194">
        <v>0</v>
      </c>
      <c r="R28" s="27" t="s">
        <v>276</v>
      </c>
      <c r="S28" s="183" t="s">
        <v>665</v>
      </c>
    </row>
    <row r="29" spans="1:252" s="6" customFormat="1" ht="130.5">
      <c r="A29" s="47">
        <f t="shared" si="1"/>
        <v>29</v>
      </c>
      <c r="B29" s="84" t="s">
        <v>150</v>
      </c>
      <c r="C29" s="84" t="s">
        <v>19</v>
      </c>
      <c r="D29" s="22">
        <v>42552</v>
      </c>
      <c r="E29" s="22" t="s">
        <v>559</v>
      </c>
      <c r="F29" s="26" t="s">
        <v>151</v>
      </c>
      <c r="G29" s="24" t="s">
        <v>518</v>
      </c>
      <c r="H29" s="27" t="s">
        <v>443</v>
      </c>
      <c r="I29" s="27" t="s">
        <v>522</v>
      </c>
      <c r="J29" s="194">
        <v>0</v>
      </c>
      <c r="K29" s="194">
        <v>0</v>
      </c>
      <c r="L29" s="194">
        <v>0</v>
      </c>
      <c r="M29" s="194"/>
      <c r="N29" s="194">
        <v>0</v>
      </c>
      <c r="O29" s="194">
        <v>43</v>
      </c>
      <c r="P29" s="194">
        <v>0</v>
      </c>
      <c r="Q29" s="194">
        <v>0</v>
      </c>
      <c r="R29" s="27" t="s">
        <v>276</v>
      </c>
      <c r="S29" s="183" t="s">
        <v>665</v>
      </c>
    </row>
    <row r="30" spans="1:252" s="6" customFormat="1">
      <c r="A30" s="47">
        <f t="shared" si="1"/>
        <v>30</v>
      </c>
      <c r="B30" s="10"/>
      <c r="C30" s="10"/>
      <c r="D30" s="10"/>
      <c r="E30" s="10"/>
      <c r="F30" s="11"/>
      <c r="G30" s="10"/>
      <c r="H30" s="10"/>
      <c r="I30" s="10"/>
      <c r="J30" s="192"/>
      <c r="K30" s="192"/>
      <c r="L30" s="192"/>
      <c r="M30" s="192"/>
      <c r="N30" s="192"/>
      <c r="O30" s="192"/>
      <c r="P30" s="192"/>
      <c r="Q30" s="192"/>
      <c r="R30" s="10" t="s">
        <v>276</v>
      </c>
    </row>
    <row r="31" spans="1:252" s="6" customFormat="1" ht="130.5">
      <c r="A31" s="47">
        <f t="shared" si="1"/>
        <v>31</v>
      </c>
      <c r="B31" s="84" t="s">
        <v>126</v>
      </c>
      <c r="C31" s="84" t="s">
        <v>12</v>
      </c>
      <c r="D31" s="22">
        <v>42552</v>
      </c>
      <c r="E31" s="22" t="s">
        <v>175</v>
      </c>
      <c r="F31" s="26" t="s">
        <v>149</v>
      </c>
      <c r="G31" s="24" t="s">
        <v>524</v>
      </c>
      <c r="H31" s="27" t="s">
        <v>444</v>
      </c>
      <c r="I31" s="27"/>
      <c r="J31" s="190">
        <f t="shared" ref="J31:Q31" si="5">J32</f>
        <v>0</v>
      </c>
      <c r="K31" s="190">
        <f t="shared" si="5"/>
        <v>0</v>
      </c>
      <c r="L31" s="190">
        <f t="shared" si="5"/>
        <v>0</v>
      </c>
      <c r="M31" s="190">
        <f t="shared" si="5"/>
        <v>0</v>
      </c>
      <c r="N31" s="190">
        <f t="shared" si="5"/>
        <v>0</v>
      </c>
      <c r="O31" s="190">
        <f t="shared" si="5"/>
        <v>1687</v>
      </c>
      <c r="P31" s="190">
        <f t="shared" si="5"/>
        <v>0</v>
      </c>
      <c r="Q31" s="190">
        <f t="shared" si="5"/>
        <v>0</v>
      </c>
      <c r="R31" s="27" t="s">
        <v>276</v>
      </c>
      <c r="S31" s="182" t="s">
        <v>670</v>
      </c>
    </row>
    <row r="32" spans="1:252" s="6" customFormat="1" ht="270" customHeight="1">
      <c r="A32" s="47">
        <f t="shared" si="1"/>
        <v>32</v>
      </c>
      <c r="B32" s="5" t="s">
        <v>126</v>
      </c>
      <c r="C32" s="5" t="s">
        <v>10</v>
      </c>
      <c r="D32" s="4">
        <v>42552</v>
      </c>
      <c r="E32" s="4" t="s">
        <v>527</v>
      </c>
      <c r="F32" s="15" t="s">
        <v>148</v>
      </c>
      <c r="G32" s="5" t="s">
        <v>528</v>
      </c>
      <c r="H32" s="16" t="s">
        <v>526</v>
      </c>
      <c r="I32" s="16" t="s">
        <v>525</v>
      </c>
      <c r="J32" s="191">
        <v>0</v>
      </c>
      <c r="K32" s="191">
        <v>0</v>
      </c>
      <c r="L32" s="191"/>
      <c r="M32" s="191"/>
      <c r="N32" s="191">
        <v>0</v>
      </c>
      <c r="O32" s="191">
        <v>1687</v>
      </c>
      <c r="P32" s="191">
        <v>0</v>
      </c>
      <c r="Q32" s="191">
        <v>0</v>
      </c>
      <c r="R32" s="16" t="s">
        <v>671</v>
      </c>
      <c r="S32" s="182" t="s">
        <v>762</v>
      </c>
    </row>
    <row r="33" spans="1:252" s="6" customFormat="1" ht="101.5">
      <c r="A33" s="47">
        <f t="shared" si="1"/>
        <v>33</v>
      </c>
      <c r="B33" s="84" t="s">
        <v>126</v>
      </c>
      <c r="C33" s="84" t="s">
        <v>6</v>
      </c>
      <c r="D33" s="22">
        <v>42552</v>
      </c>
      <c r="E33" s="22" t="s">
        <v>176</v>
      </c>
      <c r="F33" s="26" t="s">
        <v>147</v>
      </c>
      <c r="G33" s="82" t="s">
        <v>530</v>
      </c>
      <c r="H33" s="27" t="s">
        <v>445</v>
      </c>
      <c r="I33" s="27"/>
      <c r="J33" s="195">
        <f t="shared" ref="J33:Q33" si="6">SUM(J34:J36)</f>
        <v>0</v>
      </c>
      <c r="K33" s="195">
        <f t="shared" si="6"/>
        <v>0</v>
      </c>
      <c r="L33" s="195">
        <v>0</v>
      </c>
      <c r="M33" s="195">
        <f t="shared" si="6"/>
        <v>0</v>
      </c>
      <c r="N33" s="195">
        <f>SUM(N34:N36)</f>
        <v>0</v>
      </c>
      <c r="O33" s="195">
        <f>SUM(O34:O36)</f>
        <v>5447</v>
      </c>
      <c r="P33" s="195">
        <f t="shared" si="6"/>
        <v>0</v>
      </c>
      <c r="Q33" s="195">
        <f t="shared" si="6"/>
        <v>0</v>
      </c>
      <c r="R33" s="92" t="s">
        <v>276</v>
      </c>
      <c r="S33" s="182" t="s">
        <v>673</v>
      </c>
    </row>
    <row r="34" spans="1:252" s="6" customFormat="1" ht="188.5">
      <c r="A34" s="47">
        <f t="shared" si="1"/>
        <v>34</v>
      </c>
      <c r="B34" s="5" t="s">
        <v>126</v>
      </c>
      <c r="C34" s="5" t="s">
        <v>4</v>
      </c>
      <c r="D34" s="4">
        <v>42552</v>
      </c>
      <c r="E34" s="4" t="s">
        <v>532</v>
      </c>
      <c r="F34" s="15" t="s">
        <v>146</v>
      </c>
      <c r="G34" s="5" t="s">
        <v>534</v>
      </c>
      <c r="H34" s="16" t="s">
        <v>446</v>
      </c>
      <c r="I34" s="16" t="s">
        <v>531</v>
      </c>
      <c r="J34" s="196">
        <v>0</v>
      </c>
      <c r="K34" s="197">
        <v>0</v>
      </c>
      <c r="L34" s="196">
        <v>0</v>
      </c>
      <c r="M34" s="196"/>
      <c r="N34" s="196">
        <v>0</v>
      </c>
      <c r="O34" s="196">
        <v>5447</v>
      </c>
      <c r="P34" s="196">
        <v>0</v>
      </c>
      <c r="Q34" s="196">
        <v>0</v>
      </c>
      <c r="R34" s="16" t="s">
        <v>276</v>
      </c>
      <c r="S34" s="182" t="s">
        <v>673</v>
      </c>
    </row>
    <row r="35" spans="1:252" s="6" customFormat="1" ht="145">
      <c r="A35" s="47">
        <f t="shared" si="1"/>
        <v>35</v>
      </c>
      <c r="B35" s="5" t="s">
        <v>126</v>
      </c>
      <c r="C35" s="5" t="s">
        <v>1</v>
      </c>
      <c r="D35" s="4">
        <v>42552</v>
      </c>
      <c r="E35" s="4" t="s">
        <v>535</v>
      </c>
      <c r="F35" s="8" t="s">
        <v>145</v>
      </c>
      <c r="G35" s="5" t="s">
        <v>533</v>
      </c>
      <c r="H35" s="16" t="s">
        <v>447</v>
      </c>
      <c r="I35" s="16" t="s">
        <v>531</v>
      </c>
      <c r="J35" s="196">
        <v>0</v>
      </c>
      <c r="K35" s="196">
        <v>0</v>
      </c>
      <c r="L35" s="196">
        <v>0</v>
      </c>
      <c r="M35" s="196">
        <v>0</v>
      </c>
      <c r="N35" s="196">
        <v>0</v>
      </c>
      <c r="O35" s="196">
        <v>0</v>
      </c>
      <c r="P35" s="196">
        <v>0</v>
      </c>
      <c r="Q35" s="196">
        <v>0</v>
      </c>
      <c r="R35" s="16" t="s">
        <v>678</v>
      </c>
      <c r="S35" s="182" t="s">
        <v>674</v>
      </c>
    </row>
    <row r="36" spans="1:252" s="6" customFormat="1" ht="101.5">
      <c r="A36" s="47">
        <f t="shared" si="1"/>
        <v>36</v>
      </c>
      <c r="B36" s="5" t="s">
        <v>126</v>
      </c>
      <c r="C36" s="5" t="s">
        <v>40</v>
      </c>
      <c r="D36" s="4">
        <v>42552</v>
      </c>
      <c r="E36" s="4" t="s">
        <v>560</v>
      </c>
      <c r="F36" s="8" t="s">
        <v>144</v>
      </c>
      <c r="G36" s="5" t="s">
        <v>536</v>
      </c>
      <c r="H36" s="5" t="s">
        <v>448</v>
      </c>
      <c r="I36" s="5"/>
      <c r="J36" s="197">
        <v>0</v>
      </c>
      <c r="K36" s="197">
        <v>0</v>
      </c>
      <c r="L36" s="197">
        <v>0</v>
      </c>
      <c r="M36" s="197">
        <v>0</v>
      </c>
      <c r="N36" s="197">
        <v>0</v>
      </c>
      <c r="O36" s="197">
        <v>0</v>
      </c>
      <c r="P36" s="197">
        <v>0</v>
      </c>
      <c r="Q36" s="197">
        <v>0</v>
      </c>
      <c r="R36" s="16" t="s">
        <v>679</v>
      </c>
      <c r="S36" s="182" t="s">
        <v>744</v>
      </c>
    </row>
    <row r="37" spans="1:252" s="6" customFormat="1" ht="159.5">
      <c r="A37" s="47">
        <f t="shared" si="1"/>
        <v>37</v>
      </c>
      <c r="B37" s="84" t="s">
        <v>126</v>
      </c>
      <c r="C37" s="84" t="s">
        <v>24</v>
      </c>
      <c r="D37" s="22">
        <v>42552</v>
      </c>
      <c r="E37" s="22" t="s">
        <v>177</v>
      </c>
      <c r="F37" s="23" t="s">
        <v>143</v>
      </c>
      <c r="G37" s="24" t="s">
        <v>537</v>
      </c>
      <c r="H37" s="24" t="s">
        <v>449</v>
      </c>
      <c r="I37" s="24" t="s">
        <v>538</v>
      </c>
      <c r="J37" s="190">
        <f t="shared" ref="J37:Q37" si="7">SUM(J38:J42)</f>
        <v>0</v>
      </c>
      <c r="K37" s="190">
        <f t="shared" si="7"/>
        <v>0</v>
      </c>
      <c r="L37" s="190">
        <f t="shared" si="7"/>
        <v>0</v>
      </c>
      <c r="M37" s="190">
        <f t="shared" si="7"/>
        <v>0</v>
      </c>
      <c r="N37" s="190">
        <f t="shared" si="7"/>
        <v>0</v>
      </c>
      <c r="O37" s="190">
        <f t="shared" si="7"/>
        <v>7586</v>
      </c>
      <c r="P37" s="190">
        <f t="shared" si="7"/>
        <v>0</v>
      </c>
      <c r="Q37" s="190">
        <f t="shared" si="7"/>
        <v>0</v>
      </c>
      <c r="R37" s="27" t="s">
        <v>276</v>
      </c>
      <c r="S37" s="182" t="s">
        <v>677</v>
      </c>
    </row>
    <row r="38" spans="1:252" s="6" customFormat="1" ht="145">
      <c r="A38" s="47">
        <f t="shared" si="1"/>
        <v>38</v>
      </c>
      <c r="B38" s="5" t="s">
        <v>126</v>
      </c>
      <c r="C38" s="5" t="s">
        <v>22</v>
      </c>
      <c r="D38" s="4">
        <v>42552</v>
      </c>
      <c r="E38" s="4" t="s">
        <v>539</v>
      </c>
      <c r="F38" s="8" t="s">
        <v>142</v>
      </c>
      <c r="G38" s="5" t="s">
        <v>613</v>
      </c>
      <c r="H38" s="5" t="s">
        <v>450</v>
      </c>
      <c r="I38" s="16" t="s">
        <v>531</v>
      </c>
      <c r="J38" s="193">
        <v>0</v>
      </c>
      <c r="K38" s="193">
        <v>0</v>
      </c>
      <c r="L38" s="193">
        <v>0</v>
      </c>
      <c r="M38" s="193"/>
      <c r="N38" s="193">
        <v>0</v>
      </c>
      <c r="O38" s="193">
        <v>7586</v>
      </c>
      <c r="P38" s="193">
        <v>0</v>
      </c>
      <c r="Q38" s="193">
        <v>0</v>
      </c>
      <c r="R38" s="9" t="s">
        <v>680</v>
      </c>
      <c r="S38" s="182"/>
    </row>
    <row r="39" spans="1:252" s="7" customFormat="1" ht="145">
      <c r="A39" s="40">
        <f t="shared" si="1"/>
        <v>39</v>
      </c>
      <c r="B39" s="5" t="s">
        <v>126</v>
      </c>
      <c r="C39" s="5" t="s">
        <v>20</v>
      </c>
      <c r="D39" s="4">
        <v>42552</v>
      </c>
      <c r="E39" s="4" t="s">
        <v>540</v>
      </c>
      <c r="F39" s="8" t="s">
        <v>141</v>
      </c>
      <c r="G39" s="5" t="s">
        <v>164</v>
      </c>
      <c r="H39" s="5" t="s">
        <v>451</v>
      </c>
      <c r="I39" s="16" t="s">
        <v>531</v>
      </c>
      <c r="J39" s="197">
        <v>0</v>
      </c>
      <c r="K39" s="197">
        <v>0</v>
      </c>
      <c r="L39" s="197">
        <v>0</v>
      </c>
      <c r="M39" s="197">
        <v>0</v>
      </c>
      <c r="N39" s="197">
        <v>0</v>
      </c>
      <c r="O39" s="197">
        <v>0</v>
      </c>
      <c r="P39" s="197">
        <v>0</v>
      </c>
      <c r="Q39" s="197">
        <v>0</v>
      </c>
      <c r="R39" s="5" t="s">
        <v>681</v>
      </c>
      <c r="S39" s="182"/>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row>
    <row r="40" spans="1:252" s="6" customFormat="1" ht="145">
      <c r="A40" s="47">
        <f t="shared" si="1"/>
        <v>40</v>
      </c>
      <c r="B40" s="5" t="s">
        <v>126</v>
      </c>
      <c r="C40" s="5" t="s">
        <v>17</v>
      </c>
      <c r="D40" s="4">
        <v>42552</v>
      </c>
      <c r="E40" s="4" t="s">
        <v>541</v>
      </c>
      <c r="F40" s="8" t="s">
        <v>140</v>
      </c>
      <c r="G40" s="5" t="s">
        <v>542</v>
      </c>
      <c r="H40" s="5" t="s">
        <v>452</v>
      </c>
      <c r="I40" s="16" t="s">
        <v>531</v>
      </c>
      <c r="J40" s="196"/>
      <c r="K40" s="191">
        <v>0</v>
      </c>
      <c r="L40" s="196">
        <v>0</v>
      </c>
      <c r="M40" s="196">
        <v>0</v>
      </c>
      <c r="N40" s="196">
        <v>0</v>
      </c>
      <c r="O40" s="196">
        <v>0</v>
      </c>
      <c r="P40" s="196">
        <v>0</v>
      </c>
      <c r="Q40" s="196">
        <v>0</v>
      </c>
      <c r="R40" s="5" t="s">
        <v>681</v>
      </c>
      <c r="S40" s="182"/>
    </row>
    <row r="41" spans="1:252" s="6" customFormat="1" ht="145">
      <c r="A41" s="47">
        <f t="shared" si="1"/>
        <v>41</v>
      </c>
      <c r="B41" s="5" t="s">
        <v>126</v>
      </c>
      <c r="C41" s="5" t="s">
        <v>14</v>
      </c>
      <c r="D41" s="4">
        <v>42552</v>
      </c>
      <c r="E41" s="4" t="s">
        <v>561</v>
      </c>
      <c r="F41" s="8" t="s">
        <v>139</v>
      </c>
      <c r="G41" s="5" t="s">
        <v>543</v>
      </c>
      <c r="H41" s="5" t="s">
        <v>453</v>
      </c>
      <c r="I41" s="16" t="s">
        <v>531</v>
      </c>
      <c r="J41" s="193">
        <v>0</v>
      </c>
      <c r="K41" s="193">
        <v>0</v>
      </c>
      <c r="L41" s="193">
        <v>0</v>
      </c>
      <c r="M41" s="193">
        <v>0</v>
      </c>
      <c r="N41" s="193">
        <v>0</v>
      </c>
      <c r="O41" s="193">
        <v>0</v>
      </c>
      <c r="P41" s="193">
        <v>0</v>
      </c>
      <c r="Q41" s="193">
        <v>0</v>
      </c>
      <c r="R41" s="21"/>
      <c r="S41" s="182" t="s">
        <v>682</v>
      </c>
    </row>
    <row r="42" spans="1:252" s="6" customFormat="1" ht="145">
      <c r="A42" s="47">
        <f t="shared" si="1"/>
        <v>42</v>
      </c>
      <c r="B42" s="5" t="s">
        <v>126</v>
      </c>
      <c r="C42" s="5" t="s">
        <v>138</v>
      </c>
      <c r="D42" s="4">
        <v>42552</v>
      </c>
      <c r="E42" s="4" t="s">
        <v>562</v>
      </c>
      <c r="F42" s="8" t="s">
        <v>137</v>
      </c>
      <c r="G42" s="5" t="s">
        <v>544</v>
      </c>
      <c r="H42" s="5" t="s">
        <v>454</v>
      </c>
      <c r="I42" s="16" t="s">
        <v>531</v>
      </c>
      <c r="J42" s="193">
        <v>0</v>
      </c>
      <c r="K42" s="193">
        <v>0</v>
      </c>
      <c r="L42" s="193">
        <v>0</v>
      </c>
      <c r="M42" s="193">
        <v>0</v>
      </c>
      <c r="N42" s="193">
        <v>0</v>
      </c>
      <c r="O42" s="193">
        <v>0</v>
      </c>
      <c r="P42" s="193">
        <v>0</v>
      </c>
      <c r="Q42" s="193">
        <v>0</v>
      </c>
      <c r="R42" s="21" t="s">
        <v>276</v>
      </c>
      <c r="S42" s="182" t="s">
        <v>682</v>
      </c>
    </row>
    <row r="43" spans="1:252" s="6" customFormat="1" ht="130.5">
      <c r="A43" s="47">
        <f t="shared" si="1"/>
        <v>43</v>
      </c>
      <c r="B43" s="84" t="s">
        <v>126</v>
      </c>
      <c r="C43" s="84" t="s">
        <v>19</v>
      </c>
      <c r="D43" s="22">
        <v>42552</v>
      </c>
      <c r="E43" s="22" t="s">
        <v>178</v>
      </c>
      <c r="F43" s="23" t="s">
        <v>136</v>
      </c>
      <c r="G43" s="24" t="s">
        <v>545</v>
      </c>
      <c r="H43" s="24" t="s">
        <v>455</v>
      </c>
      <c r="I43" s="24"/>
      <c r="J43" s="190">
        <f t="shared" ref="J43:Q43" si="8">SUM(J44:J47)</f>
        <v>0</v>
      </c>
      <c r="K43" s="190">
        <f t="shared" si="8"/>
        <v>0</v>
      </c>
      <c r="L43" s="190">
        <f t="shared" si="8"/>
        <v>0</v>
      </c>
      <c r="M43" s="190">
        <f t="shared" si="8"/>
        <v>0</v>
      </c>
      <c r="N43" s="190">
        <f t="shared" si="8"/>
        <v>0</v>
      </c>
      <c r="O43" s="190">
        <f t="shared" si="8"/>
        <v>19296</v>
      </c>
      <c r="P43" s="190">
        <f t="shared" si="8"/>
        <v>0</v>
      </c>
      <c r="Q43" s="190">
        <f t="shared" si="8"/>
        <v>0</v>
      </c>
      <c r="R43" s="27" t="s">
        <v>276</v>
      </c>
      <c r="S43" s="182" t="s">
        <v>682</v>
      </c>
    </row>
    <row r="44" spans="1:252" s="6" customFormat="1" ht="145">
      <c r="A44" s="47">
        <f t="shared" si="1"/>
        <v>44</v>
      </c>
      <c r="B44" s="5" t="s">
        <v>126</v>
      </c>
      <c r="C44" s="5" t="s">
        <v>82</v>
      </c>
      <c r="D44" s="4">
        <v>42552</v>
      </c>
      <c r="E44" s="4" t="s">
        <v>546</v>
      </c>
      <c r="F44" s="8" t="s">
        <v>135</v>
      </c>
      <c r="G44" s="5" t="s">
        <v>547</v>
      </c>
      <c r="H44" s="5" t="s">
        <v>456</v>
      </c>
      <c r="I44" s="16" t="s">
        <v>531</v>
      </c>
      <c r="J44" s="193"/>
      <c r="K44" s="193">
        <v>0</v>
      </c>
      <c r="L44" s="193"/>
      <c r="M44" s="193"/>
      <c r="N44" s="193"/>
      <c r="O44" s="193">
        <v>19296</v>
      </c>
      <c r="P44" s="193"/>
      <c r="Q44" s="193"/>
      <c r="R44" s="21" t="s">
        <v>276</v>
      </c>
      <c r="S44" s="6" t="s">
        <v>684</v>
      </c>
    </row>
    <row r="45" spans="1:252" s="6" customFormat="1" ht="232">
      <c r="A45" s="47">
        <f t="shared" si="1"/>
        <v>45</v>
      </c>
      <c r="B45" s="5" t="s">
        <v>126</v>
      </c>
      <c r="C45" s="5" t="s">
        <v>81</v>
      </c>
      <c r="D45" s="4">
        <v>42552</v>
      </c>
      <c r="E45" s="4" t="s">
        <v>548</v>
      </c>
      <c r="F45" s="8" t="s">
        <v>134</v>
      </c>
      <c r="G45" s="5" t="s">
        <v>165</v>
      </c>
      <c r="H45" s="5" t="s">
        <v>457</v>
      </c>
      <c r="I45" s="16" t="s">
        <v>531</v>
      </c>
      <c r="J45" s="198"/>
      <c r="K45" s="198">
        <v>0</v>
      </c>
      <c r="L45" s="198"/>
      <c r="M45" s="198"/>
      <c r="N45" s="198"/>
      <c r="O45" s="198">
        <v>0</v>
      </c>
      <c r="P45" s="198"/>
      <c r="Q45" s="198"/>
      <c r="R45" s="5" t="s">
        <v>743</v>
      </c>
      <c r="S45" s="182" t="s">
        <v>742</v>
      </c>
    </row>
    <row r="46" spans="1:252" s="6" customFormat="1" ht="246.5">
      <c r="A46" s="47">
        <f t="shared" si="1"/>
        <v>46</v>
      </c>
      <c r="B46" s="5" t="s">
        <v>126</v>
      </c>
      <c r="C46" s="5" t="s">
        <v>79</v>
      </c>
      <c r="D46" s="4">
        <v>42552</v>
      </c>
      <c r="E46" s="4" t="s">
        <v>549</v>
      </c>
      <c r="F46" s="8" t="s">
        <v>133</v>
      </c>
      <c r="G46" s="5" t="s">
        <v>166</v>
      </c>
      <c r="H46" s="5" t="s">
        <v>458</v>
      </c>
      <c r="I46" s="16" t="s">
        <v>531</v>
      </c>
      <c r="J46" s="191"/>
      <c r="K46" s="191">
        <v>0</v>
      </c>
      <c r="L46" s="191"/>
      <c r="M46" s="191"/>
      <c r="N46" s="191"/>
      <c r="O46" s="191">
        <v>0</v>
      </c>
      <c r="P46" s="191"/>
      <c r="Q46" s="191"/>
      <c r="R46" s="5" t="s">
        <v>686</v>
      </c>
      <c r="S46" s="182" t="s">
        <v>685</v>
      </c>
    </row>
    <row r="47" spans="1:252" s="6" customFormat="1" ht="203">
      <c r="A47" s="47">
        <f t="shared" si="1"/>
        <v>47</v>
      </c>
      <c r="B47" s="5" t="s">
        <v>126</v>
      </c>
      <c r="C47" s="5" t="s">
        <v>78</v>
      </c>
      <c r="D47" s="4">
        <v>42552</v>
      </c>
      <c r="E47" s="4" t="s">
        <v>550</v>
      </c>
      <c r="F47" s="8" t="s">
        <v>132</v>
      </c>
      <c r="G47" s="5" t="s">
        <v>551</v>
      </c>
      <c r="H47" s="5" t="s">
        <v>459</v>
      </c>
      <c r="I47" s="16" t="s">
        <v>531</v>
      </c>
      <c r="J47" s="193"/>
      <c r="K47" s="193">
        <v>0</v>
      </c>
      <c r="L47" s="193"/>
      <c r="M47" s="193"/>
      <c r="N47" s="193"/>
      <c r="O47" s="193">
        <v>0</v>
      </c>
      <c r="P47" s="193"/>
      <c r="Q47" s="193"/>
      <c r="R47" s="5" t="s">
        <v>687</v>
      </c>
      <c r="S47" s="182" t="s">
        <v>685</v>
      </c>
    </row>
    <row r="48" spans="1:252" s="7" customFormat="1" ht="116">
      <c r="A48" s="40">
        <f t="shared" si="1"/>
        <v>48</v>
      </c>
      <c r="B48" s="84" t="s">
        <v>126</v>
      </c>
      <c r="C48" s="84" t="s">
        <v>76</v>
      </c>
      <c r="D48" s="22">
        <v>42552</v>
      </c>
      <c r="E48" s="22" t="s">
        <v>553</v>
      </c>
      <c r="F48" s="23" t="s">
        <v>131</v>
      </c>
      <c r="G48" s="24" t="s">
        <v>552</v>
      </c>
      <c r="H48" s="24" t="s">
        <v>460</v>
      </c>
      <c r="I48" s="24"/>
      <c r="J48" s="199">
        <f t="shared" ref="J48:Q48" si="9">SUM(J49:J53)</f>
        <v>0</v>
      </c>
      <c r="K48" s="199">
        <f t="shared" si="9"/>
        <v>0</v>
      </c>
      <c r="L48" s="199">
        <f t="shared" si="9"/>
        <v>0</v>
      </c>
      <c r="M48" s="199">
        <f t="shared" si="9"/>
        <v>0</v>
      </c>
      <c r="N48" s="199">
        <f t="shared" si="9"/>
        <v>0</v>
      </c>
      <c r="O48" s="199">
        <f t="shared" si="9"/>
        <v>2772</v>
      </c>
      <c r="P48" s="199">
        <f t="shared" si="9"/>
        <v>1350</v>
      </c>
      <c r="Q48" s="199">
        <f t="shared" si="9"/>
        <v>0</v>
      </c>
      <c r="R48" s="86" t="s">
        <v>276</v>
      </c>
      <c r="S48" s="182" t="s">
        <v>689</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row>
    <row r="49" spans="1:252" s="7" customFormat="1" ht="145">
      <c r="A49" s="40">
        <f t="shared" si="1"/>
        <v>49</v>
      </c>
      <c r="B49" s="5" t="s">
        <v>126</v>
      </c>
      <c r="C49" s="5" t="s">
        <v>74</v>
      </c>
      <c r="D49" s="4">
        <v>42552</v>
      </c>
      <c r="E49" s="4" t="s">
        <v>563</v>
      </c>
      <c r="F49" s="8" t="s">
        <v>130</v>
      </c>
      <c r="G49" s="5" t="s">
        <v>167</v>
      </c>
      <c r="H49" s="5" t="s">
        <v>461</v>
      </c>
      <c r="I49" s="16" t="s">
        <v>531</v>
      </c>
      <c r="J49" s="191"/>
      <c r="K49" s="191">
        <v>0</v>
      </c>
      <c r="L49" s="191"/>
      <c r="M49" s="191"/>
      <c r="N49" s="191"/>
      <c r="O49" s="191">
        <v>2772</v>
      </c>
      <c r="P49" s="191">
        <v>1350</v>
      </c>
      <c r="Q49" s="191"/>
      <c r="R49" s="5" t="s">
        <v>688</v>
      </c>
      <c r="S49" s="182" t="s">
        <v>690</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row>
    <row r="50" spans="1:252" s="7" customFormat="1" ht="145">
      <c r="A50" s="40">
        <f t="shared" si="1"/>
        <v>50</v>
      </c>
      <c r="B50" s="5" t="s">
        <v>126</v>
      </c>
      <c r="C50" s="5" t="s">
        <v>73</v>
      </c>
      <c r="D50" s="4">
        <v>42552</v>
      </c>
      <c r="E50" s="4" t="s">
        <v>554</v>
      </c>
      <c r="F50" s="8" t="s">
        <v>129</v>
      </c>
      <c r="G50" s="5" t="s">
        <v>167</v>
      </c>
      <c r="H50" s="5" t="s">
        <v>462</v>
      </c>
      <c r="I50" s="16" t="s">
        <v>531</v>
      </c>
      <c r="J50" s="193"/>
      <c r="K50" s="193">
        <v>0</v>
      </c>
      <c r="L50" s="193"/>
      <c r="M50" s="193"/>
      <c r="N50" s="193"/>
      <c r="O50" s="193">
        <v>0</v>
      </c>
      <c r="P50" s="193"/>
      <c r="Q50" s="193"/>
      <c r="R50" s="5" t="s">
        <v>688</v>
      </c>
      <c r="S50" s="182" t="s">
        <v>690</v>
      </c>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row>
    <row r="51" spans="1:252" s="6" customFormat="1" ht="145">
      <c r="A51" s="47">
        <f t="shared" si="1"/>
        <v>51</v>
      </c>
      <c r="B51" s="5" t="s">
        <v>126</v>
      </c>
      <c r="C51" s="5" t="s">
        <v>71</v>
      </c>
      <c r="D51" s="4">
        <v>42552</v>
      </c>
      <c r="E51" s="4" t="s">
        <v>555</v>
      </c>
      <c r="F51" s="8" t="s">
        <v>128</v>
      </c>
      <c r="G51" s="5" t="s">
        <v>167</v>
      </c>
      <c r="H51" s="5" t="s">
        <v>463</v>
      </c>
      <c r="I51" s="16" t="s">
        <v>531</v>
      </c>
      <c r="J51" s="193"/>
      <c r="K51" s="193">
        <v>0</v>
      </c>
      <c r="L51" s="193"/>
      <c r="M51" s="193"/>
      <c r="N51" s="193"/>
      <c r="O51" s="193">
        <v>0</v>
      </c>
      <c r="P51" s="193"/>
      <c r="Q51" s="193"/>
      <c r="R51" s="5" t="s">
        <v>688</v>
      </c>
      <c r="S51" s="182" t="s">
        <v>690</v>
      </c>
    </row>
    <row r="52" spans="1:252" s="6" customFormat="1" ht="130.5">
      <c r="A52" s="47">
        <f t="shared" ref="A52:A83" si="10">ROW(A52)</f>
        <v>52</v>
      </c>
      <c r="B52" s="5" t="s">
        <v>126</v>
      </c>
      <c r="C52" s="5" t="s">
        <v>69</v>
      </c>
      <c r="D52" s="4">
        <v>42552</v>
      </c>
      <c r="E52" s="4" t="s">
        <v>556</v>
      </c>
      <c r="F52" s="8" t="s">
        <v>127</v>
      </c>
      <c r="G52" s="5" t="s">
        <v>167</v>
      </c>
      <c r="H52" s="5" t="s">
        <v>464</v>
      </c>
      <c r="I52" s="5" t="s">
        <v>586</v>
      </c>
      <c r="J52" s="198">
        <v>0</v>
      </c>
      <c r="K52" s="198">
        <v>0</v>
      </c>
      <c r="L52" s="198">
        <v>0</v>
      </c>
      <c r="M52" s="198">
        <v>0</v>
      </c>
      <c r="N52" s="198">
        <v>0</v>
      </c>
      <c r="O52" s="198">
        <v>0</v>
      </c>
      <c r="P52" s="198">
        <v>0</v>
      </c>
      <c r="Q52" s="198">
        <v>0</v>
      </c>
      <c r="R52" s="5"/>
      <c r="S52" s="182" t="s">
        <v>683</v>
      </c>
    </row>
    <row r="53" spans="1:252" s="6" customFormat="1" ht="203">
      <c r="A53" s="47">
        <f t="shared" si="10"/>
        <v>53</v>
      </c>
      <c r="B53" s="5" t="s">
        <v>126</v>
      </c>
      <c r="C53" s="5" t="s">
        <v>68</v>
      </c>
      <c r="D53" s="4">
        <v>42552</v>
      </c>
      <c r="E53" s="4" t="s">
        <v>557</v>
      </c>
      <c r="F53" s="8" t="s">
        <v>125</v>
      </c>
      <c r="G53" s="5" t="s">
        <v>167</v>
      </c>
      <c r="H53" s="5" t="s">
        <v>465</v>
      </c>
      <c r="I53" s="5" t="s">
        <v>586</v>
      </c>
      <c r="J53" s="198">
        <v>0</v>
      </c>
      <c r="K53" s="198">
        <v>0</v>
      </c>
      <c r="L53" s="198">
        <v>0</v>
      </c>
      <c r="M53" s="198">
        <v>0</v>
      </c>
      <c r="N53" s="198">
        <v>0</v>
      </c>
      <c r="O53" s="198">
        <v>0</v>
      </c>
      <c r="P53" s="198">
        <v>0</v>
      </c>
      <c r="Q53" s="198">
        <v>0</v>
      </c>
      <c r="R53" s="5">
        <v>0</v>
      </c>
      <c r="S53" s="182" t="s">
        <v>672</v>
      </c>
    </row>
    <row r="54" spans="1:252" s="17" customFormat="1">
      <c r="A54" s="47">
        <f t="shared" si="10"/>
        <v>54</v>
      </c>
      <c r="B54" s="10"/>
      <c r="C54" s="10"/>
      <c r="D54" s="10"/>
      <c r="E54" s="10"/>
      <c r="F54" s="11"/>
      <c r="G54" s="10"/>
      <c r="H54" s="10"/>
      <c r="I54" s="10"/>
      <c r="J54" s="192"/>
      <c r="K54" s="192"/>
      <c r="L54" s="192"/>
      <c r="M54" s="192"/>
      <c r="N54" s="192"/>
      <c r="O54" s="192"/>
      <c r="P54" s="192"/>
      <c r="Q54" s="192"/>
      <c r="R54" s="10" t="s">
        <v>276</v>
      </c>
    </row>
    <row r="55" spans="1:252" s="6" customFormat="1" ht="130.5">
      <c r="A55" s="47">
        <f t="shared" si="10"/>
        <v>55</v>
      </c>
      <c r="B55" s="84" t="s">
        <v>117</v>
      </c>
      <c r="C55" s="84" t="s">
        <v>12</v>
      </c>
      <c r="D55" s="22">
        <v>42552</v>
      </c>
      <c r="E55" s="22" t="s">
        <v>179</v>
      </c>
      <c r="F55" s="23" t="s">
        <v>124</v>
      </c>
      <c r="G55" s="24" t="s">
        <v>334</v>
      </c>
      <c r="H55" s="24" t="s">
        <v>335</v>
      </c>
      <c r="I55" s="24"/>
      <c r="J55" s="190">
        <f t="shared" ref="J55:Q55" si="11">SUM(J56:J60)</f>
        <v>0</v>
      </c>
      <c r="K55" s="190">
        <f t="shared" si="11"/>
        <v>0</v>
      </c>
      <c r="L55" s="190">
        <f t="shared" si="11"/>
        <v>0</v>
      </c>
      <c r="M55" s="190">
        <f t="shared" si="11"/>
        <v>71013</v>
      </c>
      <c r="N55" s="190">
        <f t="shared" si="11"/>
        <v>20643</v>
      </c>
      <c r="O55" s="190">
        <f t="shared" si="11"/>
        <v>127409</v>
      </c>
      <c r="P55" s="190">
        <f t="shared" si="11"/>
        <v>0</v>
      </c>
      <c r="Q55" s="190">
        <f t="shared" si="11"/>
        <v>0</v>
      </c>
      <c r="R55" s="27" t="s">
        <v>276</v>
      </c>
      <c r="S55" s="182" t="s">
        <v>691</v>
      </c>
    </row>
    <row r="56" spans="1:252" s="7" customFormat="1" ht="101.5">
      <c r="A56" s="40">
        <f t="shared" si="10"/>
        <v>56</v>
      </c>
      <c r="B56" s="5" t="s">
        <v>117</v>
      </c>
      <c r="C56" s="5" t="s">
        <v>10</v>
      </c>
      <c r="D56" s="4">
        <v>42552</v>
      </c>
      <c r="E56" s="4"/>
      <c r="F56" s="8" t="s">
        <v>123</v>
      </c>
      <c r="G56" s="5" t="s">
        <v>564</v>
      </c>
      <c r="H56" s="5" t="s">
        <v>235</v>
      </c>
      <c r="I56" s="5" t="s">
        <v>587</v>
      </c>
      <c r="J56" s="191">
        <v>0</v>
      </c>
      <c r="K56" s="191">
        <v>0</v>
      </c>
      <c r="L56" s="191">
        <v>0</v>
      </c>
      <c r="M56" s="191">
        <v>71013</v>
      </c>
      <c r="N56" s="191">
        <v>20643</v>
      </c>
      <c r="O56" s="191">
        <v>127409</v>
      </c>
      <c r="P56" s="191">
        <v>0</v>
      </c>
      <c r="Q56" s="191">
        <v>0</v>
      </c>
      <c r="R56" s="16" t="s">
        <v>693</v>
      </c>
      <c r="S56" s="182" t="s">
        <v>692</v>
      </c>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c r="IQ56" s="6"/>
      <c r="IR56" s="6"/>
    </row>
    <row r="57" spans="1:252" s="7" customFormat="1" ht="100.9" customHeight="1">
      <c r="A57" s="40">
        <f t="shared" si="10"/>
        <v>57</v>
      </c>
      <c r="B57" s="5" t="s">
        <v>117</v>
      </c>
      <c r="C57" s="5" t="s">
        <v>8</v>
      </c>
      <c r="D57" s="4">
        <v>42552</v>
      </c>
      <c r="E57" s="4"/>
      <c r="F57" s="8" t="s">
        <v>122</v>
      </c>
      <c r="G57" s="5" t="s">
        <v>337</v>
      </c>
      <c r="H57" s="5" t="s">
        <v>336</v>
      </c>
      <c r="I57" s="5" t="s">
        <v>588</v>
      </c>
      <c r="J57" s="191">
        <v>0</v>
      </c>
      <c r="K57" s="191">
        <v>0</v>
      </c>
      <c r="L57" s="191">
        <v>0</v>
      </c>
      <c r="M57" s="191">
        <v>0</v>
      </c>
      <c r="N57" s="191">
        <v>0</v>
      </c>
      <c r="O57" s="191">
        <v>0</v>
      </c>
      <c r="P57" s="191">
        <v>0</v>
      </c>
      <c r="Q57" s="191">
        <v>0</v>
      </c>
      <c r="R57" s="16" t="s">
        <v>694</v>
      </c>
      <c r="S57" s="182" t="s">
        <v>692</v>
      </c>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row>
    <row r="58" spans="1:252" s="6" customFormat="1" ht="231.65" customHeight="1">
      <c r="A58" s="47">
        <f t="shared" si="10"/>
        <v>58</v>
      </c>
      <c r="B58" s="5" t="s">
        <v>117</v>
      </c>
      <c r="C58" s="5" t="s">
        <v>31</v>
      </c>
      <c r="D58" s="4">
        <v>42552</v>
      </c>
      <c r="E58" s="4"/>
      <c r="F58" s="8" t="s">
        <v>121</v>
      </c>
      <c r="G58" s="5" t="s">
        <v>338</v>
      </c>
      <c r="H58" s="5" t="s">
        <v>339</v>
      </c>
      <c r="I58" s="5" t="s">
        <v>589</v>
      </c>
      <c r="J58" s="196">
        <v>0</v>
      </c>
      <c r="K58" s="191">
        <v>0</v>
      </c>
      <c r="L58" s="191">
        <v>0</v>
      </c>
      <c r="M58" s="191">
        <v>0</v>
      </c>
      <c r="N58" s="191">
        <v>0</v>
      </c>
      <c r="O58" s="191">
        <v>0</v>
      </c>
      <c r="P58" s="191">
        <v>0</v>
      </c>
      <c r="Q58" s="191">
        <v>0</v>
      </c>
      <c r="R58" s="5" t="s">
        <v>276</v>
      </c>
      <c r="S58" s="182" t="s">
        <v>691</v>
      </c>
    </row>
    <row r="59" spans="1:252" s="6" customFormat="1" ht="203">
      <c r="A59" s="47">
        <f t="shared" si="10"/>
        <v>59</v>
      </c>
      <c r="B59" s="5" t="s">
        <v>117</v>
      </c>
      <c r="C59" s="5" t="s">
        <v>29</v>
      </c>
      <c r="D59" s="4">
        <v>42552</v>
      </c>
      <c r="E59" s="4"/>
      <c r="F59" s="8" t="s">
        <v>185</v>
      </c>
      <c r="G59" s="5" t="s">
        <v>565</v>
      </c>
      <c r="H59" s="5" t="s">
        <v>236</v>
      </c>
      <c r="I59" s="5" t="s">
        <v>590</v>
      </c>
      <c r="J59" s="196">
        <v>0</v>
      </c>
      <c r="K59" s="196">
        <v>0</v>
      </c>
      <c r="L59" s="196">
        <v>0</v>
      </c>
      <c r="M59" s="196">
        <v>0</v>
      </c>
      <c r="N59" s="196">
        <v>0</v>
      </c>
      <c r="O59" s="196">
        <v>0</v>
      </c>
      <c r="P59" s="196">
        <v>0</v>
      </c>
      <c r="Q59" s="196">
        <v>0</v>
      </c>
      <c r="R59" s="5" t="s">
        <v>276</v>
      </c>
      <c r="S59" s="182" t="s">
        <v>695</v>
      </c>
    </row>
    <row r="60" spans="1:252" s="6" customFormat="1" ht="116">
      <c r="A60" s="47">
        <f t="shared" si="10"/>
        <v>60</v>
      </c>
      <c r="B60" s="5" t="s">
        <v>117</v>
      </c>
      <c r="C60" s="5" t="s">
        <v>27</v>
      </c>
      <c r="D60" s="4">
        <v>42552</v>
      </c>
      <c r="E60" s="4"/>
      <c r="F60" s="8" t="s">
        <v>120</v>
      </c>
      <c r="G60" s="5" t="s">
        <v>340</v>
      </c>
      <c r="H60" s="5" t="s">
        <v>233</v>
      </c>
      <c r="I60" s="5" t="s">
        <v>591</v>
      </c>
      <c r="J60" s="196">
        <v>0</v>
      </c>
      <c r="K60" s="196">
        <v>0</v>
      </c>
      <c r="L60" s="196">
        <v>0</v>
      </c>
      <c r="M60" s="196">
        <v>0</v>
      </c>
      <c r="N60" s="196">
        <v>0</v>
      </c>
      <c r="O60" s="196">
        <v>0</v>
      </c>
      <c r="P60" s="196">
        <v>0</v>
      </c>
      <c r="Q60" s="196">
        <v>0</v>
      </c>
      <c r="R60" s="5" t="s">
        <v>276</v>
      </c>
      <c r="S60" s="182" t="s">
        <v>696</v>
      </c>
    </row>
    <row r="61" spans="1:252" s="6" customFormat="1" ht="116">
      <c r="A61" s="47">
        <f t="shared" si="10"/>
        <v>61</v>
      </c>
      <c r="B61" s="84" t="s">
        <v>117</v>
      </c>
      <c r="C61" s="84" t="s">
        <v>6</v>
      </c>
      <c r="D61" s="22">
        <v>42552</v>
      </c>
      <c r="E61" s="22" t="s">
        <v>180</v>
      </c>
      <c r="F61" s="23" t="s">
        <v>186</v>
      </c>
      <c r="G61" s="24" t="s">
        <v>342</v>
      </c>
      <c r="H61" s="24" t="s">
        <v>341</v>
      </c>
      <c r="I61" s="24"/>
      <c r="J61" s="190">
        <f t="shared" ref="J61:Q61" si="12">SUM(J62:J64)</f>
        <v>0</v>
      </c>
      <c r="K61" s="190">
        <f t="shared" si="12"/>
        <v>0</v>
      </c>
      <c r="L61" s="190">
        <f t="shared" si="12"/>
        <v>0</v>
      </c>
      <c r="M61" s="190">
        <f t="shared" si="12"/>
        <v>0</v>
      </c>
      <c r="N61" s="190">
        <f t="shared" si="12"/>
        <v>0</v>
      </c>
      <c r="O61" s="190">
        <f t="shared" si="12"/>
        <v>9259</v>
      </c>
      <c r="P61" s="190">
        <f t="shared" si="12"/>
        <v>0</v>
      </c>
      <c r="Q61" s="190">
        <f t="shared" si="12"/>
        <v>0</v>
      </c>
      <c r="R61" s="27" t="s">
        <v>276</v>
      </c>
      <c r="S61" s="182" t="s">
        <v>691</v>
      </c>
    </row>
    <row r="62" spans="1:252" s="6" customFormat="1" ht="116">
      <c r="A62" s="47">
        <f t="shared" si="10"/>
        <v>62</v>
      </c>
      <c r="B62" s="5" t="s">
        <v>117</v>
      </c>
      <c r="C62" s="5" t="s">
        <v>4</v>
      </c>
      <c r="D62" s="4">
        <v>42552</v>
      </c>
      <c r="E62" s="4"/>
      <c r="F62" s="8" t="s">
        <v>119</v>
      </c>
      <c r="G62" s="5" t="s">
        <v>345</v>
      </c>
      <c r="H62" s="5" t="s">
        <v>343</v>
      </c>
      <c r="I62" s="5" t="s">
        <v>592</v>
      </c>
      <c r="J62" s="196">
        <v>0</v>
      </c>
      <c r="K62" s="196">
        <v>0</v>
      </c>
      <c r="L62" s="196">
        <v>0</v>
      </c>
      <c r="M62" s="196"/>
      <c r="N62" s="196">
        <v>0</v>
      </c>
      <c r="O62" s="196">
        <v>9259</v>
      </c>
      <c r="P62" s="196">
        <v>0</v>
      </c>
      <c r="Q62" s="196">
        <v>0</v>
      </c>
      <c r="R62" s="5" t="s">
        <v>694</v>
      </c>
      <c r="S62" s="182" t="s">
        <v>692</v>
      </c>
    </row>
    <row r="63" spans="1:252" s="7" customFormat="1" ht="116">
      <c r="A63" s="40">
        <f t="shared" si="10"/>
        <v>63</v>
      </c>
      <c r="B63" s="5" t="s">
        <v>117</v>
      </c>
      <c r="C63" s="5" t="s">
        <v>1</v>
      </c>
      <c r="D63" s="4">
        <v>42552</v>
      </c>
      <c r="E63" s="4"/>
      <c r="F63" s="8" t="s">
        <v>118</v>
      </c>
      <c r="G63" s="5" t="s">
        <v>566</v>
      </c>
      <c r="H63" s="5" t="s">
        <v>344</v>
      </c>
      <c r="I63" s="5" t="s">
        <v>592</v>
      </c>
      <c r="J63" s="196">
        <v>0</v>
      </c>
      <c r="K63" s="196">
        <v>0</v>
      </c>
      <c r="L63" s="196">
        <v>0</v>
      </c>
      <c r="M63" s="196">
        <v>0</v>
      </c>
      <c r="N63" s="196">
        <v>0</v>
      </c>
      <c r="O63" s="196">
        <v>0</v>
      </c>
      <c r="P63" s="196">
        <v>0</v>
      </c>
      <c r="Q63" s="196">
        <v>0</v>
      </c>
      <c r="R63" s="5" t="s">
        <v>694</v>
      </c>
      <c r="S63" s="182" t="s">
        <v>692</v>
      </c>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row>
    <row r="64" spans="1:252" s="6" customFormat="1" ht="217.5">
      <c r="A64" s="47">
        <f t="shared" si="10"/>
        <v>64</v>
      </c>
      <c r="B64" s="5" t="s">
        <v>117</v>
      </c>
      <c r="C64" s="5" t="s">
        <v>40</v>
      </c>
      <c r="D64" s="4">
        <v>42552</v>
      </c>
      <c r="E64" s="4"/>
      <c r="F64" s="8" t="s">
        <v>116</v>
      </c>
      <c r="G64" s="5" t="s">
        <v>347</v>
      </c>
      <c r="H64" s="5" t="s">
        <v>346</v>
      </c>
      <c r="I64" s="5" t="s">
        <v>592</v>
      </c>
      <c r="J64" s="196">
        <v>0</v>
      </c>
      <c r="K64" s="196">
        <v>0</v>
      </c>
      <c r="L64" s="196">
        <v>0</v>
      </c>
      <c r="M64" s="196">
        <v>0</v>
      </c>
      <c r="N64" s="196">
        <v>0</v>
      </c>
      <c r="O64" s="196">
        <v>0</v>
      </c>
      <c r="P64" s="196">
        <v>0</v>
      </c>
      <c r="Q64" s="196">
        <v>0</v>
      </c>
      <c r="R64" s="5" t="s">
        <v>697</v>
      </c>
      <c r="S64" s="185" t="s">
        <v>698</v>
      </c>
    </row>
    <row r="65" spans="1:252" s="17" customFormat="1">
      <c r="A65" s="47">
        <f t="shared" si="10"/>
        <v>65</v>
      </c>
      <c r="B65" s="10"/>
      <c r="C65" s="10"/>
      <c r="D65" s="10"/>
      <c r="E65" s="10"/>
      <c r="F65" s="11"/>
      <c r="G65" s="10"/>
      <c r="H65" s="10"/>
      <c r="I65" s="10"/>
      <c r="J65" s="192"/>
      <c r="K65" s="192"/>
      <c r="L65" s="192"/>
      <c r="M65" s="192"/>
      <c r="N65" s="192"/>
      <c r="O65" s="192"/>
      <c r="P65" s="192"/>
      <c r="Q65" s="192"/>
      <c r="R65" s="12" t="s">
        <v>276</v>
      </c>
    </row>
    <row r="66" spans="1:252" s="6" customFormat="1" ht="145">
      <c r="A66" s="47">
        <f t="shared" si="10"/>
        <v>66</v>
      </c>
      <c r="B66" s="84" t="s">
        <v>97</v>
      </c>
      <c r="C66" s="84" t="s">
        <v>12</v>
      </c>
      <c r="D66" s="22">
        <v>42552</v>
      </c>
      <c r="E66" s="22" t="s">
        <v>181</v>
      </c>
      <c r="F66" s="23" t="s">
        <v>115</v>
      </c>
      <c r="G66" s="24" t="s">
        <v>353</v>
      </c>
      <c r="H66" s="24" t="s">
        <v>352</v>
      </c>
      <c r="I66" s="24"/>
      <c r="J66" s="190">
        <f t="shared" ref="J66:Q66" si="13">SUM(J67:J76)</f>
        <v>0</v>
      </c>
      <c r="K66" s="190">
        <f t="shared" si="13"/>
        <v>0</v>
      </c>
      <c r="L66" s="190">
        <f t="shared" si="13"/>
        <v>0</v>
      </c>
      <c r="M66" s="190">
        <f t="shared" si="13"/>
        <v>51641</v>
      </c>
      <c r="N66" s="190">
        <f t="shared" si="13"/>
        <v>0</v>
      </c>
      <c r="O66" s="190">
        <f t="shared" si="13"/>
        <v>99166</v>
      </c>
      <c r="P66" s="190">
        <f t="shared" si="13"/>
        <v>0</v>
      </c>
      <c r="Q66" s="190">
        <f t="shared" si="13"/>
        <v>0</v>
      </c>
      <c r="R66" s="27" t="s">
        <v>276</v>
      </c>
      <c r="S66" s="186" t="s">
        <v>699</v>
      </c>
    </row>
    <row r="67" spans="1:252" s="6" customFormat="1" ht="188.5" customHeight="1">
      <c r="A67" s="47">
        <f t="shared" si="10"/>
        <v>67</v>
      </c>
      <c r="B67" s="5" t="s">
        <v>97</v>
      </c>
      <c r="C67" s="5" t="s">
        <v>10</v>
      </c>
      <c r="D67" s="4">
        <v>42552</v>
      </c>
      <c r="E67" s="4"/>
      <c r="F67" s="8" t="s">
        <v>114</v>
      </c>
      <c r="G67" s="5" t="s">
        <v>360</v>
      </c>
      <c r="H67" s="5" t="s">
        <v>351</v>
      </c>
      <c r="I67" s="5" t="s">
        <v>593</v>
      </c>
      <c r="J67" s="191">
        <v>0</v>
      </c>
      <c r="K67" s="191">
        <v>0</v>
      </c>
      <c r="L67" s="196">
        <v>0</v>
      </c>
      <c r="M67" s="196">
        <v>51641</v>
      </c>
      <c r="N67" s="196">
        <v>0</v>
      </c>
      <c r="O67" s="196">
        <v>99166</v>
      </c>
      <c r="P67" s="196">
        <v>0</v>
      </c>
      <c r="Q67" s="196">
        <v>0</v>
      </c>
      <c r="R67" s="5">
        <v>0</v>
      </c>
      <c r="S67" s="182" t="s">
        <v>717</v>
      </c>
    </row>
    <row r="68" spans="1:252" s="6" customFormat="1" ht="174">
      <c r="A68" s="47">
        <f t="shared" si="10"/>
        <v>68</v>
      </c>
      <c r="B68" s="5" t="s">
        <v>97</v>
      </c>
      <c r="C68" s="5" t="s">
        <v>8</v>
      </c>
      <c r="D68" s="4">
        <v>42552</v>
      </c>
      <c r="E68" s="4"/>
      <c r="F68" s="8" t="s">
        <v>113</v>
      </c>
      <c r="G68" s="5" t="s">
        <v>355</v>
      </c>
      <c r="H68" s="5" t="s">
        <v>354</v>
      </c>
      <c r="I68" s="5" t="s">
        <v>594</v>
      </c>
      <c r="J68" s="193">
        <v>0</v>
      </c>
      <c r="K68" s="193">
        <v>0</v>
      </c>
      <c r="L68" s="193">
        <v>0</v>
      </c>
      <c r="M68" s="193">
        <v>0</v>
      </c>
      <c r="N68" s="193">
        <v>0</v>
      </c>
      <c r="O68" s="193">
        <v>0</v>
      </c>
      <c r="P68" s="193">
        <v>0</v>
      </c>
      <c r="Q68" s="193">
        <v>0</v>
      </c>
      <c r="R68" s="5" t="s">
        <v>700</v>
      </c>
      <c r="S68" s="182" t="s">
        <v>699</v>
      </c>
    </row>
    <row r="69" spans="1:252" s="6" customFormat="1" ht="149.5" customHeight="1">
      <c r="A69" s="47">
        <f t="shared" si="10"/>
        <v>69</v>
      </c>
      <c r="B69" s="70" t="s">
        <v>97</v>
      </c>
      <c r="C69" s="74" t="s">
        <v>31</v>
      </c>
      <c r="D69" s="72">
        <v>42552</v>
      </c>
      <c r="E69" s="72"/>
      <c r="F69" s="73" t="s">
        <v>356</v>
      </c>
      <c r="G69" s="71" t="s">
        <v>358</v>
      </c>
      <c r="H69" s="71" t="s">
        <v>357</v>
      </c>
      <c r="I69" s="85" t="s">
        <v>595</v>
      </c>
      <c r="J69" s="200"/>
      <c r="K69" s="200"/>
      <c r="L69" s="200"/>
      <c r="M69" s="200"/>
      <c r="N69" s="200"/>
      <c r="O69" s="200"/>
      <c r="P69" s="200"/>
      <c r="Q69" s="200"/>
      <c r="R69" s="75"/>
    </row>
    <row r="70" spans="1:252" s="6" customFormat="1" ht="217.5">
      <c r="A70" s="47">
        <f t="shared" si="10"/>
        <v>70</v>
      </c>
      <c r="B70" s="5" t="s">
        <v>97</v>
      </c>
      <c r="C70" s="5" t="s">
        <v>29</v>
      </c>
      <c r="D70" s="4">
        <v>42552</v>
      </c>
      <c r="E70" s="4"/>
      <c r="F70" s="8" t="s">
        <v>112</v>
      </c>
      <c r="G70" s="5" t="s">
        <v>364</v>
      </c>
      <c r="H70" s="5" t="s">
        <v>359</v>
      </c>
      <c r="I70" s="5" t="s">
        <v>596</v>
      </c>
      <c r="J70" s="191">
        <v>0</v>
      </c>
      <c r="K70" s="191">
        <v>0</v>
      </c>
      <c r="L70" s="196">
        <v>0</v>
      </c>
      <c r="M70" s="196">
        <v>0</v>
      </c>
      <c r="N70" s="196">
        <v>0</v>
      </c>
      <c r="O70" s="196">
        <v>0</v>
      </c>
      <c r="P70" s="196">
        <v>0</v>
      </c>
      <c r="Q70" s="196">
        <v>0</v>
      </c>
      <c r="R70" s="5" t="s">
        <v>276</v>
      </c>
      <c r="S70" s="182" t="s">
        <v>701</v>
      </c>
    </row>
    <row r="71" spans="1:252" s="6" customFormat="1" ht="232">
      <c r="A71" s="47">
        <f t="shared" si="10"/>
        <v>71</v>
      </c>
      <c r="B71" s="5" t="s">
        <v>97</v>
      </c>
      <c r="C71" s="5" t="s">
        <v>27</v>
      </c>
      <c r="D71" s="4">
        <v>42552</v>
      </c>
      <c r="E71" s="4"/>
      <c r="F71" s="8" t="s">
        <v>111</v>
      </c>
      <c r="G71" s="5" t="s">
        <v>362</v>
      </c>
      <c r="H71" s="5" t="s">
        <v>361</v>
      </c>
      <c r="I71" s="5" t="s">
        <v>596</v>
      </c>
      <c r="J71" s="193">
        <v>0</v>
      </c>
      <c r="K71" s="193">
        <v>0</v>
      </c>
      <c r="L71" s="193">
        <v>0</v>
      </c>
      <c r="M71" s="193">
        <v>0</v>
      </c>
      <c r="N71" s="193">
        <v>0</v>
      </c>
      <c r="O71" s="193">
        <v>0</v>
      </c>
      <c r="P71" s="193">
        <v>0</v>
      </c>
      <c r="Q71" s="193">
        <v>0</v>
      </c>
      <c r="R71" s="21"/>
      <c r="S71" s="182" t="s">
        <v>701</v>
      </c>
    </row>
    <row r="72" spans="1:252" s="7" customFormat="1" ht="304.39999999999998" customHeight="1">
      <c r="A72" s="40">
        <f t="shared" si="10"/>
        <v>72</v>
      </c>
      <c r="B72" s="5" t="s">
        <v>97</v>
      </c>
      <c r="C72" s="5" t="s">
        <v>110</v>
      </c>
      <c r="D72" s="4">
        <v>42552</v>
      </c>
      <c r="E72" s="4"/>
      <c r="F72" s="8" t="s">
        <v>109</v>
      </c>
      <c r="G72" s="5" t="s">
        <v>365</v>
      </c>
      <c r="H72" s="5" t="s">
        <v>363</v>
      </c>
      <c r="I72" s="5" t="s">
        <v>597</v>
      </c>
      <c r="J72" s="196">
        <v>0</v>
      </c>
      <c r="K72" s="196">
        <v>0</v>
      </c>
      <c r="L72" s="196">
        <v>0</v>
      </c>
      <c r="M72" s="196">
        <v>0</v>
      </c>
      <c r="N72" s="196">
        <v>0</v>
      </c>
      <c r="O72" s="196">
        <v>0</v>
      </c>
      <c r="P72" s="196">
        <v>0</v>
      </c>
      <c r="Q72" s="196">
        <v>0</v>
      </c>
      <c r="R72" s="5" t="s">
        <v>703</v>
      </c>
      <c r="S72" s="182" t="s">
        <v>702</v>
      </c>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row>
    <row r="73" spans="1:252" s="6" customFormat="1" ht="223.9" customHeight="1">
      <c r="A73" s="47">
        <f t="shared" si="10"/>
        <v>73</v>
      </c>
      <c r="B73" s="5" t="s">
        <v>97</v>
      </c>
      <c r="C73" s="5" t="s">
        <v>108</v>
      </c>
      <c r="D73" s="4">
        <v>42552</v>
      </c>
      <c r="E73" s="4"/>
      <c r="F73" s="8" t="s">
        <v>107</v>
      </c>
      <c r="G73" s="5" t="s">
        <v>370</v>
      </c>
      <c r="H73" s="5" t="s">
        <v>366</v>
      </c>
      <c r="I73" s="5" t="s">
        <v>612</v>
      </c>
      <c r="J73" s="193">
        <v>0</v>
      </c>
      <c r="K73" s="193">
        <v>0</v>
      </c>
      <c r="L73" s="193">
        <v>0</v>
      </c>
      <c r="M73" s="193">
        <v>0</v>
      </c>
      <c r="N73" s="193">
        <v>0</v>
      </c>
      <c r="O73" s="193">
        <v>0</v>
      </c>
      <c r="P73" s="193">
        <v>0</v>
      </c>
      <c r="Q73" s="193">
        <v>0</v>
      </c>
      <c r="R73" s="21" t="s">
        <v>276</v>
      </c>
      <c r="S73" s="182" t="s">
        <v>701</v>
      </c>
    </row>
    <row r="74" spans="1:252" s="6" customFormat="1" ht="203">
      <c r="A74" s="47">
        <f t="shared" si="10"/>
        <v>74</v>
      </c>
      <c r="B74" s="5" t="s">
        <v>97</v>
      </c>
      <c r="C74" s="5" t="s">
        <v>106</v>
      </c>
      <c r="D74" s="4">
        <v>42552</v>
      </c>
      <c r="E74" s="4"/>
      <c r="F74" s="8" t="s">
        <v>105</v>
      </c>
      <c r="G74" s="5" t="s">
        <v>369</v>
      </c>
      <c r="H74" s="5" t="s">
        <v>367</v>
      </c>
      <c r="I74" s="5" t="s">
        <v>596</v>
      </c>
      <c r="J74" s="196">
        <v>0</v>
      </c>
      <c r="K74" s="196">
        <v>0</v>
      </c>
      <c r="L74" s="196">
        <v>0</v>
      </c>
      <c r="M74" s="196">
        <v>0</v>
      </c>
      <c r="N74" s="196">
        <v>0</v>
      </c>
      <c r="O74" s="196">
        <v>0</v>
      </c>
      <c r="P74" s="196">
        <v>0</v>
      </c>
      <c r="Q74" s="196">
        <v>0</v>
      </c>
      <c r="R74" s="5" t="s">
        <v>704</v>
      </c>
      <c r="S74" s="182" t="s">
        <v>702</v>
      </c>
    </row>
    <row r="75" spans="1:252" s="6" customFormat="1" ht="192.65" customHeight="1">
      <c r="A75" s="47">
        <f t="shared" si="10"/>
        <v>75</v>
      </c>
      <c r="B75" s="5" t="s">
        <v>97</v>
      </c>
      <c r="C75" s="5" t="s">
        <v>104</v>
      </c>
      <c r="D75" s="4">
        <v>42552</v>
      </c>
      <c r="E75" s="4"/>
      <c r="F75" s="8" t="s">
        <v>103</v>
      </c>
      <c r="G75" s="5" t="s">
        <v>371</v>
      </c>
      <c r="H75" s="5" t="s">
        <v>368</v>
      </c>
      <c r="I75" s="5" t="s">
        <v>596</v>
      </c>
      <c r="J75" s="193">
        <v>0</v>
      </c>
      <c r="K75" s="193">
        <v>0</v>
      </c>
      <c r="L75" s="193">
        <v>0</v>
      </c>
      <c r="M75" s="193">
        <v>0</v>
      </c>
      <c r="N75" s="193">
        <v>0</v>
      </c>
      <c r="O75" s="193">
        <v>0</v>
      </c>
      <c r="P75" s="193">
        <v>0</v>
      </c>
      <c r="Q75" s="193">
        <v>0</v>
      </c>
      <c r="R75" s="5" t="s">
        <v>705</v>
      </c>
      <c r="S75" s="182" t="s">
        <v>702</v>
      </c>
    </row>
    <row r="76" spans="1:252" s="6" customFormat="1" ht="217.5">
      <c r="A76" s="47">
        <f t="shared" si="10"/>
        <v>76</v>
      </c>
      <c r="B76" s="70" t="s">
        <v>97</v>
      </c>
      <c r="C76" s="70" t="s">
        <v>350</v>
      </c>
      <c r="D76" s="72">
        <v>42552</v>
      </c>
      <c r="E76" s="72"/>
      <c r="F76" s="73" t="s">
        <v>372</v>
      </c>
      <c r="G76" s="71" t="s">
        <v>373</v>
      </c>
      <c r="H76" s="71" t="s">
        <v>374</v>
      </c>
      <c r="I76" s="85" t="s">
        <v>598</v>
      </c>
      <c r="J76" s="200"/>
      <c r="K76" s="200"/>
      <c r="L76" s="200"/>
      <c r="M76" s="200"/>
      <c r="N76" s="200"/>
      <c r="O76" s="200"/>
      <c r="P76" s="200"/>
      <c r="Q76" s="200"/>
      <c r="R76" s="75"/>
    </row>
    <row r="77" spans="1:252" s="6" customFormat="1" ht="133.15" customHeight="1">
      <c r="A77" s="47">
        <f t="shared" si="10"/>
        <v>77</v>
      </c>
      <c r="B77" s="84" t="s">
        <v>97</v>
      </c>
      <c r="C77" s="84" t="s">
        <v>6</v>
      </c>
      <c r="D77" s="22">
        <v>42552</v>
      </c>
      <c r="E77" s="22" t="s">
        <v>182</v>
      </c>
      <c r="F77" s="23" t="s">
        <v>102</v>
      </c>
      <c r="G77" s="24" t="s">
        <v>376</v>
      </c>
      <c r="H77" s="24" t="s">
        <v>375</v>
      </c>
      <c r="I77" s="35"/>
      <c r="J77" s="190">
        <f t="shared" ref="J77:Q77" si="14">SUM(J78:J80)</f>
        <v>0</v>
      </c>
      <c r="K77" s="190">
        <f t="shared" si="14"/>
        <v>0</v>
      </c>
      <c r="L77" s="190">
        <f t="shared" si="14"/>
        <v>0</v>
      </c>
      <c r="M77" s="190">
        <f t="shared" si="14"/>
        <v>0</v>
      </c>
      <c r="N77" s="190">
        <f t="shared" si="14"/>
        <v>0</v>
      </c>
      <c r="O77" s="190">
        <f t="shared" si="14"/>
        <v>4359</v>
      </c>
      <c r="P77" s="190">
        <f t="shared" si="14"/>
        <v>0</v>
      </c>
      <c r="Q77" s="190">
        <f t="shared" si="14"/>
        <v>0</v>
      </c>
      <c r="R77" s="27" t="s">
        <v>276</v>
      </c>
      <c r="S77" s="182" t="s">
        <v>707</v>
      </c>
    </row>
    <row r="78" spans="1:252" s="6" customFormat="1" ht="188.5">
      <c r="A78" s="47">
        <f t="shared" si="10"/>
        <v>78</v>
      </c>
      <c r="B78" s="5" t="s">
        <v>97</v>
      </c>
      <c r="C78" s="5" t="s">
        <v>4</v>
      </c>
      <c r="D78" s="4">
        <v>42552</v>
      </c>
      <c r="E78" s="4"/>
      <c r="F78" s="8" t="s">
        <v>101</v>
      </c>
      <c r="G78" s="5" t="s">
        <v>567</v>
      </c>
      <c r="H78" s="5" t="s">
        <v>377</v>
      </c>
      <c r="I78" s="5" t="s">
        <v>596</v>
      </c>
      <c r="J78" s="191">
        <v>0</v>
      </c>
      <c r="K78" s="191">
        <v>0</v>
      </c>
      <c r="L78" s="191">
        <v>0</v>
      </c>
      <c r="M78" s="191"/>
      <c r="N78" s="191">
        <v>0</v>
      </c>
      <c r="O78" s="191">
        <v>4359</v>
      </c>
      <c r="P78" s="191">
        <v>0</v>
      </c>
      <c r="Q78" s="191">
        <v>0</v>
      </c>
      <c r="R78" s="5" t="s">
        <v>706</v>
      </c>
      <c r="S78" s="182" t="s">
        <v>690</v>
      </c>
    </row>
    <row r="79" spans="1:252" s="6" customFormat="1" ht="207.75" customHeight="1">
      <c r="A79" s="47">
        <f t="shared" si="10"/>
        <v>79</v>
      </c>
      <c r="B79" s="5" t="s">
        <v>97</v>
      </c>
      <c r="C79" s="5" t="s">
        <v>1</v>
      </c>
      <c r="D79" s="4">
        <v>42552</v>
      </c>
      <c r="E79" s="4"/>
      <c r="F79" s="8" t="s">
        <v>100</v>
      </c>
      <c r="G79" s="5" t="s">
        <v>379</v>
      </c>
      <c r="H79" s="5" t="s">
        <v>378</v>
      </c>
      <c r="I79" s="5" t="s">
        <v>596</v>
      </c>
      <c r="J79" s="193">
        <v>0</v>
      </c>
      <c r="K79" s="193">
        <v>0</v>
      </c>
      <c r="L79" s="193">
        <v>0</v>
      </c>
      <c r="M79" s="193">
        <v>0</v>
      </c>
      <c r="N79" s="193">
        <v>0</v>
      </c>
      <c r="O79" s="193">
        <v>0</v>
      </c>
      <c r="P79" s="193">
        <v>0</v>
      </c>
      <c r="Q79" s="193">
        <v>0</v>
      </c>
      <c r="R79" s="5" t="s">
        <v>708</v>
      </c>
      <c r="S79" s="182" t="s">
        <v>707</v>
      </c>
    </row>
    <row r="80" spans="1:252" s="6" customFormat="1" ht="145">
      <c r="A80" s="47">
        <f t="shared" si="10"/>
        <v>80</v>
      </c>
      <c r="B80" s="5" t="s">
        <v>97</v>
      </c>
      <c r="C80" s="5" t="s">
        <v>40</v>
      </c>
      <c r="D80" s="4">
        <v>42552</v>
      </c>
      <c r="E80" s="4"/>
      <c r="F80" s="8" t="s">
        <v>99</v>
      </c>
      <c r="G80" s="5" t="s">
        <v>380</v>
      </c>
      <c r="H80" s="5" t="s">
        <v>381</v>
      </c>
      <c r="I80" s="5" t="s">
        <v>596</v>
      </c>
      <c r="J80" s="193">
        <v>0</v>
      </c>
      <c r="K80" s="193">
        <v>0</v>
      </c>
      <c r="L80" s="193">
        <v>0</v>
      </c>
      <c r="M80" s="193">
        <v>0</v>
      </c>
      <c r="N80" s="193">
        <v>0</v>
      </c>
      <c r="O80" s="193">
        <v>0</v>
      </c>
      <c r="P80" s="193">
        <v>0</v>
      </c>
      <c r="Q80" s="193">
        <v>0</v>
      </c>
      <c r="R80" s="5" t="s">
        <v>706</v>
      </c>
      <c r="S80" s="182" t="s">
        <v>690</v>
      </c>
    </row>
    <row r="81" spans="1:252" s="6" customFormat="1" ht="319">
      <c r="A81" s="47">
        <f t="shared" si="10"/>
        <v>81</v>
      </c>
      <c r="B81" s="84" t="s">
        <v>97</v>
      </c>
      <c r="C81" s="84" t="s">
        <v>24</v>
      </c>
      <c r="D81" s="22">
        <v>42552</v>
      </c>
      <c r="E81" s="22" t="s">
        <v>183</v>
      </c>
      <c r="F81" s="23" t="s">
        <v>98</v>
      </c>
      <c r="G81" s="24" t="s">
        <v>385</v>
      </c>
      <c r="H81" s="24" t="s">
        <v>382</v>
      </c>
      <c r="I81" s="24"/>
      <c r="J81" s="190">
        <f t="shared" ref="J81:Q81" si="15">J82</f>
        <v>0</v>
      </c>
      <c r="K81" s="190">
        <f t="shared" si="15"/>
        <v>0</v>
      </c>
      <c r="L81" s="190">
        <f t="shared" si="15"/>
        <v>0</v>
      </c>
      <c r="M81" s="190">
        <f t="shared" si="15"/>
        <v>0</v>
      </c>
      <c r="N81" s="190">
        <f t="shared" si="15"/>
        <v>0</v>
      </c>
      <c r="O81" s="190">
        <f t="shared" si="15"/>
        <v>938</v>
      </c>
      <c r="P81" s="190">
        <f t="shared" si="15"/>
        <v>0</v>
      </c>
      <c r="Q81" s="190">
        <f t="shared" si="15"/>
        <v>0</v>
      </c>
      <c r="R81" s="86" t="s">
        <v>276</v>
      </c>
      <c r="S81" s="186" t="s">
        <v>699</v>
      </c>
    </row>
    <row r="82" spans="1:252" s="6" customFormat="1" ht="217.5">
      <c r="A82" s="47">
        <f t="shared" si="10"/>
        <v>82</v>
      </c>
      <c r="B82" s="5" t="s">
        <v>97</v>
      </c>
      <c r="C82" s="5" t="s">
        <v>22</v>
      </c>
      <c r="D82" s="4">
        <v>42552</v>
      </c>
      <c r="E82" s="4"/>
      <c r="F82" s="8" t="s">
        <v>96</v>
      </c>
      <c r="G82" s="5" t="s">
        <v>384</v>
      </c>
      <c r="H82" s="5" t="s">
        <v>383</v>
      </c>
      <c r="I82" s="5" t="s">
        <v>599</v>
      </c>
      <c r="J82" s="191">
        <v>0</v>
      </c>
      <c r="K82" s="191">
        <v>0</v>
      </c>
      <c r="L82" s="196">
        <v>0</v>
      </c>
      <c r="M82" s="196"/>
      <c r="N82" s="196">
        <v>0</v>
      </c>
      <c r="O82" s="196">
        <v>938</v>
      </c>
      <c r="P82" s="196">
        <v>0</v>
      </c>
      <c r="Q82" s="196">
        <v>0</v>
      </c>
      <c r="R82" s="5" t="s">
        <v>276</v>
      </c>
      <c r="S82" s="182" t="s">
        <v>709</v>
      </c>
    </row>
    <row r="83" spans="1:252" s="17" customFormat="1">
      <c r="A83" s="47">
        <f t="shared" si="10"/>
        <v>83</v>
      </c>
      <c r="B83" s="10"/>
      <c r="C83" s="10"/>
      <c r="D83" s="10"/>
      <c r="E83" s="10"/>
      <c r="F83" s="11"/>
      <c r="G83" s="10"/>
      <c r="H83" s="10"/>
      <c r="I83" s="10"/>
      <c r="J83" s="192"/>
      <c r="K83" s="192"/>
      <c r="L83" s="192"/>
      <c r="M83" s="192"/>
      <c r="N83" s="192"/>
      <c r="O83" s="192"/>
      <c r="P83" s="192"/>
      <c r="Q83" s="192"/>
      <c r="R83" s="10" t="s">
        <v>276</v>
      </c>
    </row>
    <row r="84" spans="1:252" s="6" customFormat="1" ht="135.65" customHeight="1">
      <c r="A84" s="47">
        <f t="shared" ref="A84:A115" si="16">ROW(A84)</f>
        <v>84</v>
      </c>
      <c r="B84" s="84" t="s">
        <v>66</v>
      </c>
      <c r="C84" s="84" t="s">
        <v>12</v>
      </c>
      <c r="D84" s="22">
        <v>42552</v>
      </c>
      <c r="E84" s="22" t="s">
        <v>171</v>
      </c>
      <c r="F84" s="23" t="s">
        <v>95</v>
      </c>
      <c r="G84" s="24" t="s">
        <v>386</v>
      </c>
      <c r="H84" s="24" t="s">
        <v>327</v>
      </c>
      <c r="I84" s="24"/>
      <c r="J84" s="190">
        <f t="shared" ref="J84:Q84" si="17">SUM(J85:J86)</f>
        <v>0</v>
      </c>
      <c r="K84" s="190">
        <f t="shared" si="17"/>
        <v>0</v>
      </c>
      <c r="L84" s="190">
        <f t="shared" si="17"/>
        <v>0</v>
      </c>
      <c r="M84" s="190">
        <f t="shared" si="17"/>
        <v>0</v>
      </c>
      <c r="N84" s="190">
        <f t="shared" si="17"/>
        <v>212</v>
      </c>
      <c r="O84" s="190">
        <f t="shared" si="17"/>
        <v>82085</v>
      </c>
      <c r="P84" s="190">
        <f t="shared" si="17"/>
        <v>0</v>
      </c>
      <c r="Q84" s="190">
        <f t="shared" si="17"/>
        <v>0</v>
      </c>
      <c r="R84" s="27" t="s">
        <v>276</v>
      </c>
    </row>
    <row r="85" spans="1:252" s="6" customFormat="1" ht="277.14999999999998" customHeight="1">
      <c r="A85" s="47">
        <f t="shared" si="16"/>
        <v>85</v>
      </c>
      <c r="B85" s="5" t="s">
        <v>66</v>
      </c>
      <c r="C85" s="5" t="s">
        <v>10</v>
      </c>
      <c r="D85" s="4">
        <v>42552</v>
      </c>
      <c r="E85" s="4"/>
      <c r="F85" s="8" t="s">
        <v>187</v>
      </c>
      <c r="G85" s="5" t="s">
        <v>387</v>
      </c>
      <c r="H85" s="20" t="s">
        <v>624</v>
      </c>
      <c r="I85" s="5" t="s">
        <v>600</v>
      </c>
      <c r="J85" s="191">
        <v>0</v>
      </c>
      <c r="K85" s="191">
        <v>0</v>
      </c>
      <c r="L85" s="191">
        <v>0</v>
      </c>
      <c r="M85" s="191"/>
      <c r="N85" s="191">
        <v>212</v>
      </c>
      <c r="O85" s="191">
        <v>82085</v>
      </c>
      <c r="P85" s="191">
        <v>0</v>
      </c>
      <c r="Q85" s="191">
        <v>0</v>
      </c>
      <c r="R85" s="16" t="s">
        <v>276</v>
      </c>
      <c r="S85" s="182" t="s">
        <v>711</v>
      </c>
    </row>
    <row r="86" spans="1:252" s="7" customFormat="1" ht="217.5">
      <c r="A86" s="40">
        <f t="shared" si="16"/>
        <v>86</v>
      </c>
      <c r="B86" s="5" t="s">
        <v>66</v>
      </c>
      <c r="C86" s="5" t="s">
        <v>8</v>
      </c>
      <c r="D86" s="4">
        <v>42552</v>
      </c>
      <c r="E86" s="4"/>
      <c r="F86" s="8" t="s">
        <v>94</v>
      </c>
      <c r="G86" s="5" t="s">
        <v>389</v>
      </c>
      <c r="H86" s="5" t="s">
        <v>388</v>
      </c>
      <c r="I86" s="5" t="s">
        <v>601</v>
      </c>
      <c r="J86" s="196">
        <v>0</v>
      </c>
      <c r="K86" s="196">
        <v>0</v>
      </c>
      <c r="L86" s="196">
        <v>0</v>
      </c>
      <c r="M86" s="196">
        <v>0</v>
      </c>
      <c r="N86" s="196">
        <v>0</v>
      </c>
      <c r="O86" s="196">
        <v>0</v>
      </c>
      <c r="P86" s="196">
        <v>0</v>
      </c>
      <c r="Q86" s="196">
        <v>0</v>
      </c>
      <c r="R86" s="5" t="s">
        <v>276</v>
      </c>
      <c r="S86" s="182" t="s">
        <v>696</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c r="IQ86" s="6"/>
      <c r="IR86" s="6"/>
    </row>
    <row r="87" spans="1:252" s="6" customFormat="1" ht="133.15" customHeight="1">
      <c r="A87" s="47">
        <f t="shared" si="16"/>
        <v>87</v>
      </c>
      <c r="B87" s="84" t="s">
        <v>66</v>
      </c>
      <c r="C87" s="84" t="s">
        <v>6</v>
      </c>
      <c r="D87" s="22">
        <v>42552</v>
      </c>
      <c r="E87" s="22" t="s">
        <v>170</v>
      </c>
      <c r="F87" s="23" t="s">
        <v>93</v>
      </c>
      <c r="G87" s="24" t="s">
        <v>391</v>
      </c>
      <c r="H87" s="24" t="s">
        <v>390</v>
      </c>
      <c r="I87" s="24"/>
      <c r="J87" s="190">
        <f t="shared" ref="J87:Q87" si="18">SUM(J88:J91)</f>
        <v>0</v>
      </c>
      <c r="K87" s="190">
        <f t="shared" si="18"/>
        <v>0</v>
      </c>
      <c r="L87" s="190">
        <f t="shared" si="18"/>
        <v>0</v>
      </c>
      <c r="M87" s="190">
        <f t="shared" si="18"/>
        <v>173548</v>
      </c>
      <c r="N87" s="190">
        <f t="shared" si="18"/>
        <v>29463</v>
      </c>
      <c r="O87" s="190">
        <f t="shared" si="18"/>
        <v>195202</v>
      </c>
      <c r="P87" s="190">
        <f t="shared" si="18"/>
        <v>0</v>
      </c>
      <c r="Q87" s="190">
        <f t="shared" si="18"/>
        <v>0</v>
      </c>
      <c r="R87" s="27" t="s">
        <v>276</v>
      </c>
      <c r="S87" s="182" t="s">
        <v>712</v>
      </c>
    </row>
    <row r="88" spans="1:252" s="6" customFormat="1" ht="247.4" customHeight="1">
      <c r="A88" s="47">
        <f t="shared" si="16"/>
        <v>88</v>
      </c>
      <c r="B88" s="5" t="s">
        <v>66</v>
      </c>
      <c r="C88" s="5" t="s">
        <v>4</v>
      </c>
      <c r="D88" s="4">
        <v>42552</v>
      </c>
      <c r="E88" s="4"/>
      <c r="F88" s="8" t="s">
        <v>92</v>
      </c>
      <c r="G88" s="5" t="s">
        <v>393</v>
      </c>
      <c r="H88" s="5" t="s">
        <v>392</v>
      </c>
      <c r="I88" s="5" t="s">
        <v>602</v>
      </c>
      <c r="J88" s="191">
        <v>0</v>
      </c>
      <c r="K88" s="191">
        <v>0</v>
      </c>
      <c r="L88" s="191">
        <v>0</v>
      </c>
      <c r="M88" s="191">
        <v>173548</v>
      </c>
      <c r="N88" s="191">
        <v>29463</v>
      </c>
      <c r="O88" s="191">
        <v>195202</v>
      </c>
      <c r="P88" s="191">
        <v>0</v>
      </c>
      <c r="Q88" s="191">
        <v>0</v>
      </c>
      <c r="R88" s="5" t="s">
        <v>276</v>
      </c>
      <c r="S88" s="182" t="s">
        <v>713</v>
      </c>
    </row>
    <row r="89" spans="1:252" s="7" customFormat="1" ht="187.4" customHeight="1">
      <c r="A89" s="40">
        <f t="shared" si="16"/>
        <v>89</v>
      </c>
      <c r="B89" s="5" t="s">
        <v>66</v>
      </c>
      <c r="C89" s="5" t="s">
        <v>1</v>
      </c>
      <c r="D89" s="4">
        <v>42552</v>
      </c>
      <c r="E89" s="4"/>
      <c r="F89" s="8" t="s">
        <v>91</v>
      </c>
      <c r="G89" s="5" t="s">
        <v>568</v>
      </c>
      <c r="H89" s="5" t="s">
        <v>394</v>
      </c>
      <c r="I89" s="5" t="s">
        <v>602</v>
      </c>
      <c r="J89" s="191">
        <v>0</v>
      </c>
      <c r="K89" s="191">
        <v>0</v>
      </c>
      <c r="L89" s="191">
        <v>0</v>
      </c>
      <c r="M89" s="191">
        <v>0</v>
      </c>
      <c r="N89" s="191">
        <v>0</v>
      </c>
      <c r="O89" s="191">
        <v>0</v>
      </c>
      <c r="P89" s="191">
        <v>0</v>
      </c>
      <c r="Q89" s="191">
        <v>0</v>
      </c>
      <c r="R89" s="5" t="s">
        <v>676</v>
      </c>
      <c r="S89" s="185" t="s">
        <v>754</v>
      </c>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c r="IM89" s="6"/>
      <c r="IN89" s="6"/>
      <c r="IO89" s="6"/>
      <c r="IP89" s="6"/>
      <c r="IQ89" s="6"/>
      <c r="IR89" s="6"/>
    </row>
    <row r="90" spans="1:252" s="6" customFormat="1" ht="409.6" customHeight="1">
      <c r="A90" s="47">
        <f t="shared" si="16"/>
        <v>90</v>
      </c>
      <c r="B90" s="5" t="s">
        <v>66</v>
      </c>
      <c r="C90" s="5" t="s">
        <v>40</v>
      </c>
      <c r="D90" s="4">
        <v>42552</v>
      </c>
      <c r="E90" s="4"/>
      <c r="F90" s="187" t="s">
        <v>90</v>
      </c>
      <c r="G90" s="5" t="s">
        <v>396</v>
      </c>
      <c r="H90" s="5" t="s">
        <v>395</v>
      </c>
      <c r="I90" s="5" t="s">
        <v>602</v>
      </c>
      <c r="J90" s="191">
        <v>0</v>
      </c>
      <c r="K90" s="191">
        <v>0</v>
      </c>
      <c r="L90" s="191">
        <v>0</v>
      </c>
      <c r="M90" s="191">
        <v>0</v>
      </c>
      <c r="N90" s="191">
        <v>0</v>
      </c>
      <c r="O90" s="191">
        <v>0</v>
      </c>
      <c r="P90" s="191">
        <v>0</v>
      </c>
      <c r="Q90" s="191">
        <v>0</v>
      </c>
      <c r="R90" s="5" t="s">
        <v>756</v>
      </c>
      <c r="S90" s="182" t="s">
        <v>714</v>
      </c>
    </row>
    <row r="91" spans="1:252" s="6" customFormat="1" ht="246.5">
      <c r="A91" s="47">
        <f t="shared" si="16"/>
        <v>91</v>
      </c>
      <c r="B91" s="5" t="s">
        <v>66</v>
      </c>
      <c r="C91" s="5" t="s">
        <v>89</v>
      </c>
      <c r="D91" s="4">
        <v>42552</v>
      </c>
      <c r="E91" s="4"/>
      <c r="F91" s="8" t="s">
        <v>88</v>
      </c>
      <c r="G91" s="5" t="s">
        <v>398</v>
      </c>
      <c r="H91" s="5" t="s">
        <v>397</v>
      </c>
      <c r="I91" s="5" t="s">
        <v>602</v>
      </c>
      <c r="J91" s="191"/>
      <c r="K91" s="191"/>
      <c r="L91" s="191"/>
      <c r="M91" s="191"/>
      <c r="N91" s="191"/>
      <c r="O91" s="191"/>
      <c r="P91" s="191"/>
      <c r="Q91" s="191"/>
      <c r="R91" s="5" t="s">
        <v>276</v>
      </c>
      <c r="S91" s="182" t="s">
        <v>714</v>
      </c>
    </row>
    <row r="92" spans="1:252" s="6" customFormat="1" ht="186.75" customHeight="1">
      <c r="A92" s="47">
        <f t="shared" si="16"/>
        <v>92</v>
      </c>
      <c r="B92" s="84" t="s">
        <v>66</v>
      </c>
      <c r="C92" s="84" t="s">
        <v>24</v>
      </c>
      <c r="D92" s="22">
        <v>42552</v>
      </c>
      <c r="E92" s="22" t="s">
        <v>172</v>
      </c>
      <c r="F92" s="23" t="s">
        <v>87</v>
      </c>
      <c r="G92" s="24" t="s">
        <v>400</v>
      </c>
      <c r="H92" s="24" t="s">
        <v>399</v>
      </c>
      <c r="I92" s="24"/>
      <c r="J92" s="190">
        <f t="shared" ref="J92:Q92" si="19">SUM(J93:J95)</f>
        <v>0</v>
      </c>
      <c r="K92" s="190">
        <f t="shared" si="19"/>
        <v>0</v>
      </c>
      <c r="L92" s="190">
        <f t="shared" si="19"/>
        <v>0</v>
      </c>
      <c r="M92" s="190">
        <f t="shared" si="19"/>
        <v>84819</v>
      </c>
      <c r="N92" s="190">
        <f t="shared" si="19"/>
        <v>16477</v>
      </c>
      <c r="O92" s="190">
        <f t="shared" si="19"/>
        <v>59153</v>
      </c>
      <c r="P92" s="190">
        <f t="shared" si="19"/>
        <v>0</v>
      </c>
      <c r="Q92" s="190">
        <f t="shared" si="19"/>
        <v>0</v>
      </c>
      <c r="R92" s="27" t="s">
        <v>276</v>
      </c>
    </row>
    <row r="93" spans="1:252" s="6" customFormat="1" ht="159.5">
      <c r="A93" s="47">
        <f t="shared" si="16"/>
        <v>93</v>
      </c>
      <c r="B93" s="5" t="s">
        <v>66</v>
      </c>
      <c r="C93" s="5" t="s">
        <v>22</v>
      </c>
      <c r="D93" s="4">
        <v>42552</v>
      </c>
      <c r="E93" s="4"/>
      <c r="F93" s="8" t="s">
        <v>86</v>
      </c>
      <c r="G93" s="5" t="s">
        <v>402</v>
      </c>
      <c r="H93" s="5" t="s">
        <v>401</v>
      </c>
      <c r="I93" s="5" t="s">
        <v>602</v>
      </c>
      <c r="J93" s="191">
        <v>0</v>
      </c>
      <c r="K93" s="191">
        <v>0</v>
      </c>
      <c r="L93" s="191">
        <v>0</v>
      </c>
      <c r="M93" s="191">
        <v>84819</v>
      </c>
      <c r="N93" s="191">
        <v>16477</v>
      </c>
      <c r="O93" s="191">
        <v>59153</v>
      </c>
      <c r="P93" s="191">
        <v>0</v>
      </c>
      <c r="Q93" s="191">
        <v>0</v>
      </c>
      <c r="R93" s="5" t="s">
        <v>276</v>
      </c>
      <c r="S93" s="182" t="s">
        <v>714</v>
      </c>
    </row>
    <row r="94" spans="1:252" s="6" customFormat="1" ht="223.5" customHeight="1">
      <c r="A94" s="47">
        <f t="shared" si="16"/>
        <v>94</v>
      </c>
      <c r="B94" s="5" t="s">
        <v>66</v>
      </c>
      <c r="C94" s="5" t="s">
        <v>20</v>
      </c>
      <c r="D94" s="4">
        <v>42552</v>
      </c>
      <c r="E94" s="4"/>
      <c r="F94" s="8" t="s">
        <v>85</v>
      </c>
      <c r="G94" s="5" t="s">
        <v>404</v>
      </c>
      <c r="H94" s="5" t="s">
        <v>403</v>
      </c>
      <c r="I94" s="5" t="s">
        <v>602</v>
      </c>
      <c r="J94" s="191">
        <v>0</v>
      </c>
      <c r="K94" s="191">
        <v>0</v>
      </c>
      <c r="L94" s="191">
        <v>0</v>
      </c>
      <c r="M94" s="191">
        <v>0</v>
      </c>
      <c r="N94" s="191">
        <v>0</v>
      </c>
      <c r="O94" s="191">
        <v>0</v>
      </c>
      <c r="P94" s="191">
        <v>0</v>
      </c>
      <c r="Q94" s="191">
        <v>0</v>
      </c>
      <c r="R94" s="5" t="s">
        <v>276</v>
      </c>
      <c r="S94" s="182" t="s">
        <v>714</v>
      </c>
    </row>
    <row r="95" spans="1:252" s="6" customFormat="1" ht="159.5">
      <c r="A95" s="47">
        <f t="shared" si="16"/>
        <v>95</v>
      </c>
      <c r="B95" s="5" t="s">
        <v>66</v>
      </c>
      <c r="C95" s="5" t="s">
        <v>17</v>
      </c>
      <c r="D95" s="4">
        <v>42552</v>
      </c>
      <c r="E95" s="4"/>
      <c r="F95" s="8" t="s">
        <v>84</v>
      </c>
      <c r="G95" s="5" t="s">
        <v>406</v>
      </c>
      <c r="H95" s="5" t="s">
        <v>405</v>
      </c>
      <c r="I95" s="5" t="s">
        <v>602</v>
      </c>
      <c r="J95" s="193">
        <v>0</v>
      </c>
      <c r="K95" s="193">
        <v>0</v>
      </c>
      <c r="L95" s="193">
        <v>0</v>
      </c>
      <c r="M95" s="193">
        <v>0</v>
      </c>
      <c r="N95" s="193">
        <v>0</v>
      </c>
      <c r="O95" s="193">
        <v>0</v>
      </c>
      <c r="P95" s="193">
        <v>0</v>
      </c>
      <c r="Q95" s="193">
        <v>0</v>
      </c>
      <c r="R95" s="5" t="s">
        <v>715</v>
      </c>
    </row>
    <row r="96" spans="1:252" s="6" customFormat="1" ht="116">
      <c r="A96" s="47">
        <f t="shared" si="16"/>
        <v>96</v>
      </c>
      <c r="B96" s="84" t="s">
        <v>66</v>
      </c>
      <c r="C96" s="84" t="s">
        <v>19</v>
      </c>
      <c r="D96" s="22">
        <v>42552</v>
      </c>
      <c r="E96" s="22" t="s">
        <v>173</v>
      </c>
      <c r="F96" s="23" t="s">
        <v>83</v>
      </c>
      <c r="G96" s="24" t="s">
        <v>408</v>
      </c>
      <c r="H96" s="24" t="s">
        <v>407</v>
      </c>
      <c r="I96" s="24"/>
      <c r="J96" s="190">
        <f t="shared" ref="J96:Q96" si="20">SUM(J97:J100)</f>
        <v>0</v>
      </c>
      <c r="K96" s="190">
        <f t="shared" si="20"/>
        <v>0</v>
      </c>
      <c r="L96" s="190">
        <f t="shared" si="20"/>
        <v>0</v>
      </c>
      <c r="M96" s="190">
        <f t="shared" si="20"/>
        <v>34596</v>
      </c>
      <c r="N96" s="190">
        <f t="shared" si="20"/>
        <v>0</v>
      </c>
      <c r="O96" s="190">
        <f t="shared" si="20"/>
        <v>42752</v>
      </c>
      <c r="P96" s="190">
        <f t="shared" si="20"/>
        <v>34596</v>
      </c>
      <c r="Q96" s="190">
        <f t="shared" si="20"/>
        <v>0</v>
      </c>
      <c r="R96" s="27" t="s">
        <v>276</v>
      </c>
    </row>
    <row r="97" spans="1:252" s="6" customFormat="1" ht="333.5">
      <c r="A97" s="47">
        <f t="shared" si="16"/>
        <v>97</v>
      </c>
      <c r="B97" s="5" t="s">
        <v>66</v>
      </c>
      <c r="C97" s="5" t="s">
        <v>82</v>
      </c>
      <c r="D97" s="4">
        <v>42552</v>
      </c>
      <c r="E97" s="4"/>
      <c r="F97" s="8" t="s">
        <v>188</v>
      </c>
      <c r="G97" s="5" t="s">
        <v>409</v>
      </c>
      <c r="H97" s="5" t="s">
        <v>407</v>
      </c>
      <c r="I97" s="5" t="s">
        <v>602</v>
      </c>
      <c r="J97" s="191"/>
      <c r="K97" s="191"/>
      <c r="L97" s="191"/>
      <c r="M97" s="191">
        <v>34596</v>
      </c>
      <c r="N97" s="198">
        <v>0</v>
      </c>
      <c r="O97" s="198">
        <v>42752</v>
      </c>
      <c r="P97" s="191">
        <v>34596</v>
      </c>
      <c r="Q97" s="191"/>
      <c r="R97" s="5" t="s">
        <v>757</v>
      </c>
    </row>
    <row r="98" spans="1:252" s="6" customFormat="1" ht="261">
      <c r="A98" s="47">
        <f t="shared" si="16"/>
        <v>98</v>
      </c>
      <c r="B98" s="5" t="s">
        <v>66</v>
      </c>
      <c r="C98" s="5" t="s">
        <v>81</v>
      </c>
      <c r="D98" s="4">
        <v>42552</v>
      </c>
      <c r="E98" s="4"/>
      <c r="F98" s="69" t="s">
        <v>80</v>
      </c>
      <c r="G98" s="5" t="s">
        <v>569</v>
      </c>
      <c r="H98" s="5" t="s">
        <v>410</v>
      </c>
      <c r="I98" s="5" t="s">
        <v>602</v>
      </c>
      <c r="J98" s="191"/>
      <c r="K98" s="191"/>
      <c r="L98" s="191"/>
      <c r="M98" s="191"/>
      <c r="N98" s="191"/>
      <c r="O98" s="191"/>
      <c r="P98" s="191"/>
      <c r="Q98" s="191"/>
      <c r="R98" s="5" t="s">
        <v>276</v>
      </c>
    </row>
    <row r="99" spans="1:252" s="6" customFormat="1" ht="159.5">
      <c r="A99" s="47">
        <f t="shared" si="16"/>
        <v>99</v>
      </c>
      <c r="B99" s="71" t="s">
        <v>66</v>
      </c>
      <c r="C99" s="71" t="s">
        <v>79</v>
      </c>
      <c r="D99" s="72">
        <v>42552</v>
      </c>
      <c r="E99" s="72"/>
      <c r="F99" s="76" t="s">
        <v>189</v>
      </c>
      <c r="G99" s="71" t="s">
        <v>373</v>
      </c>
      <c r="H99" s="71" t="s">
        <v>411</v>
      </c>
      <c r="I99" s="71" t="s">
        <v>602</v>
      </c>
      <c r="J99" s="201"/>
      <c r="K99" s="201"/>
      <c r="L99" s="201"/>
      <c r="M99" s="201"/>
      <c r="N99" s="201"/>
      <c r="O99" s="201"/>
      <c r="P99" s="201"/>
      <c r="Q99" s="201"/>
      <c r="R99" s="71" t="s">
        <v>276</v>
      </c>
    </row>
    <row r="100" spans="1:252" s="6" customFormat="1" ht="116">
      <c r="A100" s="47">
        <f t="shared" si="16"/>
        <v>100</v>
      </c>
      <c r="B100" s="71" t="s">
        <v>66</v>
      </c>
      <c r="C100" s="71" t="s">
        <v>78</v>
      </c>
      <c r="D100" s="72">
        <v>42552</v>
      </c>
      <c r="E100" s="72"/>
      <c r="F100" s="76" t="s">
        <v>77</v>
      </c>
      <c r="G100" s="71" t="s">
        <v>373</v>
      </c>
      <c r="H100" s="71" t="s">
        <v>412</v>
      </c>
      <c r="I100" s="71" t="s">
        <v>595</v>
      </c>
      <c r="J100" s="201"/>
      <c r="K100" s="201"/>
      <c r="L100" s="201"/>
      <c r="M100" s="201"/>
      <c r="N100" s="201"/>
      <c r="O100" s="201"/>
      <c r="P100" s="201"/>
      <c r="Q100" s="201"/>
      <c r="R100" s="71" t="s">
        <v>276</v>
      </c>
    </row>
    <row r="101" spans="1:252" s="6" customFormat="1" ht="116">
      <c r="A101" s="47">
        <f t="shared" si="16"/>
        <v>101</v>
      </c>
      <c r="B101" s="84" t="s">
        <v>66</v>
      </c>
      <c r="C101" s="84" t="s">
        <v>76</v>
      </c>
      <c r="D101" s="22">
        <v>42552</v>
      </c>
      <c r="E101" s="22" t="s">
        <v>174</v>
      </c>
      <c r="F101" s="23" t="s">
        <v>75</v>
      </c>
      <c r="G101" s="24" t="s">
        <v>414</v>
      </c>
      <c r="H101" s="24" t="s">
        <v>413</v>
      </c>
      <c r="I101" s="24"/>
      <c r="J101" s="190">
        <f t="shared" ref="J101:Q101" si="21">SUM(J102:J108)</f>
        <v>0</v>
      </c>
      <c r="K101" s="190">
        <f t="shared" si="21"/>
        <v>0</v>
      </c>
      <c r="L101" s="190">
        <f t="shared" si="21"/>
        <v>0</v>
      </c>
      <c r="M101" s="190">
        <f t="shared" si="21"/>
        <v>0</v>
      </c>
      <c r="N101" s="190">
        <f t="shared" si="21"/>
        <v>0</v>
      </c>
      <c r="O101" s="190">
        <f t="shared" si="21"/>
        <v>46354</v>
      </c>
      <c r="P101" s="190">
        <f t="shared" si="21"/>
        <v>2252</v>
      </c>
      <c r="Q101" s="190">
        <f t="shared" si="21"/>
        <v>0</v>
      </c>
      <c r="R101" s="24" t="s">
        <v>276</v>
      </c>
    </row>
    <row r="102" spans="1:252" s="7" customFormat="1" ht="261">
      <c r="A102" s="40">
        <f t="shared" si="16"/>
        <v>102</v>
      </c>
      <c r="B102" s="5" t="s">
        <v>66</v>
      </c>
      <c r="C102" s="5" t="s">
        <v>74</v>
      </c>
      <c r="D102" s="4">
        <v>42552</v>
      </c>
      <c r="E102" s="4"/>
      <c r="F102" s="8" t="s">
        <v>190</v>
      </c>
      <c r="G102" s="5" t="s">
        <v>570</v>
      </c>
      <c r="H102" s="5" t="s">
        <v>415</v>
      </c>
      <c r="I102" s="5" t="s">
        <v>603</v>
      </c>
      <c r="J102" s="196"/>
      <c r="K102" s="191"/>
      <c r="L102" s="191"/>
      <c r="M102" s="191"/>
      <c r="N102" s="191"/>
      <c r="O102" s="191">
        <v>46354</v>
      </c>
      <c r="P102" s="191">
        <v>2252</v>
      </c>
      <c r="Q102" s="191"/>
      <c r="R102" s="5" t="s">
        <v>276</v>
      </c>
      <c r="S102" s="182" t="s">
        <v>725</v>
      </c>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c r="IO102" s="6"/>
      <c r="IP102" s="6"/>
      <c r="IQ102" s="6"/>
      <c r="IR102" s="6"/>
    </row>
    <row r="103" spans="1:252" s="7" customFormat="1" ht="159.5">
      <c r="A103" s="40">
        <f t="shared" si="16"/>
        <v>103</v>
      </c>
      <c r="B103" s="5" t="s">
        <v>66</v>
      </c>
      <c r="C103" s="5" t="s">
        <v>73</v>
      </c>
      <c r="D103" s="4">
        <v>42552</v>
      </c>
      <c r="E103" s="4"/>
      <c r="F103" s="8" t="s">
        <v>72</v>
      </c>
      <c r="G103" s="5" t="s">
        <v>417</v>
      </c>
      <c r="H103" s="5" t="s">
        <v>416</v>
      </c>
      <c r="I103" s="5" t="s">
        <v>602</v>
      </c>
      <c r="J103" s="191">
        <v>0</v>
      </c>
      <c r="K103" s="191">
        <v>0</v>
      </c>
      <c r="L103" s="191">
        <v>0</v>
      </c>
      <c r="M103" s="191">
        <v>0</v>
      </c>
      <c r="N103" s="191">
        <v>0</v>
      </c>
      <c r="O103" s="191">
        <v>0</v>
      </c>
      <c r="P103" s="191">
        <v>0</v>
      </c>
      <c r="Q103" s="191">
        <v>0</v>
      </c>
      <c r="R103" s="5" t="s">
        <v>736</v>
      </c>
      <c r="S103" s="182" t="s">
        <v>735</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c r="IO103" s="6"/>
      <c r="IP103" s="6"/>
      <c r="IQ103" s="6"/>
      <c r="IR103" s="6"/>
    </row>
    <row r="104" spans="1:252" s="6" customFormat="1" ht="174">
      <c r="A104" s="47">
        <f t="shared" si="16"/>
        <v>104</v>
      </c>
      <c r="B104" s="5" t="s">
        <v>66</v>
      </c>
      <c r="C104" s="5" t="s">
        <v>71</v>
      </c>
      <c r="D104" s="4">
        <v>42552</v>
      </c>
      <c r="E104" s="4"/>
      <c r="F104" s="8" t="s">
        <v>70</v>
      </c>
      <c r="G104" s="5" t="s">
        <v>419</v>
      </c>
      <c r="H104" s="5" t="s">
        <v>418</v>
      </c>
      <c r="I104" s="5" t="s">
        <v>600</v>
      </c>
      <c r="J104" s="193">
        <v>0</v>
      </c>
      <c r="K104" s="193">
        <v>0</v>
      </c>
      <c r="L104" s="193">
        <v>0</v>
      </c>
      <c r="M104" s="193">
        <v>0</v>
      </c>
      <c r="N104" s="193">
        <v>0</v>
      </c>
      <c r="O104" s="193">
        <v>0</v>
      </c>
      <c r="P104" s="193">
        <v>0</v>
      </c>
      <c r="Q104" s="193">
        <v>0</v>
      </c>
      <c r="R104" s="21" t="s">
        <v>276</v>
      </c>
      <c r="S104" s="182" t="s">
        <v>737</v>
      </c>
    </row>
    <row r="105" spans="1:252" s="6" customFormat="1" ht="174">
      <c r="A105" s="47">
        <f t="shared" si="16"/>
        <v>105</v>
      </c>
      <c r="B105" s="5" t="s">
        <v>66</v>
      </c>
      <c r="C105" s="5" t="s">
        <v>69</v>
      </c>
      <c r="D105" s="4">
        <v>42552</v>
      </c>
      <c r="E105" s="4"/>
      <c r="F105" s="8" t="s">
        <v>184</v>
      </c>
      <c r="G105" s="5" t="s">
        <v>421</v>
      </c>
      <c r="H105" s="5" t="s">
        <v>420</v>
      </c>
      <c r="I105" s="5" t="s">
        <v>602</v>
      </c>
      <c r="J105" s="191">
        <v>0</v>
      </c>
      <c r="K105" s="191">
        <v>0</v>
      </c>
      <c r="L105" s="191">
        <v>0</v>
      </c>
      <c r="M105" s="191">
        <v>0</v>
      </c>
      <c r="N105" s="191">
        <v>0</v>
      </c>
      <c r="O105" s="191">
        <v>0</v>
      </c>
      <c r="P105" s="191">
        <v>0</v>
      </c>
      <c r="Q105" s="191">
        <v>0</v>
      </c>
      <c r="R105" s="5"/>
      <c r="S105" s="182" t="s">
        <v>740</v>
      </c>
    </row>
    <row r="106" spans="1:252" s="6" customFormat="1" ht="203">
      <c r="A106" s="47">
        <f t="shared" si="16"/>
        <v>106</v>
      </c>
      <c r="B106" s="5" t="s">
        <v>66</v>
      </c>
      <c r="C106" s="5" t="s">
        <v>68</v>
      </c>
      <c r="D106" s="4">
        <v>42552</v>
      </c>
      <c r="E106" s="4"/>
      <c r="F106" s="81" t="s">
        <v>571</v>
      </c>
      <c r="G106" s="5" t="s">
        <v>422</v>
      </c>
      <c r="H106" s="5" t="s">
        <v>572</v>
      </c>
      <c r="I106" s="5" t="s">
        <v>602</v>
      </c>
      <c r="J106" s="191"/>
      <c r="K106" s="191"/>
      <c r="L106" s="191"/>
      <c r="M106" s="191"/>
      <c r="N106" s="191">
        <v>0</v>
      </c>
      <c r="O106" s="191">
        <v>0</v>
      </c>
      <c r="P106" s="191"/>
      <c r="Q106" s="191"/>
      <c r="R106" s="5" t="s">
        <v>755</v>
      </c>
      <c r="S106" s="185" t="s">
        <v>738</v>
      </c>
    </row>
    <row r="107" spans="1:252" s="6" customFormat="1" ht="217.5">
      <c r="A107" s="47">
        <f t="shared" si="16"/>
        <v>107</v>
      </c>
      <c r="B107" s="5" t="s">
        <v>66</v>
      </c>
      <c r="C107" s="5" t="s">
        <v>67</v>
      </c>
      <c r="D107" s="4">
        <v>42552</v>
      </c>
      <c r="E107" s="4"/>
      <c r="F107" s="77" t="s">
        <v>423</v>
      </c>
      <c r="G107" s="5" t="s">
        <v>573</v>
      </c>
      <c r="H107" s="5" t="s">
        <v>574</v>
      </c>
      <c r="I107" s="5" t="s">
        <v>600</v>
      </c>
      <c r="J107" s="191"/>
      <c r="K107" s="191"/>
      <c r="L107" s="191"/>
      <c r="M107" s="191"/>
      <c r="N107" s="191"/>
      <c r="O107" s="191">
        <v>0</v>
      </c>
      <c r="P107" s="191"/>
      <c r="Q107" s="191"/>
      <c r="R107" s="5" t="s">
        <v>739</v>
      </c>
      <c r="S107" s="185" t="s">
        <v>738</v>
      </c>
    </row>
    <row r="108" spans="1:252" s="6" customFormat="1" ht="261">
      <c r="A108" s="47">
        <f t="shared" si="16"/>
        <v>108</v>
      </c>
      <c r="B108" s="5" t="s">
        <v>66</v>
      </c>
      <c r="C108" s="5" t="s">
        <v>65</v>
      </c>
      <c r="D108" s="4">
        <v>42552</v>
      </c>
      <c r="E108" s="4"/>
      <c r="F108" s="77" t="s">
        <v>191</v>
      </c>
      <c r="G108" s="5" t="s">
        <v>575</v>
      </c>
      <c r="H108" s="5" t="s">
        <v>424</v>
      </c>
      <c r="I108" s="5" t="s">
        <v>604</v>
      </c>
      <c r="J108" s="196"/>
      <c r="K108" s="196"/>
      <c r="L108" s="196"/>
      <c r="M108" s="196"/>
      <c r="N108" s="196"/>
      <c r="O108" s="196">
        <v>0</v>
      </c>
      <c r="P108" s="196"/>
      <c r="Q108" s="196"/>
      <c r="R108" s="5" t="s">
        <v>741</v>
      </c>
      <c r="S108" s="182"/>
    </row>
    <row r="109" spans="1:252" s="17" customFormat="1">
      <c r="A109" s="47">
        <f t="shared" si="16"/>
        <v>109</v>
      </c>
      <c r="B109" s="10"/>
      <c r="C109" s="10"/>
      <c r="D109" s="10"/>
      <c r="E109" s="10"/>
      <c r="F109" s="11"/>
      <c r="G109" s="10"/>
      <c r="H109" s="10"/>
      <c r="I109" s="10"/>
      <c r="J109" s="202"/>
      <c r="K109" s="202"/>
      <c r="L109" s="202"/>
      <c r="M109" s="202"/>
      <c r="N109" s="202"/>
      <c r="O109" s="202"/>
      <c r="P109" s="202"/>
      <c r="Q109" s="202"/>
      <c r="R109" s="10" t="s">
        <v>276</v>
      </c>
    </row>
    <row r="110" spans="1:252" s="6" customFormat="1" ht="87">
      <c r="A110" s="47">
        <f t="shared" si="16"/>
        <v>110</v>
      </c>
      <c r="B110" s="84" t="s">
        <v>50</v>
      </c>
      <c r="C110" s="84" t="s">
        <v>12</v>
      </c>
      <c r="D110" s="22">
        <v>42552</v>
      </c>
      <c r="E110" s="22" t="s">
        <v>294</v>
      </c>
      <c r="F110" s="23" t="s">
        <v>64</v>
      </c>
      <c r="G110" s="24" t="s">
        <v>614</v>
      </c>
      <c r="H110" s="24" t="s">
        <v>466</v>
      </c>
      <c r="I110" s="24"/>
      <c r="J110" s="190">
        <f t="shared" ref="J110:Q110" si="22">SUM(J111:J114)</f>
        <v>0</v>
      </c>
      <c r="K110" s="190">
        <f t="shared" si="22"/>
        <v>0</v>
      </c>
      <c r="L110" s="190">
        <f t="shared" si="22"/>
        <v>0</v>
      </c>
      <c r="M110" s="190">
        <f t="shared" si="22"/>
        <v>0</v>
      </c>
      <c r="N110" s="190">
        <f t="shared" si="22"/>
        <v>0</v>
      </c>
      <c r="O110" s="190">
        <f t="shared" si="22"/>
        <v>13310</v>
      </c>
      <c r="P110" s="190">
        <f t="shared" si="22"/>
        <v>0</v>
      </c>
      <c r="Q110" s="190">
        <f t="shared" si="22"/>
        <v>0</v>
      </c>
      <c r="R110" s="27" t="s">
        <v>276</v>
      </c>
      <c r="S110" s="182" t="s">
        <v>666</v>
      </c>
    </row>
    <row r="111" spans="1:252" s="6" customFormat="1" ht="87">
      <c r="A111" s="47">
        <f t="shared" si="16"/>
        <v>111</v>
      </c>
      <c r="B111" s="5" t="s">
        <v>50</v>
      </c>
      <c r="C111" s="5" t="s">
        <v>10</v>
      </c>
      <c r="D111" s="4">
        <v>42552</v>
      </c>
      <c r="E111" s="4"/>
      <c r="F111" s="8" t="s">
        <v>63</v>
      </c>
      <c r="G111" s="5" t="s">
        <v>62</v>
      </c>
      <c r="H111" s="5" t="s">
        <v>467</v>
      </c>
      <c r="I111" s="5" t="s">
        <v>605</v>
      </c>
      <c r="J111" s="193">
        <v>0</v>
      </c>
      <c r="K111" s="193">
        <v>0</v>
      </c>
      <c r="L111" s="193">
        <v>0</v>
      </c>
      <c r="M111" s="193"/>
      <c r="N111" s="193">
        <v>0</v>
      </c>
      <c r="O111" s="193">
        <v>13310</v>
      </c>
      <c r="P111" s="193">
        <v>0</v>
      </c>
      <c r="Q111" s="193">
        <v>0</v>
      </c>
      <c r="R111" s="21"/>
      <c r="S111" s="182" t="s">
        <v>667</v>
      </c>
    </row>
    <row r="112" spans="1:252" s="7" customFormat="1" ht="159.5">
      <c r="A112" s="40">
        <f t="shared" si="16"/>
        <v>112</v>
      </c>
      <c r="B112" s="5" t="s">
        <v>50</v>
      </c>
      <c r="C112" s="5" t="s">
        <v>8</v>
      </c>
      <c r="D112" s="4">
        <v>42552</v>
      </c>
      <c r="E112" s="4"/>
      <c r="F112" s="8" t="s">
        <v>61</v>
      </c>
      <c r="G112" s="5" t="s">
        <v>60</v>
      </c>
      <c r="H112" s="5" t="s">
        <v>468</v>
      </c>
      <c r="I112" s="5" t="s">
        <v>605</v>
      </c>
      <c r="J112" s="193">
        <v>0</v>
      </c>
      <c r="K112" s="193">
        <v>0</v>
      </c>
      <c r="L112" s="193">
        <v>0</v>
      </c>
      <c r="M112" s="193">
        <v>0</v>
      </c>
      <c r="N112" s="193">
        <v>0</v>
      </c>
      <c r="O112" s="193">
        <v>0</v>
      </c>
      <c r="P112" s="193">
        <v>0</v>
      </c>
      <c r="Q112" s="193">
        <v>0</v>
      </c>
      <c r="R112" s="21" t="s">
        <v>276</v>
      </c>
      <c r="S112" s="182" t="s">
        <v>667</v>
      </c>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c r="IM112" s="6"/>
      <c r="IN112" s="6"/>
      <c r="IO112" s="6"/>
      <c r="IP112" s="6"/>
      <c r="IQ112" s="6"/>
      <c r="IR112" s="6"/>
    </row>
    <row r="113" spans="1:252" s="6" customFormat="1" ht="116">
      <c r="A113" s="47">
        <f t="shared" si="16"/>
        <v>113</v>
      </c>
      <c r="B113" s="5" t="s">
        <v>50</v>
      </c>
      <c r="C113" s="5" t="s">
        <v>31</v>
      </c>
      <c r="D113" s="4">
        <v>42552</v>
      </c>
      <c r="E113" s="4"/>
      <c r="F113" s="8" t="s">
        <v>59</v>
      </c>
      <c r="G113" s="5" t="s">
        <v>194</v>
      </c>
      <c r="H113" s="5" t="s">
        <v>469</v>
      </c>
      <c r="I113" s="5" t="s">
        <v>605</v>
      </c>
      <c r="J113" s="193"/>
      <c r="K113" s="193"/>
      <c r="L113" s="193"/>
      <c r="M113" s="193"/>
      <c r="N113" s="193"/>
      <c r="O113" s="193"/>
      <c r="P113" s="193"/>
      <c r="Q113" s="193"/>
      <c r="R113" s="21" t="s">
        <v>276</v>
      </c>
      <c r="S113" s="182" t="s">
        <v>667</v>
      </c>
    </row>
    <row r="114" spans="1:252" s="6" customFormat="1" ht="101.5">
      <c r="A114" s="47">
        <f t="shared" si="16"/>
        <v>114</v>
      </c>
      <c r="B114" s="5" t="s">
        <v>50</v>
      </c>
      <c r="C114" s="5" t="s">
        <v>29</v>
      </c>
      <c r="D114" s="4">
        <v>42552</v>
      </c>
      <c r="E114" s="4"/>
      <c r="F114" s="8" t="s">
        <v>58</v>
      </c>
      <c r="G114" s="5" t="s">
        <v>57</v>
      </c>
      <c r="H114" s="5" t="s">
        <v>470</v>
      </c>
      <c r="I114" s="5" t="s">
        <v>605</v>
      </c>
      <c r="J114" s="193"/>
      <c r="K114" s="193"/>
      <c r="L114" s="193"/>
      <c r="M114" s="193"/>
      <c r="N114" s="193"/>
      <c r="O114" s="193"/>
      <c r="P114" s="193"/>
      <c r="Q114" s="193"/>
      <c r="R114" s="21" t="s">
        <v>276</v>
      </c>
      <c r="S114" s="182" t="s">
        <v>669</v>
      </c>
    </row>
    <row r="115" spans="1:252" s="6" customFormat="1" ht="122.5" customHeight="1">
      <c r="A115" s="47">
        <f t="shared" si="16"/>
        <v>115</v>
      </c>
      <c r="B115" s="84" t="s">
        <v>50</v>
      </c>
      <c r="C115" s="84" t="s">
        <v>6</v>
      </c>
      <c r="D115" s="22">
        <v>42552</v>
      </c>
      <c r="E115" s="22" t="s">
        <v>295</v>
      </c>
      <c r="F115" s="23" t="s">
        <v>56</v>
      </c>
      <c r="G115" s="24" t="s">
        <v>615</v>
      </c>
      <c r="H115" s="24" t="s">
        <v>471</v>
      </c>
      <c r="I115" s="24"/>
      <c r="J115" s="190">
        <f t="shared" ref="J115:Q115" si="23">SUM(J116:J118)</f>
        <v>0</v>
      </c>
      <c r="K115" s="190">
        <f t="shared" si="23"/>
        <v>0</v>
      </c>
      <c r="L115" s="190">
        <f t="shared" si="23"/>
        <v>0</v>
      </c>
      <c r="M115" s="190">
        <f t="shared" si="23"/>
        <v>0</v>
      </c>
      <c r="N115" s="190">
        <f t="shared" si="23"/>
        <v>0</v>
      </c>
      <c r="O115" s="190">
        <f t="shared" si="23"/>
        <v>2482</v>
      </c>
      <c r="P115" s="190">
        <f t="shared" si="23"/>
        <v>0</v>
      </c>
      <c r="Q115" s="190">
        <f t="shared" si="23"/>
        <v>0</v>
      </c>
      <c r="R115" s="86" t="s">
        <v>276</v>
      </c>
    </row>
    <row r="116" spans="1:252" s="6" customFormat="1" ht="130.5">
      <c r="A116" s="47">
        <f t="shared" ref="A116:A151" si="24">ROW(A116)</f>
        <v>116</v>
      </c>
      <c r="B116" s="5" t="s">
        <v>50</v>
      </c>
      <c r="C116" s="5" t="s">
        <v>4</v>
      </c>
      <c r="D116" s="4">
        <v>42552</v>
      </c>
      <c r="E116" s="4"/>
      <c r="F116" s="8" t="s">
        <v>55</v>
      </c>
      <c r="G116" s="5" t="s">
        <v>195</v>
      </c>
      <c r="H116" s="5" t="s">
        <v>472</v>
      </c>
      <c r="I116" s="5" t="s">
        <v>605</v>
      </c>
      <c r="J116" s="191">
        <v>0</v>
      </c>
      <c r="K116" s="191">
        <v>0</v>
      </c>
      <c r="L116" s="191">
        <v>0</v>
      </c>
      <c r="M116" s="191"/>
      <c r="N116" s="191">
        <v>0</v>
      </c>
      <c r="O116" s="191">
        <v>2482</v>
      </c>
      <c r="P116" s="191">
        <v>0</v>
      </c>
      <c r="Q116" s="191">
        <v>0</v>
      </c>
      <c r="R116" s="16" t="s">
        <v>758</v>
      </c>
      <c r="S116" s="182" t="s">
        <v>718</v>
      </c>
    </row>
    <row r="117" spans="1:252" s="6" customFormat="1" ht="101.5">
      <c r="A117" s="47">
        <f t="shared" si="24"/>
        <v>117</v>
      </c>
      <c r="B117" s="5" t="s">
        <v>50</v>
      </c>
      <c r="C117" s="5" t="s">
        <v>1</v>
      </c>
      <c r="D117" s="4">
        <v>42552</v>
      </c>
      <c r="E117" s="4"/>
      <c r="F117" s="8" t="s">
        <v>54</v>
      </c>
      <c r="G117" s="5" t="s">
        <v>196</v>
      </c>
      <c r="H117" s="5" t="s">
        <v>473</v>
      </c>
      <c r="I117" s="5" t="s">
        <v>605</v>
      </c>
      <c r="J117" s="191">
        <v>0</v>
      </c>
      <c r="K117" s="191">
        <v>0</v>
      </c>
      <c r="L117" s="191">
        <v>0</v>
      </c>
      <c r="M117" s="191">
        <v>0</v>
      </c>
      <c r="N117" s="191">
        <v>0</v>
      </c>
      <c r="O117" s="191">
        <v>0</v>
      </c>
      <c r="P117" s="191">
        <v>0</v>
      </c>
      <c r="Q117" s="191">
        <v>0</v>
      </c>
      <c r="R117" s="16" t="s">
        <v>719</v>
      </c>
      <c r="S117" s="182" t="s">
        <v>718</v>
      </c>
    </row>
    <row r="118" spans="1:252" s="6" customFormat="1" ht="116">
      <c r="A118" s="47">
        <f t="shared" si="24"/>
        <v>118</v>
      </c>
      <c r="B118" s="5" t="s">
        <v>50</v>
      </c>
      <c r="C118" s="5" t="s">
        <v>40</v>
      </c>
      <c r="D118" s="4">
        <v>42552</v>
      </c>
      <c r="E118" s="4"/>
      <c r="F118" s="8" t="s">
        <v>53</v>
      </c>
      <c r="G118" s="5" t="s">
        <v>716</v>
      </c>
      <c r="H118" s="5" t="s">
        <v>474</v>
      </c>
      <c r="I118" s="5" t="s">
        <v>605</v>
      </c>
      <c r="J118" s="193">
        <v>0</v>
      </c>
      <c r="K118" s="193">
        <v>0</v>
      </c>
      <c r="L118" s="193">
        <v>0</v>
      </c>
      <c r="M118" s="193">
        <v>0</v>
      </c>
      <c r="N118" s="193">
        <v>0</v>
      </c>
      <c r="O118" s="193">
        <v>0</v>
      </c>
      <c r="P118" s="193">
        <v>0</v>
      </c>
      <c r="Q118" s="193">
        <v>0</v>
      </c>
      <c r="R118" s="21" t="s">
        <v>276</v>
      </c>
      <c r="S118" s="182" t="s">
        <v>668</v>
      </c>
    </row>
    <row r="119" spans="1:252" s="7" customFormat="1" ht="116.5" customHeight="1">
      <c r="A119" s="40">
        <f t="shared" si="24"/>
        <v>119</v>
      </c>
      <c r="B119" s="84" t="s">
        <v>50</v>
      </c>
      <c r="C119" s="84" t="s">
        <v>24</v>
      </c>
      <c r="D119" s="22">
        <v>42552</v>
      </c>
      <c r="E119" s="22" t="s">
        <v>296</v>
      </c>
      <c r="F119" s="23" t="s">
        <v>52</v>
      </c>
      <c r="G119" s="24" t="s">
        <v>616</v>
      </c>
      <c r="H119" s="24" t="s">
        <v>475</v>
      </c>
      <c r="I119" s="24"/>
      <c r="J119" s="190">
        <f t="shared" ref="J119:Q119" si="25">SUM(J120:J121)</f>
        <v>0</v>
      </c>
      <c r="K119" s="190">
        <f t="shared" si="25"/>
        <v>0</v>
      </c>
      <c r="L119" s="190">
        <f t="shared" si="25"/>
        <v>0</v>
      </c>
      <c r="M119" s="190">
        <f t="shared" si="25"/>
        <v>0</v>
      </c>
      <c r="N119" s="190">
        <f t="shared" si="25"/>
        <v>0</v>
      </c>
      <c r="O119" s="190">
        <f t="shared" si="25"/>
        <v>1279</v>
      </c>
      <c r="P119" s="190">
        <f t="shared" si="25"/>
        <v>0</v>
      </c>
      <c r="Q119" s="190">
        <f t="shared" si="25"/>
        <v>0</v>
      </c>
      <c r="R119" s="86" t="s">
        <v>276</v>
      </c>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row>
    <row r="120" spans="1:252" s="6" customFormat="1" ht="304.5">
      <c r="A120" s="47">
        <f t="shared" si="24"/>
        <v>120</v>
      </c>
      <c r="B120" s="5" t="s">
        <v>50</v>
      </c>
      <c r="C120" s="5" t="s">
        <v>22</v>
      </c>
      <c r="D120" s="4">
        <v>42552</v>
      </c>
      <c r="E120" s="4"/>
      <c r="F120" s="8" t="s">
        <v>51</v>
      </c>
      <c r="G120" s="5" t="s">
        <v>197</v>
      </c>
      <c r="H120" s="5" t="s">
        <v>476</v>
      </c>
      <c r="I120" s="5" t="s">
        <v>605</v>
      </c>
      <c r="J120" s="191">
        <v>0</v>
      </c>
      <c r="K120" s="191">
        <v>0</v>
      </c>
      <c r="L120" s="191">
        <v>0</v>
      </c>
      <c r="M120" s="191"/>
      <c r="N120" s="191">
        <v>0</v>
      </c>
      <c r="O120" s="191">
        <v>341</v>
      </c>
      <c r="P120" s="191">
        <v>0</v>
      </c>
      <c r="Q120" s="191">
        <v>0</v>
      </c>
      <c r="R120" s="16" t="s">
        <v>276</v>
      </c>
      <c r="S120" s="182" t="s">
        <v>720</v>
      </c>
    </row>
    <row r="121" spans="1:252" s="6" customFormat="1" ht="174">
      <c r="A121" s="47">
        <f t="shared" si="24"/>
        <v>121</v>
      </c>
      <c r="B121" s="5" t="s">
        <v>50</v>
      </c>
      <c r="C121" s="5" t="s">
        <v>20</v>
      </c>
      <c r="D121" s="4">
        <v>42552</v>
      </c>
      <c r="E121" s="4"/>
      <c r="F121" s="8" t="s">
        <v>49</v>
      </c>
      <c r="G121" s="5" t="s">
        <v>209</v>
      </c>
      <c r="H121" s="5" t="s">
        <v>477</v>
      </c>
      <c r="I121" s="5" t="s">
        <v>605</v>
      </c>
      <c r="J121" s="191">
        <v>0</v>
      </c>
      <c r="K121" s="191">
        <v>0</v>
      </c>
      <c r="L121" s="191">
        <v>0</v>
      </c>
      <c r="M121" s="191"/>
      <c r="N121" s="191">
        <v>0</v>
      </c>
      <c r="O121" s="191">
        <v>938</v>
      </c>
      <c r="P121" s="191">
        <v>0</v>
      </c>
      <c r="Q121" s="191">
        <v>0</v>
      </c>
      <c r="R121" s="16" t="s">
        <v>276</v>
      </c>
      <c r="S121" s="182" t="s">
        <v>667</v>
      </c>
    </row>
    <row r="122" spans="1:252" s="17" customFormat="1">
      <c r="A122" s="47">
        <f t="shared" si="24"/>
        <v>122</v>
      </c>
      <c r="B122" s="10"/>
      <c r="C122" s="10"/>
      <c r="D122" s="10"/>
      <c r="E122" s="10"/>
      <c r="F122" s="11"/>
      <c r="G122" s="10"/>
      <c r="H122" s="10"/>
      <c r="I122" s="10"/>
      <c r="J122" s="192"/>
      <c r="K122" s="192"/>
      <c r="L122" s="192"/>
      <c r="M122" s="192"/>
      <c r="N122" s="192"/>
      <c r="O122" s="192"/>
      <c r="P122" s="192"/>
      <c r="Q122" s="192"/>
      <c r="R122" s="10" t="s">
        <v>276</v>
      </c>
    </row>
    <row r="123" spans="1:252" s="6" customFormat="1" ht="72.5">
      <c r="A123" s="47">
        <f t="shared" si="24"/>
        <v>123</v>
      </c>
      <c r="B123" s="84" t="s">
        <v>36</v>
      </c>
      <c r="C123" s="84" t="s">
        <v>12</v>
      </c>
      <c r="D123" s="22">
        <v>42552</v>
      </c>
      <c r="E123" s="22" t="s">
        <v>617</v>
      </c>
      <c r="F123" s="23" t="s">
        <v>48</v>
      </c>
      <c r="G123" s="24" t="s">
        <v>618</v>
      </c>
      <c r="H123" s="24" t="s">
        <v>478</v>
      </c>
      <c r="I123" s="24"/>
      <c r="J123" s="190">
        <f t="shared" ref="J123:Q123" si="26">SUM(J124:J128)</f>
        <v>0</v>
      </c>
      <c r="K123" s="190">
        <f t="shared" si="26"/>
        <v>0</v>
      </c>
      <c r="L123" s="190">
        <f t="shared" si="26"/>
        <v>0</v>
      </c>
      <c r="M123" s="190">
        <f t="shared" si="26"/>
        <v>87814</v>
      </c>
      <c r="N123" s="190">
        <f t="shared" si="26"/>
        <v>16477</v>
      </c>
      <c r="O123" s="190">
        <f t="shared" si="26"/>
        <v>67299</v>
      </c>
      <c r="P123" s="190">
        <f t="shared" si="26"/>
        <v>0</v>
      </c>
      <c r="Q123" s="190">
        <f t="shared" si="26"/>
        <v>0</v>
      </c>
      <c r="R123" s="27" t="s">
        <v>276</v>
      </c>
      <c r="S123" s="182" t="s">
        <v>670</v>
      </c>
    </row>
    <row r="124" spans="1:252" s="6" customFormat="1" ht="130.5">
      <c r="A124" s="47">
        <f t="shared" si="24"/>
        <v>124</v>
      </c>
      <c r="B124" s="5" t="s">
        <v>36</v>
      </c>
      <c r="C124" s="5" t="s">
        <v>10</v>
      </c>
      <c r="D124" s="4">
        <v>42552</v>
      </c>
      <c r="E124" s="4"/>
      <c r="F124" s="8" t="s">
        <v>47</v>
      </c>
      <c r="G124" s="5" t="s">
        <v>619</v>
      </c>
      <c r="H124" s="5" t="s">
        <v>479</v>
      </c>
      <c r="I124" s="64" t="s">
        <v>606</v>
      </c>
      <c r="J124" s="203">
        <v>0</v>
      </c>
      <c r="K124" s="203">
        <v>0</v>
      </c>
      <c r="L124" s="203">
        <v>0</v>
      </c>
      <c r="M124" s="203">
        <v>87814</v>
      </c>
      <c r="N124" s="203">
        <v>16477</v>
      </c>
      <c r="O124" s="203">
        <v>67299</v>
      </c>
      <c r="P124" s="203">
        <v>0</v>
      </c>
      <c r="Q124" s="203">
        <v>0</v>
      </c>
      <c r="R124" s="29" t="s">
        <v>276</v>
      </c>
      <c r="S124" s="182" t="s">
        <v>670</v>
      </c>
    </row>
    <row r="125" spans="1:252" s="6" customFormat="1" ht="130.5">
      <c r="A125" s="47">
        <f t="shared" si="24"/>
        <v>125</v>
      </c>
      <c r="B125" s="5" t="s">
        <v>36</v>
      </c>
      <c r="C125" s="5" t="s">
        <v>8</v>
      </c>
      <c r="D125" s="4">
        <v>42552</v>
      </c>
      <c r="E125" s="4"/>
      <c r="F125" s="8" t="s">
        <v>46</v>
      </c>
      <c r="G125" s="5" t="s">
        <v>619</v>
      </c>
      <c r="H125" s="5" t="s">
        <v>480</v>
      </c>
      <c r="I125" s="64" t="s">
        <v>606</v>
      </c>
      <c r="J125" s="204">
        <v>0</v>
      </c>
      <c r="K125" s="204">
        <v>0</v>
      </c>
      <c r="L125" s="204">
        <v>0</v>
      </c>
      <c r="M125" s="204">
        <v>0</v>
      </c>
      <c r="N125" s="204">
        <v>0</v>
      </c>
      <c r="O125" s="204">
        <v>0</v>
      </c>
      <c r="P125" s="204">
        <v>0</v>
      </c>
      <c r="Q125" s="204">
        <v>0</v>
      </c>
      <c r="R125" s="6" t="s">
        <v>721</v>
      </c>
      <c r="S125" s="182" t="s">
        <v>722</v>
      </c>
    </row>
    <row r="126" spans="1:252" s="6" customFormat="1" ht="130.5">
      <c r="A126" s="47">
        <f t="shared" si="24"/>
        <v>126</v>
      </c>
      <c r="B126" s="5" t="s">
        <v>36</v>
      </c>
      <c r="C126" s="5" t="s">
        <v>31</v>
      </c>
      <c r="D126" s="4">
        <v>42552</v>
      </c>
      <c r="E126" s="4"/>
      <c r="F126" s="8" t="s">
        <v>45</v>
      </c>
      <c r="G126" s="5" t="s">
        <v>619</v>
      </c>
      <c r="H126" s="5" t="s">
        <v>481</v>
      </c>
      <c r="I126" s="64" t="s">
        <v>606</v>
      </c>
      <c r="J126" s="205">
        <v>0</v>
      </c>
      <c r="K126" s="205">
        <v>0</v>
      </c>
      <c r="L126" s="205">
        <v>0</v>
      </c>
      <c r="M126" s="205">
        <v>0</v>
      </c>
      <c r="N126" s="205">
        <v>0</v>
      </c>
      <c r="O126" s="205">
        <v>0</v>
      </c>
      <c r="P126" s="205">
        <v>0</v>
      </c>
      <c r="Q126" s="205">
        <v>0</v>
      </c>
      <c r="R126" s="31" t="s">
        <v>276</v>
      </c>
      <c r="S126" s="182" t="s">
        <v>670</v>
      </c>
    </row>
    <row r="127" spans="1:252" s="6" customFormat="1" ht="130.5">
      <c r="A127" s="47">
        <f t="shared" si="24"/>
        <v>127</v>
      </c>
      <c r="B127" s="5" t="s">
        <v>36</v>
      </c>
      <c r="C127" s="5" t="s">
        <v>29</v>
      </c>
      <c r="D127" s="4">
        <v>42552</v>
      </c>
      <c r="E127" s="4"/>
      <c r="F127" s="8" t="s">
        <v>44</v>
      </c>
      <c r="G127" s="5" t="s">
        <v>619</v>
      </c>
      <c r="H127" s="5" t="s">
        <v>482</v>
      </c>
      <c r="I127" s="64" t="s">
        <v>607</v>
      </c>
      <c r="J127" s="196">
        <v>0</v>
      </c>
      <c r="K127" s="196">
        <v>0</v>
      </c>
      <c r="L127" s="196">
        <v>0</v>
      </c>
      <c r="M127" s="196">
        <v>0</v>
      </c>
      <c r="N127" s="196">
        <v>0</v>
      </c>
      <c r="O127" s="196">
        <v>0</v>
      </c>
      <c r="P127" s="196">
        <v>0</v>
      </c>
      <c r="Q127" s="196">
        <v>0</v>
      </c>
      <c r="R127" s="5" t="s">
        <v>724</v>
      </c>
      <c r="S127" s="182"/>
    </row>
    <row r="128" spans="1:252" s="6" customFormat="1" ht="130.5">
      <c r="A128" s="47">
        <f t="shared" si="24"/>
        <v>128</v>
      </c>
      <c r="B128" s="5" t="s">
        <v>36</v>
      </c>
      <c r="C128" s="5" t="s">
        <v>27</v>
      </c>
      <c r="D128" s="4">
        <v>42552</v>
      </c>
      <c r="E128" s="4"/>
      <c r="F128" s="8" t="s">
        <v>192</v>
      </c>
      <c r="G128" s="5" t="s">
        <v>619</v>
      </c>
      <c r="H128" s="5" t="s">
        <v>483</v>
      </c>
      <c r="I128" s="64" t="s">
        <v>606</v>
      </c>
      <c r="J128" s="193">
        <v>0</v>
      </c>
      <c r="K128" s="193">
        <v>0</v>
      </c>
      <c r="L128" s="193">
        <v>0</v>
      </c>
      <c r="M128" s="193">
        <v>0</v>
      </c>
      <c r="N128" s="193">
        <v>0</v>
      </c>
      <c r="O128" s="193">
        <v>0</v>
      </c>
      <c r="P128" s="193">
        <v>0</v>
      </c>
      <c r="Q128" s="193">
        <v>0</v>
      </c>
      <c r="R128" s="21" t="s">
        <v>276</v>
      </c>
      <c r="S128" s="182" t="s">
        <v>670</v>
      </c>
    </row>
    <row r="129" spans="1:252" s="6" customFormat="1" ht="104.5" customHeight="1">
      <c r="A129" s="47">
        <f t="shared" si="24"/>
        <v>129</v>
      </c>
      <c r="B129" s="84" t="s">
        <v>36</v>
      </c>
      <c r="C129" s="84" t="s">
        <v>6</v>
      </c>
      <c r="D129" s="22">
        <v>42552</v>
      </c>
      <c r="E129" s="22" t="s">
        <v>620</v>
      </c>
      <c r="F129" s="23" t="s">
        <v>43</v>
      </c>
      <c r="G129" s="23" t="s">
        <v>619</v>
      </c>
      <c r="H129" s="24" t="s">
        <v>484</v>
      </c>
      <c r="I129" s="24"/>
      <c r="J129" s="190">
        <f t="shared" ref="J129:Q129" si="27">SUM(J130:J132)</f>
        <v>0</v>
      </c>
      <c r="K129" s="190">
        <f t="shared" si="27"/>
        <v>0</v>
      </c>
      <c r="L129" s="190">
        <f t="shared" si="27"/>
        <v>0</v>
      </c>
      <c r="M129" s="190">
        <f t="shared" si="27"/>
        <v>0</v>
      </c>
      <c r="N129" s="190">
        <f t="shared" si="27"/>
        <v>0</v>
      </c>
      <c r="O129" s="190">
        <f t="shared" si="27"/>
        <v>0</v>
      </c>
      <c r="P129" s="190">
        <f t="shared" si="27"/>
        <v>0</v>
      </c>
      <c r="Q129" s="190">
        <f t="shared" si="27"/>
        <v>0</v>
      </c>
      <c r="R129" s="24" t="s">
        <v>276</v>
      </c>
    </row>
    <row r="130" spans="1:252" s="7" customFormat="1" ht="159.5">
      <c r="A130" s="40">
        <f t="shared" si="24"/>
        <v>130</v>
      </c>
      <c r="B130" s="5" t="s">
        <v>36</v>
      </c>
      <c r="C130" s="5" t="s">
        <v>4</v>
      </c>
      <c r="D130" s="4">
        <v>42552</v>
      </c>
      <c r="E130" s="4"/>
      <c r="F130" s="8" t="s">
        <v>42</v>
      </c>
      <c r="G130" s="5" t="s">
        <v>208</v>
      </c>
      <c r="H130" s="5" t="s">
        <v>485</v>
      </c>
      <c r="I130" s="64" t="s">
        <v>607</v>
      </c>
      <c r="J130" s="196">
        <v>0</v>
      </c>
      <c r="K130" s="196">
        <v>0</v>
      </c>
      <c r="L130" s="196">
        <v>0</v>
      </c>
      <c r="M130" s="196">
        <v>0</v>
      </c>
      <c r="N130" s="196">
        <v>0</v>
      </c>
      <c r="O130" s="196">
        <v>0</v>
      </c>
      <c r="P130" s="196">
        <v>0</v>
      </c>
      <c r="Q130" s="196">
        <v>0</v>
      </c>
      <c r="R130" s="5" t="s">
        <v>724</v>
      </c>
      <c r="S130" s="182"/>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row>
    <row r="131" spans="1:252" s="6" customFormat="1" ht="145">
      <c r="A131" s="47">
        <f t="shared" si="24"/>
        <v>131</v>
      </c>
      <c r="B131" s="5" t="s">
        <v>36</v>
      </c>
      <c r="C131" s="5" t="s">
        <v>1</v>
      </c>
      <c r="D131" s="4">
        <v>42552</v>
      </c>
      <c r="E131" s="4"/>
      <c r="F131" s="8" t="s">
        <v>41</v>
      </c>
      <c r="G131" s="5" t="s">
        <v>207</v>
      </c>
      <c r="H131" s="5" t="s">
        <v>486</v>
      </c>
      <c r="I131" s="64" t="s">
        <v>607</v>
      </c>
      <c r="J131" s="196">
        <v>0</v>
      </c>
      <c r="K131" s="196">
        <v>0</v>
      </c>
      <c r="L131" s="196">
        <v>0</v>
      </c>
      <c r="M131" s="196">
        <v>0</v>
      </c>
      <c r="N131" s="196">
        <v>0</v>
      </c>
      <c r="O131" s="196">
        <v>0</v>
      </c>
      <c r="P131" s="196">
        <v>0</v>
      </c>
      <c r="Q131" s="196">
        <v>0</v>
      </c>
      <c r="R131" s="5" t="s">
        <v>724</v>
      </c>
      <c r="S131" s="182"/>
    </row>
    <row r="132" spans="1:252" s="6" customFormat="1" ht="174">
      <c r="A132" s="47">
        <f t="shared" si="24"/>
        <v>132</v>
      </c>
      <c r="B132" s="5" t="s">
        <v>36</v>
      </c>
      <c r="C132" s="5" t="s">
        <v>40</v>
      </c>
      <c r="D132" s="4">
        <v>42552</v>
      </c>
      <c r="E132" s="4"/>
      <c r="F132" s="8" t="s">
        <v>39</v>
      </c>
      <c r="G132" s="5" t="s">
        <v>198</v>
      </c>
      <c r="H132" s="5" t="s">
        <v>487</v>
      </c>
      <c r="I132" s="5" t="s">
        <v>608</v>
      </c>
      <c r="J132" s="196">
        <v>0</v>
      </c>
      <c r="K132" s="196">
        <v>0</v>
      </c>
      <c r="L132" s="196">
        <v>0</v>
      </c>
      <c r="M132" s="196">
        <v>0</v>
      </c>
      <c r="N132" s="196">
        <v>0</v>
      </c>
      <c r="O132" s="196">
        <v>0</v>
      </c>
      <c r="P132" s="196">
        <v>0</v>
      </c>
      <c r="Q132" s="196">
        <v>0</v>
      </c>
      <c r="R132" s="5" t="s">
        <v>723</v>
      </c>
      <c r="S132" s="182"/>
    </row>
    <row r="133" spans="1:252" s="7" customFormat="1" ht="72.5">
      <c r="A133" s="40">
        <f t="shared" si="24"/>
        <v>133</v>
      </c>
      <c r="B133" s="84" t="s">
        <v>36</v>
      </c>
      <c r="C133" s="84" t="s">
        <v>24</v>
      </c>
      <c r="D133" s="22">
        <v>42552</v>
      </c>
      <c r="E133" s="22" t="s">
        <v>621</v>
      </c>
      <c r="F133" s="23" t="s">
        <v>38</v>
      </c>
      <c r="G133" s="24" t="s">
        <v>199</v>
      </c>
      <c r="H133" s="24" t="s">
        <v>488</v>
      </c>
      <c r="I133" s="24"/>
      <c r="J133" s="190">
        <f t="shared" ref="J133:Q133" si="28">SUM(J134:J135)</f>
        <v>0</v>
      </c>
      <c r="K133" s="190">
        <f t="shared" si="28"/>
        <v>0</v>
      </c>
      <c r="L133" s="190">
        <f t="shared" si="28"/>
        <v>0</v>
      </c>
      <c r="M133" s="190">
        <f t="shared" si="28"/>
        <v>0</v>
      </c>
      <c r="N133" s="190">
        <f t="shared" si="28"/>
        <v>0</v>
      </c>
      <c r="O133" s="190">
        <f t="shared" si="28"/>
        <v>0</v>
      </c>
      <c r="P133" s="190">
        <f t="shared" si="28"/>
        <v>0</v>
      </c>
      <c r="Q133" s="190">
        <f t="shared" si="28"/>
        <v>0</v>
      </c>
      <c r="R133" s="24" t="s">
        <v>276</v>
      </c>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row>
    <row r="134" spans="1:252" s="7" customFormat="1" ht="246.5">
      <c r="A134" s="40">
        <f t="shared" si="24"/>
        <v>134</v>
      </c>
      <c r="B134" s="5" t="s">
        <v>36</v>
      </c>
      <c r="C134" s="5" t="s">
        <v>22</v>
      </c>
      <c r="D134" s="4">
        <v>42552</v>
      </c>
      <c r="E134" s="4"/>
      <c r="F134" s="8" t="s">
        <v>37</v>
      </c>
      <c r="G134" s="5" t="s">
        <v>200</v>
      </c>
      <c r="H134" s="5" t="s">
        <v>489</v>
      </c>
      <c r="I134" s="5" t="s">
        <v>607</v>
      </c>
      <c r="J134" s="196"/>
      <c r="K134" s="196"/>
      <c r="L134" s="196"/>
      <c r="M134" s="196"/>
      <c r="N134" s="196"/>
      <c r="O134" s="196"/>
      <c r="P134" s="196"/>
      <c r="Q134" s="196"/>
      <c r="R134" s="5" t="s">
        <v>724</v>
      </c>
      <c r="S134" s="182"/>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row>
    <row r="135" spans="1:252" s="7" customFormat="1" ht="159.5">
      <c r="A135" s="40">
        <f t="shared" si="24"/>
        <v>135</v>
      </c>
      <c r="B135" s="5" t="s">
        <v>36</v>
      </c>
      <c r="C135" s="5" t="s">
        <v>20</v>
      </c>
      <c r="D135" s="4">
        <v>42552</v>
      </c>
      <c r="E135" s="4"/>
      <c r="F135" s="8" t="s">
        <v>35</v>
      </c>
      <c r="G135" s="5" t="s">
        <v>210</v>
      </c>
      <c r="H135" s="5" t="s">
        <v>490</v>
      </c>
      <c r="I135" s="5" t="s">
        <v>607</v>
      </c>
      <c r="J135" s="196"/>
      <c r="K135" s="196"/>
      <c r="L135" s="196"/>
      <c r="M135" s="196"/>
      <c r="N135" s="196"/>
      <c r="O135" s="196"/>
      <c r="P135" s="196"/>
      <c r="Q135" s="196"/>
      <c r="R135" s="5" t="s">
        <v>724</v>
      </c>
      <c r="S135" s="182"/>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row>
    <row r="136" spans="1:252" s="18" customFormat="1">
      <c r="A136" s="48">
        <f t="shared" si="24"/>
        <v>136</v>
      </c>
      <c r="B136" s="10"/>
      <c r="C136" s="10"/>
      <c r="D136" s="10"/>
      <c r="E136" s="10"/>
      <c r="F136" s="11"/>
      <c r="G136" s="10"/>
      <c r="H136" s="10"/>
      <c r="I136" s="10"/>
      <c r="J136" s="202"/>
      <c r="K136" s="202"/>
      <c r="L136" s="202"/>
      <c r="M136" s="202"/>
      <c r="N136" s="202"/>
      <c r="O136" s="202"/>
      <c r="P136" s="202"/>
      <c r="Q136" s="202"/>
      <c r="R136" s="10" t="s">
        <v>276</v>
      </c>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c r="CG136" s="17"/>
      <c r="CH136" s="17"/>
      <c r="CI136" s="17"/>
      <c r="CJ136" s="17"/>
      <c r="CK136" s="17"/>
      <c r="CL136" s="17"/>
      <c r="CM136" s="17"/>
      <c r="CN136" s="17"/>
      <c r="CO136" s="17"/>
      <c r="CP136" s="17"/>
      <c r="CQ136" s="17"/>
      <c r="CR136" s="17"/>
      <c r="CS136" s="17"/>
      <c r="CT136" s="17"/>
      <c r="CU136" s="17"/>
      <c r="CV136" s="17"/>
      <c r="CW136" s="17"/>
      <c r="CX136" s="17"/>
      <c r="CY136" s="17"/>
      <c r="CZ136" s="17"/>
      <c r="DA136" s="17"/>
      <c r="DB136" s="17"/>
      <c r="DC136" s="17"/>
      <c r="DD136" s="17"/>
      <c r="DE136" s="17"/>
      <c r="DF136" s="17"/>
      <c r="DG136" s="17"/>
      <c r="DH136" s="17"/>
      <c r="DI136" s="17"/>
      <c r="DJ136" s="17"/>
      <c r="DK136" s="17"/>
      <c r="DL136" s="17"/>
      <c r="DM136" s="17"/>
      <c r="DN136" s="17"/>
      <c r="DO136" s="17"/>
      <c r="DP136" s="17"/>
      <c r="DQ136" s="17"/>
      <c r="DR136" s="17"/>
      <c r="DS136" s="17"/>
      <c r="DT136" s="17"/>
      <c r="DU136" s="17"/>
      <c r="DV136" s="17"/>
      <c r="DW136" s="17"/>
      <c r="DX136" s="17"/>
      <c r="DY136" s="17"/>
      <c r="DZ136" s="17"/>
      <c r="EA136" s="17"/>
      <c r="EB136" s="17"/>
      <c r="EC136" s="17"/>
      <c r="ED136" s="17"/>
      <c r="EE136" s="17"/>
      <c r="EF136" s="17"/>
      <c r="EG136" s="17"/>
      <c r="EH136" s="17"/>
      <c r="EI136" s="17"/>
      <c r="EJ136" s="17"/>
      <c r="EK136" s="17"/>
      <c r="EL136" s="17"/>
      <c r="EM136" s="17"/>
      <c r="EN136" s="17"/>
      <c r="EO136" s="17"/>
      <c r="EP136" s="17"/>
      <c r="EQ136" s="17"/>
      <c r="ER136" s="17"/>
      <c r="ES136" s="17"/>
      <c r="ET136" s="17"/>
      <c r="EU136" s="17"/>
      <c r="EV136" s="17"/>
      <c r="EW136" s="17"/>
      <c r="EX136" s="17"/>
      <c r="EY136" s="17"/>
      <c r="EZ136" s="17"/>
      <c r="FA136" s="17"/>
      <c r="FB136" s="17"/>
      <c r="FC136" s="17"/>
      <c r="FD136" s="17"/>
      <c r="FE136" s="17"/>
      <c r="FF136" s="17"/>
      <c r="FG136" s="17"/>
      <c r="FH136" s="17"/>
      <c r="FI136" s="17"/>
      <c r="FJ136" s="17"/>
      <c r="FK136" s="17"/>
      <c r="FL136" s="17"/>
      <c r="FM136" s="17"/>
      <c r="FN136" s="17"/>
      <c r="FO136" s="17"/>
      <c r="FP136" s="17"/>
      <c r="FQ136" s="17"/>
      <c r="FR136" s="17"/>
      <c r="FS136" s="17"/>
      <c r="FT136" s="17"/>
      <c r="FU136" s="17"/>
      <c r="FV136" s="17"/>
      <c r="FW136" s="17"/>
      <c r="FX136" s="17"/>
      <c r="FY136" s="17"/>
      <c r="FZ136" s="17"/>
      <c r="GA136" s="17"/>
      <c r="GB136" s="17"/>
      <c r="GC136" s="17"/>
      <c r="GD136" s="17"/>
      <c r="GE136" s="17"/>
      <c r="GF136" s="17"/>
      <c r="GG136" s="17"/>
      <c r="GH136" s="17"/>
      <c r="GI136" s="17"/>
      <c r="GJ136" s="17"/>
      <c r="GK136" s="17"/>
      <c r="GL136" s="17"/>
      <c r="GM136" s="17"/>
      <c r="GN136" s="17"/>
      <c r="GO136" s="17"/>
      <c r="GP136" s="17"/>
      <c r="GQ136" s="17"/>
      <c r="GR136" s="17"/>
      <c r="GS136" s="17"/>
      <c r="GT136" s="17"/>
      <c r="GU136" s="17"/>
      <c r="GV136" s="17"/>
      <c r="GW136" s="17"/>
      <c r="GX136" s="17"/>
      <c r="GY136" s="17"/>
      <c r="GZ136" s="17"/>
      <c r="HA136" s="17"/>
      <c r="HB136" s="17"/>
      <c r="HC136" s="17"/>
      <c r="HD136" s="17"/>
      <c r="HE136" s="17"/>
      <c r="HF136" s="17"/>
      <c r="HG136" s="17"/>
      <c r="HH136" s="17"/>
      <c r="HI136" s="17"/>
      <c r="HJ136" s="17"/>
      <c r="HK136" s="17"/>
      <c r="HL136" s="17"/>
      <c r="HM136" s="17"/>
      <c r="HN136" s="17"/>
      <c r="HO136" s="17"/>
      <c r="HP136" s="17"/>
      <c r="HQ136" s="17"/>
      <c r="HR136" s="17"/>
      <c r="HS136" s="17"/>
      <c r="HT136" s="17"/>
      <c r="HU136" s="17"/>
      <c r="HV136" s="17"/>
      <c r="HW136" s="17"/>
      <c r="HX136" s="17"/>
      <c r="HY136" s="17"/>
      <c r="HZ136" s="17"/>
      <c r="IA136" s="17"/>
      <c r="IB136" s="17"/>
      <c r="IC136" s="17"/>
      <c r="ID136" s="17"/>
      <c r="IE136" s="17"/>
      <c r="IF136" s="17"/>
      <c r="IG136" s="17"/>
      <c r="IH136" s="17"/>
      <c r="II136" s="17"/>
      <c r="IJ136" s="17"/>
      <c r="IK136" s="17"/>
      <c r="IL136" s="17"/>
      <c r="IM136" s="17"/>
      <c r="IN136" s="17"/>
      <c r="IO136" s="17"/>
      <c r="IP136" s="17"/>
      <c r="IQ136" s="17"/>
      <c r="IR136" s="17"/>
    </row>
    <row r="137" spans="1:252" s="6" customFormat="1" ht="134.5" customHeight="1">
      <c r="A137" s="47">
        <f t="shared" si="24"/>
        <v>137</v>
      </c>
      <c r="B137" s="84" t="s">
        <v>15</v>
      </c>
      <c r="C137" s="84" t="s">
        <v>12</v>
      </c>
      <c r="D137" s="22">
        <v>42552</v>
      </c>
      <c r="E137" s="22" t="s">
        <v>201</v>
      </c>
      <c r="F137" s="23" t="s">
        <v>34</v>
      </c>
      <c r="G137" s="24" t="s">
        <v>427</v>
      </c>
      <c r="H137" s="24" t="s">
        <v>491</v>
      </c>
      <c r="I137" s="24"/>
      <c r="J137" s="190">
        <f t="shared" ref="J137:Q137" si="29">SUM(J138:J142)</f>
        <v>0</v>
      </c>
      <c r="K137" s="190">
        <f t="shared" si="29"/>
        <v>0</v>
      </c>
      <c r="L137" s="190">
        <f t="shared" si="29"/>
        <v>0</v>
      </c>
      <c r="M137" s="190">
        <f t="shared" si="29"/>
        <v>34596</v>
      </c>
      <c r="N137" s="190">
        <f t="shared" si="29"/>
        <v>0</v>
      </c>
      <c r="O137" s="190">
        <f t="shared" si="29"/>
        <v>93128</v>
      </c>
      <c r="P137" s="190">
        <f t="shared" si="29"/>
        <v>0</v>
      </c>
      <c r="Q137" s="190">
        <f t="shared" si="29"/>
        <v>0</v>
      </c>
      <c r="R137" s="24" t="s">
        <v>276</v>
      </c>
      <c r="S137" s="182" t="s">
        <v>725</v>
      </c>
    </row>
    <row r="138" spans="1:252" s="6" customFormat="1" ht="348">
      <c r="A138" s="47">
        <f t="shared" si="24"/>
        <v>138</v>
      </c>
      <c r="B138" s="5" t="s">
        <v>15</v>
      </c>
      <c r="C138" s="5" t="s">
        <v>10</v>
      </c>
      <c r="D138" s="4">
        <v>42552</v>
      </c>
      <c r="E138" s="4"/>
      <c r="F138" s="77" t="s">
        <v>33</v>
      </c>
      <c r="G138" s="5" t="s">
        <v>428</v>
      </c>
      <c r="H138" s="5" t="s">
        <v>492</v>
      </c>
      <c r="I138" s="5" t="s">
        <v>602</v>
      </c>
      <c r="J138" s="191">
        <v>0</v>
      </c>
      <c r="K138" s="191">
        <v>0</v>
      </c>
      <c r="L138" s="191">
        <v>0</v>
      </c>
      <c r="M138" s="191">
        <v>34596</v>
      </c>
      <c r="N138" s="191">
        <v>0</v>
      </c>
      <c r="O138" s="191">
        <v>93128</v>
      </c>
      <c r="P138" s="191">
        <v>0</v>
      </c>
      <c r="Q138" s="191">
        <v>0</v>
      </c>
      <c r="R138" s="5" t="s">
        <v>276</v>
      </c>
      <c r="S138" s="182" t="s">
        <v>725</v>
      </c>
    </row>
    <row r="139" spans="1:252" s="6" customFormat="1" ht="159.5">
      <c r="A139" s="47">
        <f t="shared" si="24"/>
        <v>139</v>
      </c>
      <c r="B139" s="5" t="s">
        <v>15</v>
      </c>
      <c r="C139" s="5" t="s">
        <v>8</v>
      </c>
      <c r="D139" s="4">
        <v>42552</v>
      </c>
      <c r="E139" s="4"/>
      <c r="F139" s="8" t="s">
        <v>32</v>
      </c>
      <c r="G139" s="5" t="s">
        <v>429</v>
      </c>
      <c r="H139" s="5" t="s">
        <v>493</v>
      </c>
      <c r="I139" s="5" t="s">
        <v>602</v>
      </c>
      <c r="J139" s="191">
        <v>0</v>
      </c>
      <c r="K139" s="191">
        <v>0</v>
      </c>
      <c r="L139" s="191">
        <v>0</v>
      </c>
      <c r="M139" s="191">
        <v>0</v>
      </c>
      <c r="N139" s="191">
        <v>0</v>
      </c>
      <c r="O139" s="191">
        <v>0</v>
      </c>
      <c r="P139" s="191">
        <v>0</v>
      </c>
      <c r="Q139" s="191">
        <v>0</v>
      </c>
      <c r="R139" s="5" t="s">
        <v>276</v>
      </c>
      <c r="S139" s="182" t="s">
        <v>725</v>
      </c>
    </row>
    <row r="140" spans="1:252" s="6" customFormat="1" ht="159.5">
      <c r="A140" s="47">
        <f t="shared" si="24"/>
        <v>140</v>
      </c>
      <c r="B140" s="5" t="s">
        <v>15</v>
      </c>
      <c r="C140" s="5" t="s">
        <v>31</v>
      </c>
      <c r="D140" s="4">
        <v>42552</v>
      </c>
      <c r="E140" s="4"/>
      <c r="F140" s="8" t="s">
        <v>30</v>
      </c>
      <c r="G140" s="5" t="s">
        <v>576</v>
      </c>
      <c r="H140" s="5" t="s">
        <v>238</v>
      </c>
      <c r="I140" s="5" t="s">
        <v>602</v>
      </c>
      <c r="J140" s="193">
        <v>0</v>
      </c>
      <c r="K140" s="193">
        <v>0</v>
      </c>
      <c r="L140" s="193">
        <v>0</v>
      </c>
      <c r="M140" s="193">
        <v>0</v>
      </c>
      <c r="N140" s="193">
        <v>0</v>
      </c>
      <c r="O140" s="193">
        <v>0</v>
      </c>
      <c r="P140" s="193">
        <v>0</v>
      </c>
      <c r="Q140" s="193">
        <v>0</v>
      </c>
      <c r="R140" s="5" t="s">
        <v>728</v>
      </c>
      <c r="S140" s="182" t="s">
        <v>727</v>
      </c>
    </row>
    <row r="141" spans="1:252" s="6" customFormat="1" ht="232">
      <c r="A141" s="47">
        <f t="shared" si="24"/>
        <v>141</v>
      </c>
      <c r="B141" s="5" t="s">
        <v>15</v>
      </c>
      <c r="C141" s="5" t="s">
        <v>29</v>
      </c>
      <c r="D141" s="4">
        <v>42552</v>
      </c>
      <c r="E141" s="4"/>
      <c r="F141" s="8" t="s">
        <v>28</v>
      </c>
      <c r="G141" s="5" t="s">
        <v>577</v>
      </c>
      <c r="H141" s="5" t="s">
        <v>239</v>
      </c>
      <c r="I141" s="5" t="s">
        <v>602</v>
      </c>
      <c r="J141" s="193">
        <v>0</v>
      </c>
      <c r="K141" s="193">
        <v>0</v>
      </c>
      <c r="L141" s="193">
        <v>0</v>
      </c>
      <c r="M141" s="193">
        <v>0</v>
      </c>
      <c r="N141" s="193">
        <v>0</v>
      </c>
      <c r="O141" s="193">
        <v>0</v>
      </c>
      <c r="P141" s="193">
        <v>0</v>
      </c>
      <c r="Q141" s="193">
        <v>0</v>
      </c>
      <c r="R141" s="5" t="s">
        <v>759</v>
      </c>
      <c r="S141" s="182" t="s">
        <v>727</v>
      </c>
    </row>
    <row r="142" spans="1:252" s="6" customFormat="1" ht="290">
      <c r="A142" s="47">
        <f t="shared" si="24"/>
        <v>142</v>
      </c>
      <c r="B142" s="5" t="s">
        <v>15</v>
      </c>
      <c r="C142" s="5" t="s">
        <v>27</v>
      </c>
      <c r="D142" s="4">
        <v>42552</v>
      </c>
      <c r="E142" s="4"/>
      <c r="F142" s="77" t="s">
        <v>430</v>
      </c>
      <c r="G142" s="5" t="s">
        <v>578</v>
      </c>
      <c r="H142" s="5" t="s">
        <v>494</v>
      </c>
      <c r="I142" s="5" t="s">
        <v>609</v>
      </c>
      <c r="J142" s="196"/>
      <c r="K142" s="196"/>
      <c r="L142" s="196"/>
      <c r="M142" s="196"/>
      <c r="N142" s="196"/>
      <c r="O142" s="196"/>
      <c r="P142" s="196"/>
      <c r="Q142" s="196"/>
      <c r="R142" s="5" t="s">
        <v>276</v>
      </c>
      <c r="S142" s="182" t="s">
        <v>726</v>
      </c>
    </row>
    <row r="143" spans="1:252" s="7" customFormat="1" ht="199.5" customHeight="1">
      <c r="A143" s="40">
        <f t="shared" si="24"/>
        <v>143</v>
      </c>
      <c r="B143" s="84" t="s">
        <v>15</v>
      </c>
      <c r="C143" s="84" t="s">
        <v>6</v>
      </c>
      <c r="D143" s="22">
        <v>42552</v>
      </c>
      <c r="E143" s="22" t="s">
        <v>202</v>
      </c>
      <c r="F143" s="23" t="s">
        <v>26</v>
      </c>
      <c r="G143" s="24" t="s">
        <v>431</v>
      </c>
      <c r="H143" s="24" t="s">
        <v>495</v>
      </c>
      <c r="I143" s="24"/>
      <c r="J143" s="190">
        <f t="shared" ref="J143:L143" si="30">J144</f>
        <v>0</v>
      </c>
      <c r="K143" s="190">
        <f t="shared" si="30"/>
        <v>0</v>
      </c>
      <c r="L143" s="190">
        <f t="shared" si="30"/>
        <v>0</v>
      </c>
      <c r="M143" s="190">
        <f>+M144</f>
        <v>0</v>
      </c>
      <c r="N143" s="190">
        <f t="shared" ref="N143:Q143" si="31">+N144</f>
        <v>0</v>
      </c>
      <c r="O143" s="190">
        <f t="shared" si="31"/>
        <v>338</v>
      </c>
      <c r="P143" s="190">
        <f t="shared" si="31"/>
        <v>0</v>
      </c>
      <c r="Q143" s="190">
        <f t="shared" si="31"/>
        <v>0</v>
      </c>
      <c r="R143" s="24" t="s">
        <v>276</v>
      </c>
      <c r="S143" s="182" t="s">
        <v>729</v>
      </c>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row>
    <row r="144" spans="1:252" s="6" customFormat="1" ht="87">
      <c r="A144" s="47">
        <f t="shared" si="24"/>
        <v>144</v>
      </c>
      <c r="B144" s="71" t="s">
        <v>15</v>
      </c>
      <c r="C144" s="71" t="s">
        <v>4</v>
      </c>
      <c r="D144" s="72">
        <v>42552</v>
      </c>
      <c r="E144" s="72"/>
      <c r="F144" s="76" t="s">
        <v>25</v>
      </c>
      <c r="G144" s="71" t="s">
        <v>358</v>
      </c>
      <c r="H144" s="71" t="s">
        <v>496</v>
      </c>
      <c r="I144" s="71" t="s">
        <v>595</v>
      </c>
      <c r="J144" s="201"/>
      <c r="K144" s="201"/>
      <c r="L144" s="201"/>
      <c r="M144" s="201"/>
      <c r="N144" s="201"/>
      <c r="O144" s="201">
        <v>338</v>
      </c>
      <c r="P144" s="201"/>
      <c r="Q144" s="201"/>
      <c r="R144" s="71" t="s">
        <v>276</v>
      </c>
    </row>
    <row r="145" spans="1:252" s="6" customFormat="1" ht="171" customHeight="1">
      <c r="A145" s="47">
        <f t="shared" si="24"/>
        <v>145</v>
      </c>
      <c r="B145" s="84" t="s">
        <v>15</v>
      </c>
      <c r="C145" s="84" t="s">
        <v>24</v>
      </c>
      <c r="D145" s="22">
        <v>42552</v>
      </c>
      <c r="E145" s="22" t="s">
        <v>203</v>
      </c>
      <c r="F145" s="23" t="s">
        <v>23</v>
      </c>
      <c r="G145" s="24" t="s">
        <v>579</v>
      </c>
      <c r="H145" s="24" t="s">
        <v>497</v>
      </c>
      <c r="I145" s="24"/>
      <c r="J145" s="190">
        <f t="shared" ref="J145:Q145" si="32">SUM(J146:J149)</f>
        <v>0</v>
      </c>
      <c r="K145" s="190">
        <f t="shared" si="32"/>
        <v>0</v>
      </c>
      <c r="L145" s="190">
        <f t="shared" si="32"/>
        <v>0</v>
      </c>
      <c r="M145" s="190">
        <f t="shared" si="32"/>
        <v>0</v>
      </c>
      <c r="N145" s="190">
        <f t="shared" si="32"/>
        <v>0</v>
      </c>
      <c r="O145" s="190">
        <f t="shared" si="32"/>
        <v>4275</v>
      </c>
      <c r="P145" s="190">
        <f t="shared" si="32"/>
        <v>0</v>
      </c>
      <c r="Q145" s="190">
        <f t="shared" si="32"/>
        <v>0</v>
      </c>
      <c r="R145" s="24" t="s">
        <v>276</v>
      </c>
      <c r="S145" s="182" t="s">
        <v>725</v>
      </c>
    </row>
    <row r="146" spans="1:252" s="7" customFormat="1" ht="159.5">
      <c r="A146" s="40">
        <f t="shared" si="24"/>
        <v>146</v>
      </c>
      <c r="B146" s="5" t="s">
        <v>15</v>
      </c>
      <c r="C146" s="5" t="s">
        <v>22</v>
      </c>
      <c r="D146" s="4">
        <v>42552</v>
      </c>
      <c r="E146" s="4"/>
      <c r="F146" s="8" t="s">
        <v>21</v>
      </c>
      <c r="G146" s="5" t="s">
        <v>432</v>
      </c>
      <c r="H146" s="5" t="s">
        <v>498</v>
      </c>
      <c r="I146" s="5" t="s">
        <v>602</v>
      </c>
      <c r="J146" s="191">
        <v>0</v>
      </c>
      <c r="K146" s="191">
        <v>0</v>
      </c>
      <c r="L146" s="191">
        <v>0</v>
      </c>
      <c r="M146" s="191"/>
      <c r="N146" s="191">
        <v>0</v>
      </c>
      <c r="O146" s="191">
        <v>4275</v>
      </c>
      <c r="P146" s="191">
        <v>0</v>
      </c>
      <c r="Q146" s="191">
        <v>0</v>
      </c>
      <c r="R146" s="5" t="s">
        <v>760</v>
      </c>
      <c r="S146" s="182" t="s">
        <v>730</v>
      </c>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row>
    <row r="147" spans="1:252" s="7" customFormat="1" ht="159.5">
      <c r="A147" s="40">
        <f t="shared" si="24"/>
        <v>147</v>
      </c>
      <c r="B147" s="71" t="s">
        <v>15</v>
      </c>
      <c r="C147" s="71" t="s">
        <v>20</v>
      </c>
      <c r="D147" s="72">
        <v>42552</v>
      </c>
      <c r="E147" s="72"/>
      <c r="F147" s="76" t="s">
        <v>193</v>
      </c>
      <c r="G147" s="71" t="s">
        <v>358</v>
      </c>
      <c r="H147" s="71" t="s">
        <v>499</v>
      </c>
      <c r="I147" s="71" t="s">
        <v>609</v>
      </c>
      <c r="J147" s="201"/>
      <c r="K147" s="201"/>
      <c r="L147" s="201"/>
      <c r="M147" s="201"/>
      <c r="N147" s="201"/>
      <c r="O147" s="201"/>
      <c r="P147" s="201"/>
      <c r="Q147" s="201"/>
      <c r="R147" s="71" t="s">
        <v>276</v>
      </c>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row>
    <row r="148" spans="1:252" s="7" customFormat="1" ht="87">
      <c r="A148" s="40">
        <f t="shared" si="24"/>
        <v>148</v>
      </c>
      <c r="B148" s="71" t="s">
        <v>15</v>
      </c>
      <c r="C148" s="71" t="s">
        <v>17</v>
      </c>
      <c r="D148" s="72">
        <v>42552</v>
      </c>
      <c r="E148" s="72"/>
      <c r="F148" s="76" t="s">
        <v>16</v>
      </c>
      <c r="G148" s="71" t="s">
        <v>358</v>
      </c>
      <c r="H148" s="71" t="s">
        <v>500</v>
      </c>
      <c r="I148" s="71" t="s">
        <v>610</v>
      </c>
      <c r="J148" s="201"/>
      <c r="K148" s="201"/>
      <c r="L148" s="201"/>
      <c r="M148" s="201"/>
      <c r="N148" s="201"/>
      <c r="O148" s="201"/>
      <c r="P148" s="201"/>
      <c r="Q148" s="201"/>
      <c r="R148" s="71" t="s">
        <v>276</v>
      </c>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c r="II148" s="6"/>
      <c r="IJ148" s="6"/>
      <c r="IK148" s="6"/>
      <c r="IL148" s="6"/>
      <c r="IM148" s="6"/>
      <c r="IN148" s="6"/>
      <c r="IO148" s="6"/>
      <c r="IP148" s="6"/>
      <c r="IQ148" s="6"/>
      <c r="IR148" s="6"/>
    </row>
    <row r="149" spans="1:252" s="7" customFormat="1" ht="208.9" customHeight="1">
      <c r="A149" s="40">
        <f t="shared" si="24"/>
        <v>149</v>
      </c>
      <c r="B149" s="5" t="s">
        <v>15</v>
      </c>
      <c r="C149" s="5" t="s">
        <v>14</v>
      </c>
      <c r="D149" s="4">
        <v>42552</v>
      </c>
      <c r="E149" s="4"/>
      <c r="F149" s="8" t="s">
        <v>13</v>
      </c>
      <c r="G149" s="5" t="s">
        <v>433</v>
      </c>
      <c r="H149" s="5" t="s">
        <v>501</v>
      </c>
      <c r="I149" s="5" t="s">
        <v>602</v>
      </c>
      <c r="J149" s="191">
        <v>0</v>
      </c>
      <c r="K149" s="191">
        <v>0</v>
      </c>
      <c r="L149" s="191">
        <v>0</v>
      </c>
      <c r="M149" s="191">
        <v>0</v>
      </c>
      <c r="N149" s="191">
        <v>0</v>
      </c>
      <c r="O149" s="191">
        <v>0</v>
      </c>
      <c r="P149" s="191">
        <v>0</v>
      </c>
      <c r="Q149" s="191">
        <v>0</v>
      </c>
      <c r="R149" s="5" t="s">
        <v>276</v>
      </c>
      <c r="S149" s="182" t="s">
        <v>730</v>
      </c>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c r="DC149" s="6"/>
      <c r="DD149" s="6"/>
      <c r="DE149" s="6"/>
      <c r="DF149" s="6"/>
      <c r="DG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c r="GC149" s="6"/>
      <c r="GD149" s="6"/>
      <c r="GE149" s="6"/>
      <c r="GF149" s="6"/>
      <c r="GG149" s="6"/>
      <c r="GH149" s="6"/>
      <c r="GI149" s="6"/>
      <c r="GJ149" s="6"/>
      <c r="GK149" s="6"/>
      <c r="GL149" s="6"/>
      <c r="GM149" s="6"/>
      <c r="GN149" s="6"/>
      <c r="GO149" s="6"/>
      <c r="GP149" s="6"/>
      <c r="GQ149" s="6"/>
      <c r="GR149" s="6"/>
      <c r="GS149" s="6"/>
      <c r="GT149" s="6"/>
      <c r="GU149" s="6"/>
      <c r="GV149" s="6"/>
      <c r="GW149" s="6"/>
      <c r="GX149" s="6"/>
      <c r="GY149" s="6"/>
      <c r="GZ149" s="6"/>
      <c r="HA149" s="6"/>
      <c r="HB149" s="6"/>
      <c r="HC149" s="6"/>
      <c r="HD149" s="6"/>
      <c r="HE149" s="6"/>
      <c r="HF149" s="6"/>
      <c r="HG149" s="6"/>
      <c r="HH149" s="6"/>
      <c r="HI149" s="6"/>
      <c r="HJ149" s="6"/>
      <c r="HK149" s="6"/>
      <c r="HL149" s="6"/>
      <c r="HM149" s="6"/>
      <c r="HN149" s="6"/>
      <c r="HO149" s="6"/>
      <c r="HP149" s="6"/>
      <c r="HQ149" s="6"/>
      <c r="HR149" s="6"/>
      <c r="HS149" s="6"/>
      <c r="HT149" s="6"/>
      <c r="HU149" s="6"/>
      <c r="HV149" s="6"/>
      <c r="HW149" s="6"/>
      <c r="HX149" s="6"/>
      <c r="HY149" s="6"/>
      <c r="HZ149" s="6"/>
      <c r="IA149" s="6"/>
      <c r="IB149" s="6"/>
      <c r="IC149" s="6"/>
      <c r="ID149" s="6"/>
      <c r="IE149" s="6"/>
      <c r="IF149" s="6"/>
      <c r="IG149" s="6"/>
      <c r="IH149" s="6"/>
      <c r="II149" s="6"/>
      <c r="IJ149" s="6"/>
      <c r="IK149" s="6"/>
      <c r="IL149" s="6"/>
      <c r="IM149" s="6"/>
      <c r="IN149" s="6"/>
      <c r="IO149" s="6"/>
      <c r="IP149" s="6"/>
      <c r="IQ149" s="6"/>
      <c r="IR149" s="6"/>
    </row>
    <row r="150" spans="1:252" s="7" customFormat="1" ht="261">
      <c r="A150" s="40">
        <f t="shared" si="24"/>
        <v>150</v>
      </c>
      <c r="B150" s="84" t="s">
        <v>15</v>
      </c>
      <c r="C150" s="84" t="s">
        <v>19</v>
      </c>
      <c r="D150" s="22">
        <v>42552</v>
      </c>
      <c r="E150" s="22" t="s">
        <v>204</v>
      </c>
      <c r="F150" s="23" t="s">
        <v>18</v>
      </c>
      <c r="G150" s="24" t="s">
        <v>437</v>
      </c>
      <c r="H150" s="24" t="s">
        <v>502</v>
      </c>
      <c r="I150" s="24"/>
      <c r="J150" s="190">
        <v>0</v>
      </c>
      <c r="K150" s="190">
        <v>0</v>
      </c>
      <c r="L150" s="190">
        <v>0</v>
      </c>
      <c r="M150" s="190">
        <v>6408</v>
      </c>
      <c r="N150" s="190">
        <v>268</v>
      </c>
      <c r="O150" s="190">
        <v>9922</v>
      </c>
      <c r="P150" s="190">
        <v>0</v>
      </c>
      <c r="Q150" s="190">
        <v>0</v>
      </c>
      <c r="R150" s="24" t="s">
        <v>276</v>
      </c>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c r="II150" s="6"/>
      <c r="IJ150" s="6"/>
      <c r="IK150" s="6"/>
      <c r="IL150" s="6"/>
      <c r="IM150" s="6"/>
      <c r="IN150" s="6"/>
      <c r="IO150" s="6"/>
      <c r="IP150" s="6"/>
      <c r="IQ150" s="6"/>
      <c r="IR150" s="6"/>
    </row>
    <row r="151" spans="1:252" s="7" customFormat="1" ht="409.4" customHeight="1">
      <c r="A151" s="40">
        <f t="shared" si="24"/>
        <v>151</v>
      </c>
      <c r="B151" s="32" t="s">
        <v>15</v>
      </c>
      <c r="C151" s="89" t="s">
        <v>277</v>
      </c>
      <c r="D151" s="33">
        <v>42552</v>
      </c>
      <c r="E151" s="33"/>
      <c r="F151" s="80" t="s">
        <v>434</v>
      </c>
      <c r="G151" s="32" t="s">
        <v>580</v>
      </c>
      <c r="H151" s="34" t="s">
        <v>502</v>
      </c>
      <c r="I151" s="90"/>
      <c r="J151" s="206">
        <v>0</v>
      </c>
      <c r="K151" s="206">
        <v>0</v>
      </c>
      <c r="L151" s="206">
        <v>0</v>
      </c>
      <c r="M151" s="206">
        <v>0</v>
      </c>
      <c r="N151" s="206">
        <v>0</v>
      </c>
      <c r="O151" s="206">
        <v>0</v>
      </c>
      <c r="P151" s="206">
        <v>0</v>
      </c>
      <c r="Q151" s="206">
        <v>0</v>
      </c>
      <c r="R151" s="91" t="s">
        <v>276</v>
      </c>
      <c r="S151" s="182" t="s">
        <v>725</v>
      </c>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c r="DC151" s="6"/>
      <c r="DD151" s="6"/>
      <c r="DE151" s="6"/>
      <c r="DF151" s="6"/>
      <c r="DG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c r="GC151" s="6"/>
      <c r="GD151" s="6"/>
      <c r="GE151" s="6"/>
      <c r="GF151" s="6"/>
      <c r="GG151" s="6"/>
      <c r="GH151" s="6"/>
      <c r="GI151" s="6"/>
      <c r="GJ151" s="6"/>
      <c r="GK151" s="6"/>
      <c r="GL151" s="6"/>
      <c r="GM151" s="6"/>
      <c r="GN151" s="6"/>
      <c r="GO151" s="6"/>
      <c r="GP151" s="6"/>
      <c r="GQ151" s="6"/>
      <c r="GR151" s="6"/>
      <c r="GS151" s="6"/>
      <c r="GT151" s="6"/>
      <c r="GU151" s="6"/>
      <c r="GV151" s="6"/>
      <c r="GW151" s="6"/>
      <c r="GX151" s="6"/>
      <c r="GY151" s="6"/>
      <c r="GZ151" s="6"/>
      <c r="HA151" s="6"/>
      <c r="HB151" s="6"/>
      <c r="HC151" s="6"/>
      <c r="HD151" s="6"/>
      <c r="HE151" s="6"/>
      <c r="HF151" s="6"/>
      <c r="HG151" s="6"/>
      <c r="HH151" s="6"/>
      <c r="HI151" s="6"/>
      <c r="HJ151" s="6"/>
      <c r="HK151" s="6"/>
      <c r="HL151" s="6"/>
      <c r="HM151" s="6"/>
      <c r="HN151" s="6"/>
      <c r="HO151" s="6"/>
      <c r="HP151" s="6"/>
      <c r="HQ151" s="6"/>
      <c r="HR151" s="6"/>
      <c r="HS151" s="6"/>
      <c r="HT151" s="6"/>
      <c r="HU151" s="6"/>
      <c r="HV151" s="6"/>
      <c r="HW151" s="6"/>
      <c r="HX151" s="6"/>
      <c r="HY151" s="6"/>
      <c r="HZ151" s="6"/>
      <c r="IA151" s="6"/>
      <c r="IB151" s="6"/>
      <c r="IC151" s="6"/>
      <c r="ID151" s="6"/>
      <c r="IE151" s="6"/>
      <c r="IF151" s="6"/>
      <c r="IG151" s="6"/>
      <c r="IH151" s="6"/>
      <c r="II151" s="6"/>
      <c r="IJ151" s="6"/>
      <c r="IK151" s="6"/>
      <c r="IL151" s="6"/>
      <c r="IM151" s="6"/>
      <c r="IN151" s="6"/>
      <c r="IO151" s="6"/>
      <c r="IP151" s="6"/>
      <c r="IQ151" s="6"/>
      <c r="IR151" s="6"/>
    </row>
    <row r="152" spans="1:252" s="7" customFormat="1" ht="367.4" customHeight="1">
      <c r="A152" s="40"/>
      <c r="B152" s="32" t="s">
        <v>15</v>
      </c>
      <c r="C152" s="89" t="s">
        <v>277</v>
      </c>
      <c r="D152" s="33">
        <v>42552</v>
      </c>
      <c r="E152" s="33"/>
      <c r="F152" s="80" t="s">
        <v>435</v>
      </c>
      <c r="G152" s="32" t="s">
        <v>581</v>
      </c>
      <c r="H152" s="34" t="s">
        <v>502</v>
      </c>
      <c r="I152" s="90"/>
      <c r="J152" s="206">
        <v>0</v>
      </c>
      <c r="K152" s="206">
        <v>0</v>
      </c>
      <c r="L152" s="206">
        <v>0</v>
      </c>
      <c r="M152" s="206">
        <v>0</v>
      </c>
      <c r="N152" s="206">
        <v>0</v>
      </c>
      <c r="O152" s="206">
        <v>0</v>
      </c>
      <c r="P152" s="206">
        <v>0</v>
      </c>
      <c r="Q152" s="206">
        <v>0</v>
      </c>
      <c r="R152" s="91" t="s">
        <v>276</v>
      </c>
      <c r="S152" s="182" t="s">
        <v>725</v>
      </c>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c r="IE152" s="6"/>
      <c r="IF152" s="6"/>
      <c r="IG152" s="6"/>
      <c r="IH152" s="6"/>
      <c r="II152" s="6"/>
      <c r="IJ152" s="6"/>
      <c r="IK152" s="6"/>
      <c r="IL152" s="6"/>
      <c r="IM152" s="6"/>
      <c r="IN152" s="6"/>
      <c r="IO152" s="6"/>
      <c r="IP152" s="6"/>
      <c r="IQ152" s="6"/>
      <c r="IR152" s="6"/>
    </row>
    <row r="153" spans="1:252" s="7" customFormat="1" ht="274.39999999999998" customHeight="1">
      <c r="A153" s="40"/>
      <c r="B153" s="32" t="s">
        <v>15</v>
      </c>
      <c r="C153" s="89" t="s">
        <v>277</v>
      </c>
      <c r="D153" s="33">
        <v>42552</v>
      </c>
      <c r="E153" s="33"/>
      <c r="F153" s="80" t="s">
        <v>436</v>
      </c>
      <c r="G153" s="32" t="s">
        <v>438</v>
      </c>
      <c r="H153" s="34" t="s">
        <v>502</v>
      </c>
      <c r="I153" s="90"/>
      <c r="J153" s="206">
        <v>0</v>
      </c>
      <c r="K153" s="206">
        <v>0</v>
      </c>
      <c r="L153" s="206">
        <v>0</v>
      </c>
      <c r="M153" s="206">
        <v>0</v>
      </c>
      <c r="N153" s="206">
        <v>0</v>
      </c>
      <c r="O153" s="206">
        <v>0</v>
      </c>
      <c r="P153" s="206">
        <v>0</v>
      </c>
      <c r="Q153" s="206">
        <v>0</v>
      </c>
      <c r="R153" s="91" t="s">
        <v>276</v>
      </c>
      <c r="S153" s="182" t="s">
        <v>725</v>
      </c>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c r="ID153" s="6"/>
      <c r="IE153" s="6"/>
      <c r="IF153" s="6"/>
      <c r="IG153" s="6"/>
      <c r="IH153" s="6"/>
      <c r="II153" s="6"/>
      <c r="IJ153" s="6"/>
      <c r="IK153" s="6"/>
      <c r="IL153" s="6"/>
      <c r="IM153" s="6"/>
      <c r="IN153" s="6"/>
      <c r="IO153" s="6"/>
      <c r="IP153" s="6"/>
      <c r="IQ153" s="6"/>
      <c r="IR153" s="6"/>
    </row>
    <row r="154" spans="1:252" s="18" customFormat="1">
      <c r="A154" s="40">
        <f t="shared" ref="A154:A192" si="33">ROW(A154)</f>
        <v>154</v>
      </c>
      <c r="B154" s="10"/>
      <c r="C154" s="12"/>
      <c r="D154" s="12"/>
      <c r="E154" s="12"/>
      <c r="F154" s="11"/>
      <c r="G154" s="10"/>
      <c r="H154" s="19"/>
      <c r="I154" s="19"/>
      <c r="J154" s="192"/>
      <c r="K154" s="192"/>
      <c r="L154" s="192"/>
      <c r="M154" s="192"/>
      <c r="N154" s="192"/>
      <c r="O154" s="192"/>
      <c r="P154" s="192"/>
      <c r="Q154" s="192"/>
      <c r="R154" s="19" t="s">
        <v>276</v>
      </c>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17"/>
      <c r="EA154" s="17"/>
      <c r="EB154" s="17"/>
      <c r="EC154" s="17"/>
      <c r="ED154" s="17"/>
      <c r="EE154" s="17"/>
      <c r="EF154" s="17"/>
      <c r="EG154" s="17"/>
      <c r="EH154" s="17"/>
      <c r="EI154" s="17"/>
      <c r="EJ154" s="17"/>
      <c r="EK154" s="17"/>
      <c r="EL154" s="17"/>
      <c r="EM154" s="17"/>
      <c r="EN154" s="17"/>
      <c r="EO154" s="17"/>
      <c r="EP154" s="17"/>
      <c r="EQ154" s="17"/>
      <c r="ER154" s="17"/>
      <c r="ES154" s="17"/>
      <c r="ET154" s="17"/>
      <c r="EU154" s="17"/>
      <c r="EV154" s="17"/>
      <c r="EW154" s="17"/>
      <c r="EX154" s="17"/>
      <c r="EY154" s="17"/>
      <c r="EZ154" s="17"/>
      <c r="FA154" s="17"/>
      <c r="FB154" s="17"/>
      <c r="FC154" s="17"/>
      <c r="FD154" s="17"/>
      <c r="FE154" s="17"/>
      <c r="FF154" s="17"/>
      <c r="FG154" s="17"/>
      <c r="FH154" s="17"/>
      <c r="FI154" s="17"/>
      <c r="FJ154" s="17"/>
      <c r="FK154" s="17"/>
      <c r="FL154" s="17"/>
      <c r="FM154" s="17"/>
      <c r="FN154" s="17"/>
      <c r="FO154" s="17"/>
      <c r="FP154" s="17"/>
      <c r="FQ154" s="17"/>
      <c r="FR154" s="17"/>
      <c r="FS154" s="17"/>
      <c r="FT154" s="17"/>
      <c r="FU154" s="17"/>
      <c r="FV154" s="17"/>
      <c r="FW154" s="17"/>
      <c r="FX154" s="17"/>
      <c r="FY154" s="17"/>
      <c r="FZ154" s="17"/>
      <c r="GA154" s="17"/>
      <c r="GB154" s="17"/>
      <c r="GC154" s="17"/>
      <c r="GD154" s="17"/>
      <c r="GE154" s="17"/>
      <c r="GF154" s="17"/>
      <c r="GG154" s="17"/>
      <c r="GH154" s="17"/>
      <c r="GI154" s="17"/>
      <c r="GJ154" s="17"/>
      <c r="GK154" s="17"/>
      <c r="GL154" s="17"/>
      <c r="GM154" s="17"/>
      <c r="GN154" s="17"/>
      <c r="GO154" s="17"/>
      <c r="GP154" s="17"/>
      <c r="GQ154" s="17"/>
      <c r="GR154" s="17"/>
      <c r="GS154" s="17"/>
      <c r="GT154" s="17"/>
      <c r="GU154" s="17"/>
      <c r="GV154" s="17"/>
      <c r="GW154" s="17"/>
      <c r="GX154" s="17"/>
      <c r="GY154" s="17"/>
      <c r="GZ154" s="17"/>
      <c r="HA154" s="17"/>
      <c r="HB154" s="17"/>
      <c r="HC154" s="17"/>
      <c r="HD154" s="17"/>
      <c r="HE154" s="17"/>
      <c r="HF154" s="17"/>
      <c r="HG154" s="17"/>
      <c r="HH154" s="17"/>
      <c r="HI154" s="17"/>
      <c r="HJ154" s="17"/>
      <c r="HK154" s="17"/>
      <c r="HL154" s="17"/>
      <c r="HM154" s="17"/>
      <c r="HN154" s="17"/>
      <c r="HO154" s="17"/>
      <c r="HP154" s="17"/>
      <c r="HQ154" s="17"/>
      <c r="HR154" s="17"/>
      <c r="HS154" s="17"/>
      <c r="HT154" s="17"/>
      <c r="HU154" s="17"/>
      <c r="HV154" s="17"/>
      <c r="HW154" s="17"/>
      <c r="HX154" s="17"/>
      <c r="HY154" s="17"/>
      <c r="HZ154" s="17"/>
      <c r="IA154" s="17"/>
      <c r="IB154" s="17"/>
      <c r="IC154" s="17"/>
      <c r="ID154" s="17"/>
      <c r="IE154" s="17"/>
      <c r="IF154" s="17"/>
      <c r="IG154" s="17"/>
      <c r="IH154" s="17"/>
      <c r="II154" s="17"/>
      <c r="IJ154" s="17"/>
      <c r="IK154" s="17"/>
      <c r="IL154" s="17"/>
      <c r="IM154" s="17"/>
      <c r="IN154" s="17"/>
      <c r="IO154" s="17"/>
      <c r="IP154" s="17"/>
      <c r="IQ154" s="17"/>
      <c r="IR154" s="17"/>
    </row>
    <row r="155" spans="1:252" s="7" customFormat="1" ht="101.5">
      <c r="A155" s="40">
        <f t="shared" si="33"/>
        <v>155</v>
      </c>
      <c r="B155" s="84" t="s">
        <v>2</v>
      </c>
      <c r="C155" s="84" t="s">
        <v>12</v>
      </c>
      <c r="D155" s="22">
        <v>42552</v>
      </c>
      <c r="E155" s="22" t="s">
        <v>205</v>
      </c>
      <c r="F155" s="23" t="s">
        <v>11</v>
      </c>
      <c r="G155" s="24" t="s">
        <v>267</v>
      </c>
      <c r="H155" s="24" t="s">
        <v>267</v>
      </c>
      <c r="I155" s="24"/>
      <c r="J155" s="190">
        <f t="shared" ref="J155:Q155" si="34">SUM(J156:J157)</f>
        <v>0</v>
      </c>
      <c r="K155" s="190">
        <f t="shared" si="34"/>
        <v>0</v>
      </c>
      <c r="L155" s="190">
        <f t="shared" si="34"/>
        <v>0</v>
      </c>
      <c r="M155" s="190">
        <f t="shared" si="34"/>
        <v>0</v>
      </c>
      <c r="N155" s="190">
        <f t="shared" si="34"/>
        <v>0</v>
      </c>
      <c r="O155" s="190">
        <f t="shared" si="34"/>
        <v>10419</v>
      </c>
      <c r="P155" s="190">
        <f t="shared" si="34"/>
        <v>0</v>
      </c>
      <c r="Q155" s="190">
        <f t="shared" si="34"/>
        <v>0</v>
      </c>
      <c r="R155" s="24" t="s">
        <v>276</v>
      </c>
      <c r="S155" s="182" t="s">
        <v>670</v>
      </c>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row>
    <row r="156" spans="1:252" s="7" customFormat="1" ht="275.5">
      <c r="A156" s="40">
        <f t="shared" si="33"/>
        <v>156</v>
      </c>
      <c r="B156" s="5" t="s">
        <v>2</v>
      </c>
      <c r="C156" s="5" t="s">
        <v>10</v>
      </c>
      <c r="D156" s="4">
        <v>42552</v>
      </c>
      <c r="E156" s="4"/>
      <c r="F156" s="8" t="s">
        <v>9</v>
      </c>
      <c r="G156" s="5" t="s">
        <v>267</v>
      </c>
      <c r="H156" s="6" t="s">
        <v>503</v>
      </c>
      <c r="I156" s="6" t="s">
        <v>606</v>
      </c>
      <c r="J156" s="203">
        <v>0</v>
      </c>
      <c r="K156" s="203">
        <v>0</v>
      </c>
      <c r="L156" s="203">
        <v>0</v>
      </c>
      <c r="M156" s="203"/>
      <c r="N156" s="203">
        <v>0</v>
      </c>
      <c r="O156" s="203">
        <v>10419</v>
      </c>
      <c r="P156" s="203">
        <v>0</v>
      </c>
      <c r="Q156" s="203">
        <v>0</v>
      </c>
      <c r="R156" s="29" t="s">
        <v>276</v>
      </c>
      <c r="S156" s="182" t="s">
        <v>670</v>
      </c>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row>
    <row r="157" spans="1:252" s="6" customFormat="1" ht="159.5">
      <c r="A157" s="47">
        <f t="shared" si="33"/>
        <v>157</v>
      </c>
      <c r="B157" s="5" t="s">
        <v>2</v>
      </c>
      <c r="C157" s="5" t="s">
        <v>8</v>
      </c>
      <c r="D157" s="4">
        <v>42552</v>
      </c>
      <c r="E157" s="4"/>
      <c r="F157" s="8" t="s">
        <v>7</v>
      </c>
      <c r="G157" s="5" t="s">
        <v>267</v>
      </c>
      <c r="H157" s="28" t="s">
        <v>504</v>
      </c>
      <c r="I157" s="6" t="s">
        <v>606</v>
      </c>
      <c r="J157" s="204">
        <v>0</v>
      </c>
      <c r="K157" s="204">
        <v>0</v>
      </c>
      <c r="L157" s="204">
        <v>0</v>
      </c>
      <c r="M157" s="204">
        <v>0</v>
      </c>
      <c r="N157" s="204">
        <v>0</v>
      </c>
      <c r="O157" s="204">
        <v>0</v>
      </c>
      <c r="P157" s="204">
        <v>0</v>
      </c>
      <c r="Q157" s="204">
        <v>0</v>
      </c>
      <c r="R157" s="30" t="s">
        <v>276</v>
      </c>
      <c r="S157" s="182" t="s">
        <v>670</v>
      </c>
    </row>
    <row r="158" spans="1:252" s="6" customFormat="1" ht="130.5">
      <c r="A158" s="47">
        <f t="shared" si="33"/>
        <v>158</v>
      </c>
      <c r="B158" s="84" t="s">
        <v>2</v>
      </c>
      <c r="C158" s="84" t="s">
        <v>6</v>
      </c>
      <c r="D158" s="22">
        <v>42552</v>
      </c>
      <c r="E158" s="22" t="s">
        <v>206</v>
      </c>
      <c r="F158" s="23" t="s">
        <v>5</v>
      </c>
      <c r="G158" s="24" t="s">
        <v>267</v>
      </c>
      <c r="H158" s="24" t="s">
        <v>266</v>
      </c>
      <c r="I158" s="24"/>
      <c r="J158" s="190">
        <f t="shared" ref="J158:Q158" si="35">SUM(J159:J160)</f>
        <v>0</v>
      </c>
      <c r="K158" s="190">
        <f t="shared" si="35"/>
        <v>0</v>
      </c>
      <c r="L158" s="190">
        <f t="shared" si="35"/>
        <v>0</v>
      </c>
      <c r="M158" s="190">
        <f t="shared" si="35"/>
        <v>0</v>
      </c>
      <c r="N158" s="190">
        <f t="shared" si="35"/>
        <v>0</v>
      </c>
      <c r="O158" s="190">
        <f t="shared" si="35"/>
        <v>4306</v>
      </c>
      <c r="P158" s="190">
        <f t="shared" si="35"/>
        <v>0</v>
      </c>
      <c r="Q158" s="190">
        <f t="shared" si="35"/>
        <v>0</v>
      </c>
      <c r="R158" s="24" t="s">
        <v>276</v>
      </c>
    </row>
    <row r="159" spans="1:252" s="6" customFormat="1" ht="159.5">
      <c r="A159" s="47">
        <f t="shared" si="33"/>
        <v>159</v>
      </c>
      <c r="B159" s="5" t="s">
        <v>2</v>
      </c>
      <c r="C159" s="5" t="s">
        <v>4</v>
      </c>
      <c r="D159" s="4">
        <v>42552</v>
      </c>
      <c r="E159" s="4"/>
      <c r="F159" s="8" t="s">
        <v>3</v>
      </c>
      <c r="G159" s="5" t="s">
        <v>266</v>
      </c>
      <c r="H159" s="5" t="s">
        <v>505</v>
      </c>
      <c r="I159" s="5" t="s">
        <v>602</v>
      </c>
      <c r="J159" s="191">
        <v>0</v>
      </c>
      <c r="K159" s="191">
        <v>0</v>
      </c>
      <c r="L159" s="191">
        <v>0</v>
      </c>
      <c r="M159" s="191"/>
      <c r="N159" s="191">
        <v>0</v>
      </c>
      <c r="O159" s="191">
        <v>4306</v>
      </c>
      <c r="P159" s="191">
        <v>0</v>
      </c>
      <c r="Q159" s="191">
        <v>0</v>
      </c>
      <c r="R159" s="5" t="s">
        <v>761</v>
      </c>
      <c r="S159" s="182" t="s">
        <v>731</v>
      </c>
    </row>
    <row r="160" spans="1:252" s="6" customFormat="1" ht="159.5">
      <c r="A160" s="47">
        <f t="shared" si="33"/>
        <v>160</v>
      </c>
      <c r="B160" s="5" t="s">
        <v>2</v>
      </c>
      <c r="C160" s="5" t="s">
        <v>1</v>
      </c>
      <c r="D160" s="4">
        <v>42552</v>
      </c>
      <c r="E160" s="4"/>
      <c r="F160" s="8" t="s">
        <v>0</v>
      </c>
      <c r="G160" s="5" t="s">
        <v>266</v>
      </c>
      <c r="H160" s="5" t="s">
        <v>506</v>
      </c>
      <c r="I160" s="5" t="s">
        <v>602</v>
      </c>
      <c r="J160" s="207">
        <v>0</v>
      </c>
      <c r="K160" s="207">
        <v>0</v>
      </c>
      <c r="L160" s="207">
        <v>0</v>
      </c>
      <c r="M160" s="207">
        <v>0</v>
      </c>
      <c r="N160" s="207">
        <v>0</v>
      </c>
      <c r="O160" s="207">
        <v>0</v>
      </c>
      <c r="P160" s="207">
        <v>0</v>
      </c>
      <c r="Q160" s="207">
        <v>0</v>
      </c>
      <c r="R160" s="21" t="s">
        <v>732</v>
      </c>
      <c r="S160" s="182" t="s">
        <v>731</v>
      </c>
    </row>
    <row r="161" spans="1:252" s="18" customFormat="1" ht="27.65" customHeight="1">
      <c r="A161" s="40">
        <f t="shared" si="33"/>
        <v>161</v>
      </c>
      <c r="B161" s="88" t="s">
        <v>302</v>
      </c>
      <c r="C161" s="52"/>
      <c r="D161" s="52"/>
      <c r="E161" s="52"/>
      <c r="F161" s="52"/>
      <c r="G161" s="52"/>
      <c r="H161" s="19"/>
      <c r="I161" s="19"/>
      <c r="J161" s="192"/>
      <c r="K161" s="192"/>
      <c r="L161" s="192"/>
      <c r="M161" s="192"/>
      <c r="N161" s="192"/>
      <c r="O161" s="192"/>
      <c r="P161" s="192"/>
      <c r="Q161" s="192"/>
      <c r="R161" s="19" t="s">
        <v>276</v>
      </c>
      <c r="S161" s="17"/>
      <c r="T161" s="17"/>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17"/>
      <c r="EA161" s="17"/>
      <c r="EB161" s="17"/>
      <c r="EC161" s="17"/>
      <c r="ED161" s="17"/>
      <c r="EE161" s="17"/>
      <c r="EF161" s="17"/>
      <c r="EG161" s="17"/>
      <c r="EH161" s="17"/>
      <c r="EI161" s="17"/>
      <c r="EJ161" s="17"/>
      <c r="EK161" s="17"/>
      <c r="EL161" s="17"/>
      <c r="EM161" s="17"/>
      <c r="EN161" s="17"/>
      <c r="EO161" s="17"/>
      <c r="EP161" s="17"/>
      <c r="EQ161" s="17"/>
      <c r="ER161" s="17"/>
      <c r="ES161" s="17"/>
      <c r="ET161" s="17"/>
      <c r="EU161" s="17"/>
      <c r="EV161" s="17"/>
      <c r="EW161" s="17"/>
      <c r="EX161" s="17"/>
      <c r="EY161" s="17"/>
      <c r="EZ161" s="17"/>
      <c r="FA161" s="17"/>
      <c r="FB161" s="17"/>
      <c r="FC161" s="17"/>
      <c r="FD161" s="17"/>
      <c r="FE161" s="17"/>
      <c r="FF161" s="17"/>
      <c r="FG161" s="17"/>
      <c r="FH161" s="17"/>
      <c r="FI161" s="17"/>
      <c r="FJ161" s="17"/>
      <c r="FK161" s="17"/>
      <c r="FL161" s="17"/>
      <c r="FM161" s="17"/>
      <c r="FN161" s="17"/>
      <c r="FO161" s="17"/>
      <c r="FP161" s="17"/>
      <c r="FQ161" s="17"/>
      <c r="FR161" s="17"/>
      <c r="FS161" s="17"/>
      <c r="FT161" s="17"/>
      <c r="FU161" s="17"/>
      <c r="FV161" s="17"/>
      <c r="FW161" s="17"/>
      <c r="FX161" s="17"/>
      <c r="FY161" s="17"/>
      <c r="FZ161" s="17"/>
      <c r="GA161" s="17"/>
      <c r="GB161" s="17"/>
      <c r="GC161" s="17"/>
      <c r="GD161" s="17"/>
      <c r="GE161" s="17"/>
      <c r="GF161" s="17"/>
      <c r="GG161" s="17"/>
      <c r="GH161" s="17"/>
      <c r="GI161" s="17"/>
      <c r="GJ161" s="17"/>
      <c r="GK161" s="17"/>
      <c r="GL161" s="17"/>
      <c r="GM161" s="17"/>
      <c r="GN161" s="17"/>
      <c r="GO161" s="17"/>
      <c r="GP161" s="17"/>
      <c r="GQ161" s="17"/>
      <c r="GR161" s="17"/>
      <c r="GS161" s="17"/>
      <c r="GT161" s="17"/>
      <c r="GU161" s="17"/>
      <c r="GV161" s="17"/>
      <c r="GW161" s="17"/>
      <c r="GX161" s="17"/>
      <c r="GY161" s="17"/>
      <c r="GZ161" s="17"/>
      <c r="HA161" s="17"/>
      <c r="HB161" s="17"/>
      <c r="HC161" s="17"/>
      <c r="HD161" s="17"/>
      <c r="HE161" s="17"/>
      <c r="HF161" s="17"/>
      <c r="HG161" s="17"/>
      <c r="HH161" s="17"/>
      <c r="HI161" s="17"/>
      <c r="HJ161" s="17"/>
      <c r="HK161" s="17"/>
      <c r="HL161" s="17"/>
      <c r="HM161" s="17"/>
      <c r="HN161" s="17"/>
      <c r="HO161" s="17"/>
      <c r="HP161" s="17"/>
      <c r="HQ161" s="17"/>
      <c r="HR161" s="17"/>
      <c r="HS161" s="17"/>
      <c r="HT161" s="17"/>
      <c r="HU161" s="17"/>
      <c r="HV161" s="17"/>
      <c r="HW161" s="17"/>
      <c r="HX161" s="17"/>
      <c r="HY161" s="17"/>
      <c r="HZ161" s="17"/>
      <c r="IA161" s="17"/>
      <c r="IB161" s="17"/>
      <c r="IC161" s="17"/>
      <c r="ID161" s="17"/>
      <c r="IE161" s="17"/>
      <c r="IF161" s="17"/>
      <c r="IG161" s="17"/>
      <c r="IH161" s="17"/>
      <c r="II161" s="17"/>
      <c r="IJ161" s="17"/>
      <c r="IK161" s="17"/>
      <c r="IL161" s="17"/>
      <c r="IM161" s="17"/>
      <c r="IN161" s="17"/>
      <c r="IO161" s="17"/>
      <c r="IP161" s="17"/>
      <c r="IQ161" s="17"/>
      <c r="IR161" s="17"/>
    </row>
    <row r="162" spans="1:252" ht="297" customHeight="1">
      <c r="A162" s="40">
        <f t="shared" si="33"/>
        <v>162</v>
      </c>
      <c r="B162" s="24" t="s">
        <v>216</v>
      </c>
      <c r="C162" s="84" t="s">
        <v>12</v>
      </c>
      <c r="D162" s="22">
        <v>42279</v>
      </c>
      <c r="E162" s="22" t="s">
        <v>582</v>
      </c>
      <c r="F162" s="24" t="s">
        <v>217</v>
      </c>
      <c r="G162" s="24" t="s">
        <v>426</v>
      </c>
      <c r="H162" s="24" t="s">
        <v>508</v>
      </c>
      <c r="I162" s="24"/>
      <c r="J162" s="190">
        <f t="shared" ref="J162:Q162" si="36">SUM(J163:J164)</f>
        <v>0</v>
      </c>
      <c r="K162" s="190">
        <f t="shared" si="36"/>
        <v>0</v>
      </c>
      <c r="L162" s="190">
        <f t="shared" si="36"/>
        <v>0</v>
      </c>
      <c r="M162" s="190">
        <f t="shared" si="36"/>
        <v>0</v>
      </c>
      <c r="N162" s="190">
        <f t="shared" si="36"/>
        <v>0</v>
      </c>
      <c r="O162" s="190">
        <f t="shared" si="36"/>
        <v>0</v>
      </c>
      <c r="P162" s="190">
        <f t="shared" si="36"/>
        <v>0</v>
      </c>
      <c r="Q162" s="190">
        <f t="shared" si="36"/>
        <v>0</v>
      </c>
      <c r="R162" s="87" t="s">
        <v>276</v>
      </c>
    </row>
    <row r="163" spans="1:252" ht="261">
      <c r="A163" s="40">
        <f t="shared" si="33"/>
        <v>163</v>
      </c>
      <c r="B163" s="71" t="s">
        <v>216</v>
      </c>
      <c r="C163" s="71" t="s">
        <v>10</v>
      </c>
      <c r="D163" s="72">
        <v>42279</v>
      </c>
      <c r="E163" s="72"/>
      <c r="F163" s="78" t="s">
        <v>249</v>
      </c>
      <c r="G163" s="71" t="s">
        <v>425</v>
      </c>
      <c r="H163" s="71" t="s">
        <v>508</v>
      </c>
      <c r="I163" s="71"/>
      <c r="J163" s="208"/>
      <c r="K163" s="208"/>
      <c r="L163" s="208"/>
      <c r="M163" s="208"/>
      <c r="N163" s="208"/>
      <c r="O163" s="208"/>
      <c r="P163" s="208"/>
      <c r="Q163" s="208"/>
      <c r="R163" s="79" t="s">
        <v>276</v>
      </c>
    </row>
    <row r="164" spans="1:252" ht="261">
      <c r="A164" s="40">
        <f t="shared" si="33"/>
        <v>164</v>
      </c>
      <c r="B164" s="71" t="s">
        <v>216</v>
      </c>
      <c r="C164" s="71" t="s">
        <v>8</v>
      </c>
      <c r="D164" s="72">
        <v>42279</v>
      </c>
      <c r="E164" s="72"/>
      <c r="F164" s="71" t="s">
        <v>218</v>
      </c>
      <c r="G164" s="71" t="s">
        <v>425</v>
      </c>
      <c r="H164" s="71" t="s">
        <v>508</v>
      </c>
      <c r="I164" s="71"/>
      <c r="J164" s="208"/>
      <c r="K164" s="208"/>
      <c r="L164" s="208"/>
      <c r="M164" s="208"/>
      <c r="N164" s="208"/>
      <c r="O164" s="208"/>
      <c r="P164" s="208"/>
      <c r="Q164" s="208"/>
      <c r="R164" s="79" t="s">
        <v>276</v>
      </c>
    </row>
    <row r="165" spans="1:252" ht="232">
      <c r="A165" s="40">
        <f t="shared" si="33"/>
        <v>165</v>
      </c>
      <c r="B165" s="24" t="s">
        <v>216</v>
      </c>
      <c r="C165" s="84" t="s">
        <v>6</v>
      </c>
      <c r="D165" s="22">
        <v>42279</v>
      </c>
      <c r="E165" s="22" t="s">
        <v>211</v>
      </c>
      <c r="F165" s="24" t="s">
        <v>219</v>
      </c>
      <c r="G165" s="24" t="s">
        <v>426</v>
      </c>
      <c r="H165" s="24" t="s">
        <v>509</v>
      </c>
      <c r="I165" s="24"/>
      <c r="J165" s="190">
        <f t="shared" ref="J165:Q165" si="37">SUM(J166:J169)</f>
        <v>0</v>
      </c>
      <c r="K165" s="190">
        <f t="shared" si="37"/>
        <v>0</v>
      </c>
      <c r="L165" s="190">
        <f t="shared" si="37"/>
        <v>0</v>
      </c>
      <c r="M165" s="190">
        <f t="shared" si="37"/>
        <v>0</v>
      </c>
      <c r="N165" s="190">
        <f t="shared" si="37"/>
        <v>0</v>
      </c>
      <c r="O165" s="190">
        <f t="shared" si="37"/>
        <v>0</v>
      </c>
      <c r="P165" s="190">
        <f t="shared" si="37"/>
        <v>0</v>
      </c>
      <c r="Q165" s="190">
        <f t="shared" si="37"/>
        <v>0</v>
      </c>
      <c r="R165" s="87" t="s">
        <v>276</v>
      </c>
    </row>
    <row r="166" spans="1:252" ht="232">
      <c r="A166" s="40">
        <f t="shared" si="33"/>
        <v>166</v>
      </c>
      <c r="B166" s="71" t="s">
        <v>216</v>
      </c>
      <c r="C166" s="71" t="s">
        <v>4</v>
      </c>
      <c r="D166" s="72">
        <v>42279</v>
      </c>
      <c r="E166" s="72"/>
      <c r="F166" s="71" t="s">
        <v>220</v>
      </c>
      <c r="G166" s="71" t="s">
        <v>425</v>
      </c>
      <c r="H166" s="71" t="s">
        <v>509</v>
      </c>
      <c r="I166" s="71"/>
      <c r="J166" s="208"/>
      <c r="K166" s="208"/>
      <c r="L166" s="208"/>
      <c r="M166" s="208"/>
      <c r="N166" s="208"/>
      <c r="O166" s="208"/>
      <c r="P166" s="208"/>
      <c r="Q166" s="208"/>
      <c r="R166" s="79" t="s">
        <v>276</v>
      </c>
    </row>
    <row r="167" spans="1:252" ht="232">
      <c r="A167" s="40">
        <f t="shared" si="33"/>
        <v>167</v>
      </c>
      <c r="B167" s="71" t="s">
        <v>216</v>
      </c>
      <c r="C167" s="71" t="s">
        <v>1</v>
      </c>
      <c r="D167" s="72">
        <v>42279</v>
      </c>
      <c r="E167" s="72"/>
      <c r="F167" s="71" t="s">
        <v>221</v>
      </c>
      <c r="G167" s="71" t="s">
        <v>425</v>
      </c>
      <c r="H167" s="71" t="s">
        <v>509</v>
      </c>
      <c r="I167" s="71"/>
      <c r="J167" s="208"/>
      <c r="K167" s="208"/>
      <c r="L167" s="208"/>
      <c r="M167" s="208"/>
      <c r="N167" s="208"/>
      <c r="O167" s="208"/>
      <c r="P167" s="208"/>
      <c r="Q167" s="208"/>
      <c r="R167" s="79" t="s">
        <v>276</v>
      </c>
    </row>
    <row r="168" spans="1:252" ht="161.5" customHeight="1">
      <c r="A168" s="40">
        <f t="shared" si="33"/>
        <v>168</v>
      </c>
      <c r="B168" s="71" t="s">
        <v>216</v>
      </c>
      <c r="C168" s="71" t="s">
        <v>40</v>
      </c>
      <c r="D168" s="72">
        <v>42279</v>
      </c>
      <c r="E168" s="72"/>
      <c r="F168" s="78" t="s">
        <v>250</v>
      </c>
      <c r="G168" s="71" t="s">
        <v>425</v>
      </c>
      <c r="H168" s="71" t="s">
        <v>509</v>
      </c>
      <c r="I168" s="71"/>
      <c r="J168" s="208"/>
      <c r="K168" s="208"/>
      <c r="L168" s="208"/>
      <c r="M168" s="208"/>
      <c r="N168" s="208"/>
      <c r="O168" s="208"/>
      <c r="P168" s="208"/>
      <c r="Q168" s="208"/>
      <c r="R168" s="79" t="s">
        <v>276</v>
      </c>
    </row>
    <row r="169" spans="1:252" ht="232">
      <c r="A169" s="40">
        <f t="shared" si="33"/>
        <v>169</v>
      </c>
      <c r="B169" s="71" t="s">
        <v>216</v>
      </c>
      <c r="C169" s="71" t="s">
        <v>89</v>
      </c>
      <c r="D169" s="72">
        <v>42279</v>
      </c>
      <c r="E169" s="72"/>
      <c r="F169" s="71" t="s">
        <v>222</v>
      </c>
      <c r="G169" s="71" t="s">
        <v>425</v>
      </c>
      <c r="H169" s="71" t="s">
        <v>509</v>
      </c>
      <c r="I169" s="71"/>
      <c r="J169" s="208"/>
      <c r="K169" s="208"/>
      <c r="L169" s="208"/>
      <c r="M169" s="208"/>
      <c r="N169" s="208"/>
      <c r="O169" s="208"/>
      <c r="P169" s="208"/>
      <c r="Q169" s="208"/>
      <c r="R169" s="79" t="s">
        <v>276</v>
      </c>
    </row>
    <row r="170" spans="1:252" ht="130.5">
      <c r="A170" s="40">
        <f t="shared" si="33"/>
        <v>170</v>
      </c>
      <c r="B170" s="84" t="s">
        <v>216</v>
      </c>
      <c r="C170" s="84" t="s">
        <v>24</v>
      </c>
      <c r="D170" s="22">
        <v>42279</v>
      </c>
      <c r="E170" s="22" t="s">
        <v>212</v>
      </c>
      <c r="F170" s="36" t="s">
        <v>271</v>
      </c>
      <c r="G170" s="24" t="s">
        <v>426</v>
      </c>
      <c r="H170" s="24" t="s">
        <v>272</v>
      </c>
      <c r="I170" s="24"/>
      <c r="J170" s="190">
        <f t="shared" ref="J170:Q170" si="38">J171</f>
        <v>0</v>
      </c>
      <c r="K170" s="190">
        <f t="shared" si="38"/>
        <v>0</v>
      </c>
      <c r="L170" s="190">
        <f t="shared" si="38"/>
        <v>0</v>
      </c>
      <c r="M170" s="190">
        <f t="shared" si="38"/>
        <v>0</v>
      </c>
      <c r="N170" s="190">
        <f t="shared" si="38"/>
        <v>0</v>
      </c>
      <c r="O170" s="190">
        <f t="shared" si="38"/>
        <v>0</v>
      </c>
      <c r="P170" s="190">
        <f t="shared" si="38"/>
        <v>0</v>
      </c>
      <c r="Q170" s="190">
        <f t="shared" si="38"/>
        <v>0</v>
      </c>
      <c r="R170" s="87" t="s">
        <v>276</v>
      </c>
    </row>
    <row r="171" spans="1:252" ht="116">
      <c r="A171" s="40">
        <f t="shared" si="33"/>
        <v>171</v>
      </c>
      <c r="B171" s="71" t="s">
        <v>216</v>
      </c>
      <c r="C171" s="71" t="s">
        <v>22</v>
      </c>
      <c r="D171" s="72">
        <v>42279</v>
      </c>
      <c r="E171" s="72"/>
      <c r="F171" s="78" t="s">
        <v>273</v>
      </c>
      <c r="G171" s="71" t="s">
        <v>425</v>
      </c>
      <c r="H171" s="71" t="s">
        <v>272</v>
      </c>
      <c r="I171" s="71"/>
      <c r="J171" s="208"/>
      <c r="K171" s="208"/>
      <c r="L171" s="208"/>
      <c r="M171" s="208"/>
      <c r="N171" s="208"/>
      <c r="O171" s="208"/>
      <c r="P171" s="208"/>
      <c r="Q171" s="208"/>
      <c r="R171" s="79" t="s">
        <v>276</v>
      </c>
    </row>
    <row r="172" spans="1:252" ht="271.89999999999998" customHeight="1">
      <c r="A172" s="40">
        <f t="shared" si="33"/>
        <v>172</v>
      </c>
      <c r="B172" s="24" t="s">
        <v>216</v>
      </c>
      <c r="C172" s="24" t="s">
        <v>19</v>
      </c>
      <c r="D172" s="22">
        <v>42279</v>
      </c>
      <c r="E172" s="22" t="s">
        <v>213</v>
      </c>
      <c r="F172" s="36" t="s">
        <v>255</v>
      </c>
      <c r="G172" s="24" t="s">
        <v>426</v>
      </c>
      <c r="H172" s="24" t="s">
        <v>510</v>
      </c>
      <c r="I172" s="24"/>
      <c r="J172" s="190">
        <f t="shared" ref="J172:M174" si="39">SUM(J173:J176)</f>
        <v>0</v>
      </c>
      <c r="K172" s="190">
        <f t="shared" si="39"/>
        <v>0</v>
      </c>
      <c r="L172" s="190">
        <f t="shared" si="39"/>
        <v>0</v>
      </c>
      <c r="M172" s="190">
        <f t="shared" si="39"/>
        <v>0</v>
      </c>
      <c r="N172" s="190">
        <v>0</v>
      </c>
      <c r="O172" s="190">
        <f>SUM(O173:O176)</f>
        <v>0</v>
      </c>
      <c r="P172" s="190">
        <v>0</v>
      </c>
      <c r="Q172" s="190">
        <f>SUM(Q173:Q176)</f>
        <v>0</v>
      </c>
      <c r="R172" s="87" t="s">
        <v>276</v>
      </c>
    </row>
    <row r="173" spans="1:252" ht="305.5" customHeight="1">
      <c r="A173" s="40">
        <f t="shared" si="33"/>
        <v>173</v>
      </c>
      <c r="B173" s="24" t="s">
        <v>216</v>
      </c>
      <c r="C173" s="24" t="s">
        <v>76</v>
      </c>
      <c r="D173" s="22">
        <v>42279</v>
      </c>
      <c r="E173" s="22" t="s">
        <v>214</v>
      </c>
      <c r="F173" s="36" t="s">
        <v>583</v>
      </c>
      <c r="G173" s="24" t="s">
        <v>426</v>
      </c>
      <c r="H173" s="24" t="s">
        <v>511</v>
      </c>
      <c r="I173" s="24"/>
      <c r="J173" s="190">
        <f t="shared" si="39"/>
        <v>0</v>
      </c>
      <c r="K173" s="190">
        <f t="shared" si="39"/>
        <v>0</v>
      </c>
      <c r="L173" s="190">
        <f t="shared" si="39"/>
        <v>0</v>
      </c>
      <c r="M173" s="190">
        <f t="shared" si="39"/>
        <v>0</v>
      </c>
      <c r="N173" s="190">
        <v>0</v>
      </c>
      <c r="O173" s="190">
        <f>SUM(O174:O177)</f>
        <v>0</v>
      </c>
      <c r="P173" s="190">
        <v>0</v>
      </c>
      <c r="Q173" s="190">
        <f>SUM(Q174:Q177)</f>
        <v>0</v>
      </c>
      <c r="R173" s="87" t="s">
        <v>276</v>
      </c>
    </row>
    <row r="174" spans="1:252" ht="188.5" customHeight="1">
      <c r="A174" s="40">
        <f t="shared" si="33"/>
        <v>174</v>
      </c>
      <c r="B174" s="24" t="s">
        <v>216</v>
      </c>
      <c r="C174" s="24" t="s">
        <v>256</v>
      </c>
      <c r="D174" s="22">
        <v>42279</v>
      </c>
      <c r="E174" s="22" t="s">
        <v>215</v>
      </c>
      <c r="F174" s="36" t="s">
        <v>257</v>
      </c>
      <c r="G174" s="24" t="s">
        <v>426</v>
      </c>
      <c r="H174" s="24" t="s">
        <v>512</v>
      </c>
      <c r="I174" s="24"/>
      <c r="J174" s="190">
        <f t="shared" si="39"/>
        <v>0</v>
      </c>
      <c r="K174" s="190">
        <f t="shared" si="39"/>
        <v>0</v>
      </c>
      <c r="L174" s="190">
        <f t="shared" si="39"/>
        <v>0</v>
      </c>
      <c r="M174" s="190">
        <f t="shared" si="39"/>
        <v>0</v>
      </c>
      <c r="N174" s="190">
        <v>0</v>
      </c>
      <c r="O174" s="190">
        <f>SUM(O175:O178)</f>
        <v>0</v>
      </c>
      <c r="P174" s="190">
        <v>0</v>
      </c>
      <c r="Q174" s="190">
        <f>SUM(Q175:Q178)</f>
        <v>0</v>
      </c>
      <c r="R174" s="87" t="s">
        <v>276</v>
      </c>
    </row>
    <row r="175" spans="1:252" ht="275.5">
      <c r="A175" s="40">
        <f t="shared" si="33"/>
        <v>175</v>
      </c>
      <c r="B175" s="71" t="s">
        <v>216</v>
      </c>
      <c r="C175" s="78" t="s">
        <v>261</v>
      </c>
      <c r="D175" s="72">
        <v>42279</v>
      </c>
      <c r="E175" s="72"/>
      <c r="F175" s="78" t="s">
        <v>265</v>
      </c>
      <c r="G175" s="71" t="s">
        <v>425</v>
      </c>
      <c r="H175" s="71" t="s">
        <v>512</v>
      </c>
      <c r="I175" s="71"/>
      <c r="J175" s="208"/>
      <c r="K175" s="208"/>
      <c r="L175" s="208"/>
      <c r="M175" s="208"/>
      <c r="N175" s="208"/>
      <c r="O175" s="208"/>
      <c r="P175" s="208"/>
      <c r="Q175" s="208"/>
      <c r="R175" s="79" t="s">
        <v>276</v>
      </c>
    </row>
    <row r="176" spans="1:252" ht="275.5">
      <c r="A176" s="40">
        <f t="shared" si="33"/>
        <v>176</v>
      </c>
      <c r="B176" s="71" t="s">
        <v>216</v>
      </c>
      <c r="C176" s="78" t="s">
        <v>260</v>
      </c>
      <c r="D176" s="72">
        <v>42279</v>
      </c>
      <c r="E176" s="72"/>
      <c r="F176" s="71" t="s">
        <v>262</v>
      </c>
      <c r="G176" s="71" t="s">
        <v>425</v>
      </c>
      <c r="H176" s="71" t="s">
        <v>512</v>
      </c>
      <c r="I176" s="71"/>
      <c r="J176" s="208"/>
      <c r="K176" s="208"/>
      <c r="L176" s="208"/>
      <c r="M176" s="208"/>
      <c r="N176" s="208"/>
      <c r="O176" s="208"/>
      <c r="P176" s="208"/>
      <c r="Q176" s="208"/>
      <c r="R176" s="79" t="s">
        <v>276</v>
      </c>
    </row>
    <row r="177" spans="1:19" ht="118.4" customHeight="1">
      <c r="A177" s="40">
        <f t="shared" si="33"/>
        <v>177</v>
      </c>
      <c r="B177" s="71" t="s">
        <v>216</v>
      </c>
      <c r="C177" s="78" t="s">
        <v>259</v>
      </c>
      <c r="D177" s="72">
        <v>42279</v>
      </c>
      <c r="E177" s="72"/>
      <c r="F177" s="78" t="s">
        <v>263</v>
      </c>
      <c r="G177" s="71" t="s">
        <v>425</v>
      </c>
      <c r="H177" s="71" t="s">
        <v>512</v>
      </c>
      <c r="I177" s="71"/>
      <c r="J177" s="208"/>
      <c r="K177" s="208"/>
      <c r="L177" s="208"/>
      <c r="M177" s="208"/>
      <c r="N177" s="208"/>
      <c r="O177" s="208"/>
      <c r="P177" s="208"/>
      <c r="Q177" s="208"/>
      <c r="R177" s="79" t="s">
        <v>276</v>
      </c>
    </row>
    <row r="178" spans="1:19" ht="275.5">
      <c r="A178" s="40">
        <f t="shared" si="33"/>
        <v>178</v>
      </c>
      <c r="B178" s="71" t="s">
        <v>216</v>
      </c>
      <c r="C178" s="78" t="s">
        <v>258</v>
      </c>
      <c r="D178" s="72">
        <v>42279</v>
      </c>
      <c r="E178" s="72"/>
      <c r="F178" s="71" t="s">
        <v>264</v>
      </c>
      <c r="G178" s="71" t="s">
        <v>425</v>
      </c>
      <c r="H178" s="71" t="s">
        <v>512</v>
      </c>
      <c r="I178" s="71"/>
      <c r="J178" s="208"/>
      <c r="K178" s="208"/>
      <c r="L178" s="208"/>
      <c r="M178" s="208"/>
      <c r="N178" s="208"/>
      <c r="O178" s="208"/>
      <c r="P178" s="208"/>
      <c r="Q178" s="208"/>
      <c r="R178" s="79" t="s">
        <v>276</v>
      </c>
    </row>
    <row r="179" spans="1:19" ht="30.65" customHeight="1">
      <c r="A179" s="40">
        <f t="shared" si="33"/>
        <v>179</v>
      </c>
      <c r="B179" s="53" t="s">
        <v>224</v>
      </c>
      <c r="C179" s="53"/>
      <c r="D179" s="53"/>
      <c r="E179" s="53"/>
      <c r="F179" s="53"/>
      <c r="G179" s="10"/>
      <c r="H179" s="19"/>
      <c r="I179" s="53"/>
      <c r="J179" s="192"/>
      <c r="K179" s="192"/>
      <c r="L179" s="192"/>
      <c r="M179" s="192"/>
      <c r="N179" s="192"/>
      <c r="O179" s="192"/>
      <c r="P179" s="192"/>
      <c r="Q179" s="192"/>
      <c r="R179" s="19" t="s">
        <v>276</v>
      </c>
    </row>
    <row r="180" spans="1:19" ht="30.65" customHeight="1">
      <c r="A180" s="40">
        <f t="shared" si="33"/>
        <v>180</v>
      </c>
      <c r="B180" s="24" t="s">
        <v>225</v>
      </c>
      <c r="C180" s="24" t="s">
        <v>12</v>
      </c>
      <c r="D180" s="22">
        <v>43831</v>
      </c>
      <c r="E180" s="22" t="s">
        <v>297</v>
      </c>
      <c r="F180" s="37" t="s">
        <v>226</v>
      </c>
      <c r="G180" s="24"/>
      <c r="H180" s="25"/>
      <c r="I180" s="25"/>
      <c r="J180" s="190">
        <v>0</v>
      </c>
      <c r="K180" s="190">
        <f t="shared" ref="K180:Q180" si="40">K181</f>
        <v>0</v>
      </c>
      <c r="L180" s="190">
        <v>0</v>
      </c>
      <c r="M180" s="190">
        <f t="shared" si="40"/>
        <v>0</v>
      </c>
      <c r="N180" s="190">
        <f t="shared" si="40"/>
        <v>0</v>
      </c>
      <c r="O180" s="190">
        <f t="shared" si="40"/>
        <v>0</v>
      </c>
      <c r="P180" s="190">
        <f t="shared" si="40"/>
        <v>0</v>
      </c>
      <c r="Q180" s="190">
        <f t="shared" si="40"/>
        <v>0</v>
      </c>
      <c r="R180" s="87"/>
    </row>
    <row r="181" spans="1:19" ht="153.65" customHeight="1">
      <c r="A181" s="40">
        <f t="shared" si="33"/>
        <v>181</v>
      </c>
      <c r="B181" s="5" t="s">
        <v>225</v>
      </c>
      <c r="C181" s="5" t="s">
        <v>10</v>
      </c>
      <c r="D181" s="4">
        <v>43831</v>
      </c>
      <c r="E181" s="4" t="s">
        <v>297</v>
      </c>
      <c r="F181" s="8" t="s">
        <v>226</v>
      </c>
      <c r="G181" s="9" t="s">
        <v>234</v>
      </c>
      <c r="H181" s="5" t="s">
        <v>440</v>
      </c>
      <c r="I181" s="5"/>
      <c r="J181" s="191"/>
      <c r="K181" s="191"/>
      <c r="L181" s="191"/>
      <c r="M181" s="191"/>
      <c r="N181" s="191"/>
      <c r="O181" s="191">
        <v>0</v>
      </c>
      <c r="P181" s="191"/>
      <c r="Q181" s="191"/>
      <c r="R181" s="38"/>
    </row>
    <row r="182" spans="1:19" ht="14.5" customHeight="1">
      <c r="A182" s="40">
        <f t="shared" si="33"/>
        <v>182</v>
      </c>
      <c r="B182" s="39"/>
      <c r="C182" s="39"/>
      <c r="D182" s="12"/>
      <c r="E182" s="12"/>
      <c r="F182" s="11"/>
      <c r="G182" s="10"/>
      <c r="H182" s="19"/>
      <c r="I182" s="39"/>
      <c r="J182" s="192"/>
      <c r="K182" s="192"/>
      <c r="L182" s="192"/>
      <c r="M182" s="192"/>
      <c r="N182" s="192"/>
      <c r="O182" s="192"/>
      <c r="P182" s="192"/>
      <c r="Q182" s="192"/>
      <c r="R182" s="19" t="s">
        <v>276</v>
      </c>
    </row>
    <row r="183" spans="1:19" ht="58">
      <c r="A183" s="40">
        <f t="shared" si="33"/>
        <v>183</v>
      </c>
      <c r="B183" s="93" t="s">
        <v>227</v>
      </c>
      <c r="C183" s="94" t="s">
        <v>6</v>
      </c>
      <c r="D183" s="95">
        <v>44013</v>
      </c>
      <c r="E183" s="95" t="s">
        <v>298</v>
      </c>
      <c r="F183" s="96" t="s">
        <v>622</v>
      </c>
      <c r="G183" s="97"/>
      <c r="H183" s="93"/>
      <c r="I183" s="93"/>
      <c r="J183" s="190">
        <f t="shared" ref="J183:Q183" si="41">SUM(J184:J185)</f>
        <v>0</v>
      </c>
      <c r="K183" s="190">
        <f t="shared" si="41"/>
        <v>0</v>
      </c>
      <c r="L183" s="190">
        <f t="shared" si="41"/>
        <v>0</v>
      </c>
      <c r="M183" s="190">
        <f t="shared" si="41"/>
        <v>0</v>
      </c>
      <c r="N183" s="190">
        <f t="shared" si="41"/>
        <v>0</v>
      </c>
      <c r="O183" s="190">
        <f t="shared" si="41"/>
        <v>0</v>
      </c>
      <c r="P183" s="190">
        <f t="shared" si="41"/>
        <v>0</v>
      </c>
      <c r="Q183" s="190">
        <f t="shared" si="41"/>
        <v>0</v>
      </c>
      <c r="R183" s="87"/>
    </row>
    <row r="184" spans="1:19" ht="273.64999999999998" customHeight="1">
      <c r="A184" s="40">
        <f t="shared" si="33"/>
        <v>184</v>
      </c>
      <c r="B184" s="5" t="s">
        <v>227</v>
      </c>
      <c r="C184" s="5" t="s">
        <v>89</v>
      </c>
      <c r="D184" s="4">
        <v>44013</v>
      </c>
      <c r="E184" s="4"/>
      <c r="F184" s="8" t="s">
        <v>229</v>
      </c>
      <c r="G184" s="9" t="s">
        <v>349</v>
      </c>
      <c r="H184" s="5" t="s">
        <v>232</v>
      </c>
      <c r="I184" s="5" t="s">
        <v>592</v>
      </c>
      <c r="J184" s="191"/>
      <c r="K184" s="191"/>
      <c r="L184" s="191"/>
      <c r="M184" s="191"/>
      <c r="N184" s="191">
        <v>0</v>
      </c>
      <c r="O184" s="191">
        <v>0</v>
      </c>
      <c r="P184" s="191"/>
      <c r="Q184" s="191"/>
      <c r="R184" s="20" t="s">
        <v>710</v>
      </c>
    </row>
    <row r="185" spans="1:19" ht="199.4" customHeight="1">
      <c r="A185" s="40">
        <f t="shared" si="33"/>
        <v>185</v>
      </c>
      <c r="B185" s="5" t="s">
        <v>227</v>
      </c>
      <c r="C185" s="5" t="s">
        <v>228</v>
      </c>
      <c r="D185" s="4">
        <v>44013</v>
      </c>
      <c r="E185" s="4"/>
      <c r="F185" s="8" t="s">
        <v>230</v>
      </c>
      <c r="G185" s="9" t="s">
        <v>348</v>
      </c>
      <c r="H185" s="5" t="s">
        <v>231</v>
      </c>
      <c r="I185" s="5" t="s">
        <v>592</v>
      </c>
      <c r="J185" s="191"/>
      <c r="K185" s="191"/>
      <c r="L185" s="191"/>
      <c r="M185" s="191"/>
      <c r="N185" s="191"/>
      <c r="O185" s="191"/>
      <c r="P185" s="191"/>
      <c r="Q185" s="191"/>
      <c r="R185" s="38" t="s">
        <v>276</v>
      </c>
    </row>
    <row r="186" spans="1:19" ht="45" customHeight="1">
      <c r="A186" s="40">
        <f t="shared" si="33"/>
        <v>186</v>
      </c>
      <c r="B186" s="12"/>
      <c r="C186" s="12"/>
      <c r="D186" s="12"/>
      <c r="E186" s="12"/>
      <c r="F186" s="12"/>
      <c r="G186" s="12"/>
      <c r="H186" s="12"/>
      <c r="I186" s="12"/>
      <c r="J186" s="192"/>
      <c r="K186" s="192"/>
      <c r="L186" s="192"/>
      <c r="M186" s="192"/>
      <c r="N186" s="192"/>
      <c r="O186" s="192"/>
      <c r="P186" s="192"/>
      <c r="Q186" s="192"/>
      <c r="R186" s="19" t="s">
        <v>276</v>
      </c>
    </row>
    <row r="187" spans="1:19" ht="45" customHeight="1">
      <c r="A187" s="40">
        <f t="shared" si="33"/>
        <v>187</v>
      </c>
      <c r="B187" s="94" t="s">
        <v>237</v>
      </c>
      <c r="C187" s="99" t="s">
        <v>12</v>
      </c>
      <c r="D187" s="95">
        <v>44013</v>
      </c>
      <c r="E187" s="95" t="s">
        <v>623</v>
      </c>
      <c r="F187" s="98" t="s">
        <v>240</v>
      </c>
      <c r="G187" s="99"/>
      <c r="H187" s="99"/>
      <c r="I187" s="99"/>
      <c r="J187" s="209">
        <f t="shared" ref="J187:Q187" si="42">J188</f>
        <v>0</v>
      </c>
      <c r="K187" s="209">
        <f t="shared" si="42"/>
        <v>0</v>
      </c>
      <c r="L187" s="209">
        <f t="shared" si="42"/>
        <v>0</v>
      </c>
      <c r="M187" s="209">
        <f t="shared" si="42"/>
        <v>0</v>
      </c>
      <c r="N187" s="209">
        <f t="shared" si="42"/>
        <v>0</v>
      </c>
      <c r="O187" s="209">
        <f t="shared" si="42"/>
        <v>0</v>
      </c>
      <c r="P187" s="209">
        <f t="shared" si="42"/>
        <v>0</v>
      </c>
      <c r="Q187" s="209">
        <f t="shared" si="42"/>
        <v>0</v>
      </c>
      <c r="R187" s="100"/>
    </row>
    <row r="188" spans="1:19" ht="168.65" customHeight="1">
      <c r="A188" s="40">
        <f t="shared" si="33"/>
        <v>188</v>
      </c>
      <c r="B188" s="20" t="s">
        <v>237</v>
      </c>
      <c r="C188" s="5" t="s">
        <v>110</v>
      </c>
      <c r="D188" s="4">
        <v>44013</v>
      </c>
      <c r="E188" s="4"/>
      <c r="F188" s="8" t="s">
        <v>240</v>
      </c>
      <c r="G188" s="5" t="s">
        <v>439</v>
      </c>
      <c r="H188" s="5" t="s">
        <v>241</v>
      </c>
      <c r="I188" s="5" t="s">
        <v>611</v>
      </c>
      <c r="J188" s="191"/>
      <c r="K188" s="191"/>
      <c r="L188" s="191"/>
      <c r="M188" s="191"/>
      <c r="N188" s="191"/>
      <c r="O188" s="191"/>
      <c r="P188" s="191"/>
      <c r="Q188" s="191"/>
      <c r="R188" s="38"/>
    </row>
    <row r="189" spans="1:19" ht="14.5" customHeight="1">
      <c r="A189" s="40">
        <f t="shared" si="33"/>
        <v>189</v>
      </c>
      <c r="B189" s="12"/>
      <c r="C189" s="12"/>
      <c r="D189" s="12"/>
      <c r="E189" s="12"/>
      <c r="F189" s="12"/>
      <c r="G189" s="12"/>
      <c r="H189" s="12"/>
      <c r="I189" s="12"/>
      <c r="J189" s="192"/>
      <c r="K189" s="192"/>
      <c r="L189" s="192"/>
      <c r="M189" s="192"/>
      <c r="N189" s="192"/>
      <c r="O189" s="192"/>
      <c r="P189" s="192"/>
      <c r="Q189" s="192"/>
      <c r="R189" s="19" t="s">
        <v>276</v>
      </c>
    </row>
    <row r="190" spans="1:19" ht="58">
      <c r="A190" s="40">
        <f t="shared" si="33"/>
        <v>190</v>
      </c>
      <c r="B190" s="83" t="s">
        <v>242</v>
      </c>
      <c r="C190" s="84" t="s">
        <v>12</v>
      </c>
      <c r="D190" s="22">
        <v>44013</v>
      </c>
      <c r="E190" s="22" t="s">
        <v>299</v>
      </c>
      <c r="F190" s="23" t="s">
        <v>243</v>
      </c>
      <c r="G190" s="24" t="s">
        <v>244</v>
      </c>
      <c r="H190" s="24" t="s">
        <v>244</v>
      </c>
      <c r="I190" s="24"/>
      <c r="J190" s="190">
        <v>0</v>
      </c>
      <c r="K190" s="190">
        <v>0</v>
      </c>
      <c r="L190" s="190">
        <v>0</v>
      </c>
      <c r="M190" s="190"/>
      <c r="N190" s="190">
        <v>0</v>
      </c>
      <c r="O190" s="190">
        <v>19729</v>
      </c>
      <c r="P190" s="190">
        <v>0</v>
      </c>
      <c r="Q190" s="190">
        <v>0</v>
      </c>
      <c r="R190" s="36" t="s">
        <v>276</v>
      </c>
      <c r="S190" s="182" t="s">
        <v>725</v>
      </c>
    </row>
    <row r="191" spans="1:19" ht="132.65" customHeight="1">
      <c r="A191" s="40">
        <f t="shared" si="33"/>
        <v>191</v>
      </c>
      <c r="B191" s="83" t="s">
        <v>242</v>
      </c>
      <c r="C191" s="84" t="s">
        <v>6</v>
      </c>
      <c r="D191" s="22">
        <v>44013</v>
      </c>
      <c r="E191" s="22" t="s">
        <v>300</v>
      </c>
      <c r="F191" s="23" t="s">
        <v>245</v>
      </c>
      <c r="G191" s="24" t="s">
        <v>246</v>
      </c>
      <c r="H191" s="24" t="s">
        <v>507</v>
      </c>
      <c r="I191" s="24"/>
      <c r="J191" s="190">
        <v>0</v>
      </c>
      <c r="K191" s="190">
        <v>0</v>
      </c>
      <c r="L191" s="190">
        <v>0</v>
      </c>
      <c r="M191" s="190"/>
      <c r="N191" s="190">
        <v>0</v>
      </c>
      <c r="O191" s="190">
        <v>56</v>
      </c>
      <c r="P191" s="190">
        <v>0</v>
      </c>
      <c r="Q191" s="190">
        <v>0</v>
      </c>
      <c r="R191" s="36" t="s">
        <v>276</v>
      </c>
      <c r="S191" s="182" t="s">
        <v>725</v>
      </c>
    </row>
    <row r="192" spans="1:19" ht="232.9" customHeight="1">
      <c r="A192" s="40">
        <f t="shared" si="33"/>
        <v>192</v>
      </c>
      <c r="B192" s="83" t="s">
        <v>242</v>
      </c>
      <c r="C192" s="84" t="s">
        <v>24</v>
      </c>
      <c r="D192" s="22">
        <v>44013</v>
      </c>
      <c r="E192" s="22" t="s">
        <v>301</v>
      </c>
      <c r="F192" s="23" t="s">
        <v>247</v>
      </c>
      <c r="G192" s="24" t="s">
        <v>248</v>
      </c>
      <c r="H192" s="24" t="s">
        <v>248</v>
      </c>
      <c r="I192" s="24"/>
      <c r="J192" s="190">
        <v>0</v>
      </c>
      <c r="K192" s="190">
        <v>0</v>
      </c>
      <c r="L192" s="190">
        <v>0</v>
      </c>
      <c r="M192" s="190">
        <v>0</v>
      </c>
      <c r="N192" s="190">
        <v>0</v>
      </c>
      <c r="O192" s="190">
        <v>0</v>
      </c>
      <c r="P192" s="190">
        <v>0</v>
      </c>
      <c r="Q192" s="190">
        <v>0</v>
      </c>
      <c r="R192" s="36" t="s">
        <v>734</v>
      </c>
      <c r="S192" s="182" t="s">
        <v>733</v>
      </c>
    </row>
    <row r="193" spans="1:18">
      <c r="A193" s="49" t="s">
        <v>276</v>
      </c>
      <c r="B193" s="135"/>
      <c r="C193" s="64"/>
      <c r="D193" s="135"/>
      <c r="E193" s="135"/>
      <c r="F193" s="136"/>
      <c r="G193" s="64"/>
      <c r="H193" s="135"/>
      <c r="I193" s="135"/>
      <c r="J193" s="210"/>
      <c r="K193" s="210"/>
      <c r="L193" s="210"/>
      <c r="M193" s="210"/>
      <c r="N193" s="210"/>
      <c r="O193" s="210"/>
      <c r="P193" s="210"/>
      <c r="Q193" s="210"/>
      <c r="R193" s="135"/>
    </row>
    <row r="194" spans="1:18">
      <c r="C194" s="6"/>
      <c r="F194" s="137"/>
      <c r="G194" s="6"/>
      <c r="J194" s="211"/>
      <c r="K194" s="211"/>
      <c r="L194" s="211"/>
      <c r="M194" s="211"/>
      <c r="N194" s="211"/>
      <c r="O194" s="211"/>
      <c r="P194" s="211"/>
      <c r="Q194" s="211"/>
    </row>
    <row r="195" spans="1:18">
      <c r="C195" s="6"/>
      <c r="F195" s="137"/>
      <c r="G195" s="6"/>
    </row>
    <row r="196" spans="1:18">
      <c r="C196" s="6"/>
      <c r="F196" s="137"/>
      <c r="G196" s="6"/>
    </row>
    <row r="197" spans="1:18">
      <c r="C197" s="6"/>
      <c r="F197" s="137"/>
      <c r="G197" s="6"/>
    </row>
    <row r="198" spans="1:18">
      <c r="C198" s="6"/>
      <c r="F198" s="137"/>
      <c r="G198" s="6"/>
    </row>
    <row r="199" spans="1:18">
      <c r="C199" s="6"/>
      <c r="F199" s="137"/>
      <c r="G199" s="6"/>
    </row>
    <row r="200" spans="1:18">
      <c r="C200" s="6"/>
      <c r="F200" s="137"/>
      <c r="G200" s="6"/>
    </row>
    <row r="201" spans="1:18">
      <c r="C201" s="6"/>
      <c r="F201" s="137"/>
      <c r="G201" s="6"/>
    </row>
    <row r="202" spans="1:18">
      <c r="C202" s="6"/>
      <c r="F202" s="137"/>
    </row>
    <row r="203" spans="1:18">
      <c r="C203" s="6"/>
      <c r="F203" s="137"/>
    </row>
    <row r="204" spans="1:18">
      <c r="C204" s="6"/>
      <c r="F204" s="137"/>
    </row>
    <row r="205" spans="1:18">
      <c r="C205" s="6"/>
      <c r="F205" s="137"/>
    </row>
    <row r="206" spans="1:18">
      <c r="C206" s="6"/>
      <c r="F206" s="137"/>
    </row>
    <row r="207" spans="1:18">
      <c r="C207" s="6"/>
      <c r="F207" s="137"/>
    </row>
    <row r="208" spans="1:18">
      <c r="C208" s="6"/>
      <c r="F208" s="137"/>
    </row>
    <row r="209" spans="3:6">
      <c r="C209" s="6"/>
      <c r="F209" s="137"/>
    </row>
    <row r="210" spans="3:6">
      <c r="C210" s="6"/>
    </row>
  </sheetData>
  <mergeCells count="5">
    <mergeCell ref="J18:Q18"/>
    <mergeCell ref="B2:R2"/>
    <mergeCell ref="B3:R3"/>
    <mergeCell ref="B4:R4"/>
    <mergeCell ref="B5:R5"/>
  </mergeCells>
  <pageMargins left="0.7" right="0.7" top="0.75" bottom="0.75" header="0.3" footer="0.3"/>
  <pageSetup scale="10" fitToHeight="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35" sqref="B35"/>
    </sheetView>
  </sheetViews>
  <sheetFormatPr defaultRowHeight="13.5"/>
  <cols>
    <col min="1" max="1" width="5.23046875" bestFit="1" customWidth="1"/>
    <col min="2" max="2" width="80.23046875" customWidth="1"/>
    <col min="3" max="3" width="5.3828125" bestFit="1" customWidth="1"/>
    <col min="4" max="4" width="14.4609375" customWidth="1"/>
    <col min="5" max="5" width="2.15234375" customWidth="1"/>
    <col min="6" max="6" width="24.765625" bestFit="1" customWidth="1"/>
  </cols>
  <sheetData>
    <row r="1" spans="1:6">
      <c r="A1" s="482" t="str">
        <f>+'Table of Contents'!A1</f>
        <v>Canal Generation</v>
      </c>
      <c r="B1" s="482"/>
      <c r="C1" s="482"/>
      <c r="D1" s="482"/>
      <c r="E1" s="482"/>
      <c r="F1" s="482"/>
    </row>
    <row r="2" spans="1:6">
      <c r="A2" s="482" t="str">
        <f>+'Table of Contents'!A2</f>
        <v>Incremental Revenue Requirement of Interconnection Reliability Operating Limits BES Cyber System ("IROL-CIP")</v>
      </c>
      <c r="B2" s="482"/>
      <c r="C2" s="482"/>
      <c r="D2" s="482"/>
      <c r="E2" s="482"/>
      <c r="F2" s="482"/>
    </row>
    <row r="3" spans="1:6">
      <c r="A3" s="482" t="str">
        <f>+'Table of Contents'!A3</f>
        <v>Schedule 17 of ISO-NE OATT</v>
      </c>
      <c r="B3" s="482"/>
      <c r="C3" s="482"/>
      <c r="D3" s="482"/>
      <c r="E3" s="482"/>
      <c r="F3" s="482"/>
    </row>
    <row r="4" spans="1:6">
      <c r="A4" s="482" t="s">
        <v>780</v>
      </c>
      <c r="B4" s="482"/>
      <c r="C4" s="482"/>
      <c r="D4" s="482"/>
      <c r="E4" s="482"/>
      <c r="F4" s="482"/>
    </row>
    <row r="5" spans="1:6">
      <c r="A5" s="482" t="s">
        <v>781</v>
      </c>
      <c r="B5" s="482"/>
      <c r="C5" s="482"/>
      <c r="D5" s="482"/>
      <c r="E5" s="482"/>
      <c r="F5" s="482"/>
    </row>
    <row r="6" spans="1:6">
      <c r="A6" s="482" t="s">
        <v>1044</v>
      </c>
      <c r="B6" s="482"/>
      <c r="C6" s="482"/>
      <c r="D6" s="482"/>
      <c r="E6" s="482"/>
      <c r="F6" s="482"/>
    </row>
    <row r="7" spans="1:6">
      <c r="A7" s="231"/>
      <c r="B7" s="231"/>
      <c r="C7" s="231"/>
      <c r="D7" s="231"/>
      <c r="E7" s="231"/>
      <c r="F7" s="231"/>
    </row>
    <row r="8" spans="1:6">
      <c r="A8" s="231"/>
      <c r="B8" s="232"/>
      <c r="C8" s="231"/>
      <c r="D8" s="237" t="s">
        <v>782</v>
      </c>
      <c r="E8" s="237"/>
      <c r="F8" s="237" t="s">
        <v>783</v>
      </c>
    </row>
    <row r="9" spans="1:6">
      <c r="A9" s="231" t="s">
        <v>784</v>
      </c>
      <c r="B9" s="238"/>
      <c r="C9" s="231"/>
      <c r="D9" s="236"/>
      <c r="E9" s="236"/>
      <c r="F9" s="236"/>
    </row>
    <row r="10" spans="1:6">
      <c r="A10" s="235" t="s">
        <v>785</v>
      </c>
      <c r="B10" s="235" t="s">
        <v>786</v>
      </c>
      <c r="C10" s="231"/>
      <c r="D10" s="235" t="s">
        <v>787</v>
      </c>
      <c r="E10" s="231"/>
      <c r="F10" s="235" t="s">
        <v>788</v>
      </c>
    </row>
    <row r="11" spans="1:6">
      <c r="A11" s="237">
        <v>1</v>
      </c>
      <c r="B11" s="232" t="s">
        <v>789</v>
      </c>
      <c r="C11" s="239"/>
      <c r="D11" s="240">
        <f>+'WS 3 Rate Base Detail'!D13</f>
        <v>687144.25680000009</v>
      </c>
      <c r="E11" s="241"/>
      <c r="F11" s="232" t="s">
        <v>790</v>
      </c>
    </row>
    <row r="12" spans="1:6">
      <c r="A12" s="237">
        <f>+A11+1</f>
        <v>2</v>
      </c>
      <c r="B12" s="232" t="s">
        <v>791</v>
      </c>
      <c r="C12" s="242"/>
      <c r="D12" s="243">
        <f>+'WS 3 Rate Base Detail'!D16</f>
        <v>-108589.96613333336</v>
      </c>
      <c r="E12" s="244"/>
      <c r="F12" s="232" t="s">
        <v>792</v>
      </c>
    </row>
    <row r="13" spans="1:6">
      <c r="A13" s="237">
        <f>A12+1</f>
        <v>3</v>
      </c>
      <c r="B13" s="232" t="s">
        <v>793</v>
      </c>
      <c r="C13" s="242"/>
      <c r="D13" s="245">
        <f>+'WS 3 Rate Base Detail'!D19</f>
        <v>-110676.99868444401</v>
      </c>
      <c r="E13" s="244"/>
      <c r="F13" s="232" t="s">
        <v>794</v>
      </c>
    </row>
    <row r="14" spans="1:6">
      <c r="A14" s="237">
        <f>+A13+1</f>
        <v>4</v>
      </c>
      <c r="B14" s="232" t="s">
        <v>795</v>
      </c>
      <c r="C14" s="237"/>
      <c r="D14" s="246">
        <f ca="1">+'WS 3 Rate Base Detail'!D24</f>
        <v>137279.24636760756</v>
      </c>
      <c r="E14" s="244"/>
      <c r="F14" s="232" t="s">
        <v>796</v>
      </c>
    </row>
    <row r="15" spans="1:6" ht="14" thickBot="1">
      <c r="A15" s="237">
        <f>+A14+1</f>
        <v>5</v>
      </c>
      <c r="B15" s="236" t="s">
        <v>797</v>
      </c>
      <c r="C15" s="237"/>
      <c r="D15" s="247">
        <f ca="1">SUM(D11:D14)</f>
        <v>605156.53834983031</v>
      </c>
      <c r="E15" s="248"/>
      <c r="F15" s="236"/>
    </row>
    <row r="16" spans="1:6" ht="14" thickTop="1">
      <c r="A16" s="237"/>
      <c r="B16" s="236"/>
      <c r="C16" s="237"/>
      <c r="D16" s="249"/>
      <c r="E16" s="241"/>
      <c r="F16" s="236"/>
    </row>
    <row r="17" spans="1:6">
      <c r="A17" s="237"/>
      <c r="B17" s="235" t="s">
        <v>798</v>
      </c>
      <c r="C17" s="237"/>
      <c r="D17" s="236"/>
      <c r="E17" s="236"/>
      <c r="F17" s="236"/>
    </row>
    <row r="18" spans="1:6">
      <c r="A18" s="237">
        <f>A15+1</f>
        <v>6</v>
      </c>
      <c r="B18" s="236" t="s">
        <v>799</v>
      </c>
      <c r="C18" s="237"/>
      <c r="D18" s="249">
        <f ca="1">+'WS 2 Return and Taxes'!D28</f>
        <v>52597.414564127132</v>
      </c>
      <c r="E18" s="241"/>
      <c r="F18" s="232" t="s">
        <v>800</v>
      </c>
    </row>
    <row r="19" spans="1:6">
      <c r="A19" s="237">
        <f>+A18+1</f>
        <v>7</v>
      </c>
      <c r="B19" s="232" t="s">
        <v>801</v>
      </c>
      <c r="C19" s="239"/>
      <c r="D19" s="245">
        <f>+'WS 4 Expense Detail'!D19</f>
        <v>334779.69520833343</v>
      </c>
      <c r="E19" s="244"/>
      <c r="F19" s="232" t="s">
        <v>802</v>
      </c>
    </row>
    <row r="20" spans="1:6">
      <c r="A20" s="237">
        <f>A19+1</f>
        <v>8</v>
      </c>
      <c r="B20" s="232" t="s">
        <v>803</v>
      </c>
      <c r="C20" s="250"/>
      <c r="D20" s="245">
        <f>+'WS 4 Expense Detail'!D12</f>
        <v>0</v>
      </c>
      <c r="E20" s="244"/>
      <c r="F20" s="232" t="s">
        <v>804</v>
      </c>
    </row>
    <row r="21" spans="1:6">
      <c r="A21" s="237">
        <f>+A20+1</f>
        <v>9</v>
      </c>
      <c r="B21" s="232" t="s">
        <v>805</v>
      </c>
      <c r="C21" s="250"/>
      <c r="D21" s="245">
        <f ca="1">+'WS 4 Expense Detail'!D15</f>
        <v>1098233.9709408605</v>
      </c>
      <c r="E21" s="244"/>
      <c r="F21" s="232" t="s">
        <v>806</v>
      </c>
    </row>
    <row r="22" spans="1:6">
      <c r="A22" s="237">
        <f t="shared" ref="A22" si="0">+A21+1</f>
        <v>10</v>
      </c>
      <c r="B22" s="232" t="s">
        <v>807</v>
      </c>
      <c r="C22" s="250"/>
      <c r="D22" s="245">
        <f ca="1">+'WS 4 Expense Detail'!D17</f>
        <v>110174.0311691833</v>
      </c>
      <c r="E22" s="244"/>
      <c r="F22" s="232" t="s">
        <v>808</v>
      </c>
    </row>
    <row r="23" spans="1:6" ht="14" thickBot="1">
      <c r="A23" s="237">
        <f>+A22+1</f>
        <v>11</v>
      </c>
      <c r="B23" s="251" t="s">
        <v>809</v>
      </c>
      <c r="C23" s="237"/>
      <c r="D23" s="252">
        <f ca="1">SUM(D18:D22)</f>
        <v>1595785.1118825043</v>
      </c>
      <c r="E23" s="248"/>
      <c r="F23" s="232"/>
    </row>
    <row r="24" spans="1:6" ht="14" thickTop="1">
      <c r="A24" s="237"/>
      <c r="B24" s="232"/>
      <c r="C24" s="237"/>
      <c r="D24" s="248"/>
      <c r="E24" s="248"/>
      <c r="F24" s="232"/>
    </row>
    <row r="25" spans="1:6">
      <c r="A25" s="237"/>
      <c r="B25" s="236"/>
      <c r="C25" s="237"/>
      <c r="D25" s="253"/>
      <c r="E25" s="253"/>
      <c r="F25" s="236"/>
    </row>
  </sheetData>
  <mergeCells count="6">
    <mergeCell ref="A6:F6"/>
    <mergeCell ref="A1:F1"/>
    <mergeCell ref="A2:F2"/>
    <mergeCell ref="A3:F3"/>
    <mergeCell ref="A4:F4"/>
    <mergeCell ref="A5:F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B37" sqref="B37"/>
    </sheetView>
  </sheetViews>
  <sheetFormatPr defaultRowHeight="13.5"/>
  <cols>
    <col min="1" max="1" width="6.23046875" bestFit="1" customWidth="1"/>
    <col min="2" max="2" width="51" customWidth="1"/>
    <col min="3" max="3" width="7.15234375" customWidth="1"/>
    <col min="4" max="4" width="13.3828125" bestFit="1" customWidth="1"/>
    <col min="5" max="5" width="3.765625" bestFit="1" customWidth="1"/>
    <col min="6" max="6" width="16.23046875" customWidth="1"/>
    <col min="7" max="7" width="4.84375" bestFit="1" customWidth="1"/>
    <col min="8" max="8" width="7.4609375" bestFit="1" customWidth="1"/>
    <col min="9" max="9" width="2.3828125" customWidth="1"/>
    <col min="10" max="10" width="13.765625" customWidth="1"/>
    <col min="11" max="11" width="2.3828125" customWidth="1"/>
    <col min="12" max="12" width="9.15234375" customWidth="1"/>
    <col min="13" max="13" width="2.23046875" customWidth="1"/>
    <col min="14" max="14" width="33.84375" bestFit="1" customWidth="1"/>
  </cols>
  <sheetData>
    <row r="1" spans="1:14">
      <c r="A1" s="482" t="str">
        <f>+'Table of Contents'!A1</f>
        <v>Canal Generation</v>
      </c>
      <c r="B1" s="482"/>
      <c r="C1" s="482"/>
      <c r="D1" s="482"/>
      <c r="E1" s="482"/>
      <c r="F1" s="482"/>
      <c r="G1" s="482"/>
      <c r="H1" s="482"/>
      <c r="I1" s="482"/>
      <c r="J1" s="482"/>
      <c r="K1" s="482"/>
      <c r="L1" s="482"/>
      <c r="M1" s="482"/>
      <c r="N1" s="482"/>
    </row>
    <row r="2" spans="1:14">
      <c r="A2" s="482" t="str">
        <f>+'Table of Contents'!A2</f>
        <v>Incremental Revenue Requirement of Interconnection Reliability Operating Limits BES Cyber System ("IROL-CIP")</v>
      </c>
      <c r="B2" s="482"/>
      <c r="C2" s="482"/>
      <c r="D2" s="482"/>
      <c r="E2" s="482"/>
      <c r="F2" s="482"/>
      <c r="G2" s="482"/>
      <c r="H2" s="482"/>
      <c r="I2" s="482"/>
      <c r="J2" s="482"/>
      <c r="K2" s="482"/>
      <c r="L2" s="482"/>
      <c r="M2" s="482"/>
      <c r="N2" s="482"/>
    </row>
    <row r="3" spans="1:14">
      <c r="A3" s="482" t="str">
        <f>+'Table of Contents'!A3</f>
        <v>Schedule 17 of ISO-NE OATT</v>
      </c>
      <c r="B3" s="482"/>
      <c r="C3" s="482"/>
      <c r="D3" s="482"/>
      <c r="E3" s="482"/>
      <c r="F3" s="482"/>
      <c r="G3" s="482"/>
      <c r="H3" s="482"/>
      <c r="I3" s="482"/>
      <c r="J3" s="482"/>
      <c r="K3" s="482"/>
      <c r="L3" s="482"/>
      <c r="M3" s="482"/>
      <c r="N3" s="482"/>
    </row>
    <row r="4" spans="1:14">
      <c r="A4" s="482" t="s">
        <v>810</v>
      </c>
      <c r="B4" s="482"/>
      <c r="C4" s="482"/>
      <c r="D4" s="482"/>
      <c r="E4" s="482"/>
      <c r="F4" s="482"/>
      <c r="G4" s="482"/>
      <c r="H4" s="482"/>
      <c r="I4" s="482"/>
      <c r="J4" s="482"/>
      <c r="K4" s="482"/>
      <c r="L4" s="482"/>
      <c r="M4" s="482"/>
      <c r="N4" s="482"/>
    </row>
    <row r="5" spans="1:14">
      <c r="A5" s="482" t="s">
        <v>811</v>
      </c>
      <c r="B5" s="482"/>
      <c r="C5" s="482"/>
      <c r="D5" s="482"/>
      <c r="E5" s="482"/>
      <c r="F5" s="482"/>
      <c r="G5" s="482"/>
      <c r="H5" s="482"/>
      <c r="I5" s="482"/>
      <c r="J5" s="482"/>
      <c r="K5" s="482"/>
      <c r="L5" s="482"/>
      <c r="M5" s="482"/>
      <c r="N5" s="482"/>
    </row>
    <row r="6" spans="1:14">
      <c r="A6" s="482" t="s">
        <v>1044</v>
      </c>
      <c r="B6" s="482"/>
      <c r="C6" s="482"/>
      <c r="D6" s="482"/>
      <c r="E6" s="482"/>
      <c r="F6" s="482"/>
      <c r="G6" s="482"/>
      <c r="H6" s="482"/>
      <c r="I6" s="482"/>
      <c r="J6" s="482"/>
      <c r="K6" s="482"/>
      <c r="L6" s="482"/>
      <c r="M6" s="482"/>
      <c r="N6" s="482"/>
    </row>
    <row r="7" spans="1:14">
      <c r="A7" s="231"/>
      <c r="B7" s="255"/>
      <c r="C7" s="231"/>
      <c r="D7" s="231"/>
      <c r="E7" s="231"/>
      <c r="F7" s="231"/>
      <c r="G7" s="231"/>
      <c r="H7" s="231"/>
      <c r="I7" s="231"/>
      <c r="J7" s="231"/>
      <c r="K7" s="231"/>
      <c r="L7" s="231"/>
      <c r="M7" s="231"/>
      <c r="N7" s="231"/>
    </row>
    <row r="8" spans="1:14">
      <c r="A8" s="255"/>
      <c r="B8" s="256" t="s">
        <v>812</v>
      </c>
      <c r="C8" s="257"/>
      <c r="D8" s="257" t="s">
        <v>782</v>
      </c>
      <c r="E8" s="257"/>
      <c r="F8" s="257" t="s">
        <v>813</v>
      </c>
      <c r="G8" s="257"/>
      <c r="H8" s="257" t="s">
        <v>814</v>
      </c>
      <c r="I8" s="257"/>
      <c r="J8" s="257" t="s">
        <v>815</v>
      </c>
      <c r="K8" s="257"/>
      <c r="L8" s="257" t="s">
        <v>816</v>
      </c>
      <c r="M8" s="257"/>
      <c r="N8" s="257" t="s">
        <v>817</v>
      </c>
    </row>
    <row r="9" spans="1:14">
      <c r="A9" s="255"/>
      <c r="B9" s="255"/>
      <c r="C9" s="257"/>
      <c r="D9" s="257"/>
      <c r="E9" s="257"/>
      <c r="F9" s="257"/>
      <c r="G9" s="257"/>
      <c r="H9" s="257"/>
      <c r="I9" s="257"/>
      <c r="J9" s="255"/>
      <c r="K9" s="257"/>
      <c r="L9" s="257"/>
      <c r="M9" s="257"/>
      <c r="N9" s="255"/>
    </row>
    <row r="10" spans="1:14">
      <c r="A10" s="255"/>
      <c r="B10" s="255"/>
      <c r="C10" s="257"/>
      <c r="D10" s="257"/>
      <c r="E10" s="257"/>
      <c r="F10" s="257"/>
      <c r="G10" s="257"/>
      <c r="H10" s="257"/>
      <c r="I10" s="257"/>
      <c r="J10" s="258" t="s">
        <v>818</v>
      </c>
      <c r="K10" s="257"/>
      <c r="L10" s="257"/>
      <c r="M10" s="257"/>
      <c r="N10" s="255"/>
    </row>
    <row r="11" spans="1:14">
      <c r="A11" s="258" t="s">
        <v>819</v>
      </c>
      <c r="B11" s="259"/>
      <c r="C11" s="258"/>
      <c r="D11" s="259"/>
      <c r="E11" s="259"/>
      <c r="F11" s="258" t="s">
        <v>820</v>
      </c>
      <c r="G11" s="258"/>
      <c r="H11" s="258" t="s">
        <v>821</v>
      </c>
      <c r="I11" s="258"/>
      <c r="J11" s="258" t="s">
        <v>822</v>
      </c>
      <c r="K11" s="258"/>
      <c r="L11" s="258" t="s">
        <v>823</v>
      </c>
      <c r="M11" s="258"/>
      <c r="N11" s="258"/>
    </row>
    <row r="12" spans="1:14">
      <c r="A12" s="260" t="s">
        <v>785</v>
      </c>
      <c r="B12" s="260" t="s">
        <v>293</v>
      </c>
      <c r="C12" s="258"/>
      <c r="D12" s="260" t="s">
        <v>820</v>
      </c>
      <c r="E12" s="258"/>
      <c r="F12" s="260" t="s">
        <v>824</v>
      </c>
      <c r="G12" s="258"/>
      <c r="H12" s="260" t="s">
        <v>825</v>
      </c>
      <c r="I12" s="261"/>
      <c r="J12" s="260" t="s">
        <v>826</v>
      </c>
      <c r="K12" s="258"/>
      <c r="L12" s="260" t="s">
        <v>827</v>
      </c>
      <c r="M12" s="258"/>
      <c r="N12" s="260" t="s">
        <v>828</v>
      </c>
    </row>
    <row r="13" spans="1:14">
      <c r="A13" s="257"/>
      <c r="B13" s="262" t="s">
        <v>820</v>
      </c>
      <c r="C13" s="257"/>
      <c r="D13" s="257"/>
      <c r="E13" s="257"/>
      <c r="F13" s="257"/>
      <c r="G13" s="257"/>
      <c r="H13" s="257"/>
      <c r="I13" s="257"/>
      <c r="J13" s="257"/>
      <c r="K13" s="257"/>
      <c r="L13" s="257"/>
      <c r="M13" s="257"/>
      <c r="N13" s="255"/>
    </row>
    <row r="14" spans="1:14">
      <c r="A14" s="257">
        <v>1</v>
      </c>
      <c r="B14" s="263" t="s">
        <v>829</v>
      </c>
      <c r="C14" s="257"/>
      <c r="D14" s="264">
        <f>+'WS 5 Capitalization'!AB23</f>
        <v>350890726.56</v>
      </c>
      <c r="E14" s="265"/>
      <c r="F14" s="266">
        <f>IF($D$17=0,0,D14/$D$17)</f>
        <v>0.58585731251792839</v>
      </c>
      <c r="G14" s="267"/>
      <c r="H14" s="266">
        <f>+'WS 5 Capitalization'!AB33</f>
        <v>4.5549955718078364E-2</v>
      </c>
      <c r="I14" s="257"/>
      <c r="J14" s="268">
        <f>F14*H14</f>
        <v>2.6685774642304035E-2</v>
      </c>
      <c r="K14" s="267"/>
      <c r="L14" s="261" t="s">
        <v>830</v>
      </c>
      <c r="M14" s="267"/>
      <c r="N14" s="267" t="s">
        <v>831</v>
      </c>
    </row>
    <row r="15" spans="1:14">
      <c r="A15" s="257">
        <f>A14+1</f>
        <v>2</v>
      </c>
      <c r="B15" s="263" t="s">
        <v>832</v>
      </c>
      <c r="C15" s="257"/>
      <c r="D15" s="269">
        <v>0</v>
      </c>
      <c r="E15" s="265"/>
      <c r="F15" s="266">
        <f>IF($D$17=0,0,D15/$D$17)</f>
        <v>0</v>
      </c>
      <c r="G15" s="267"/>
      <c r="H15" s="266">
        <v>0</v>
      </c>
      <c r="I15" s="257"/>
      <c r="J15" s="268">
        <f>F15*H15</f>
        <v>0</v>
      </c>
      <c r="K15" s="267"/>
      <c r="L15" s="266">
        <f>J15</f>
        <v>0</v>
      </c>
      <c r="M15" s="267"/>
      <c r="N15" s="267" t="s">
        <v>833</v>
      </c>
    </row>
    <row r="16" spans="1:14">
      <c r="A16" s="257">
        <f t="shared" ref="A16" si="0">A15+1</f>
        <v>3</v>
      </c>
      <c r="B16" s="263" t="s">
        <v>834</v>
      </c>
      <c r="C16" s="257"/>
      <c r="D16" s="269">
        <f>+'WS 5 Capitalization'!AB41</f>
        <v>248044746.40000001</v>
      </c>
      <c r="E16" s="265"/>
      <c r="F16" s="266">
        <f>IF($D$17=0,0,D16/$D$17)</f>
        <v>0.41414268748207156</v>
      </c>
      <c r="G16" s="270" t="s">
        <v>782</v>
      </c>
      <c r="H16" s="271">
        <v>0.1057</v>
      </c>
      <c r="I16" s="257"/>
      <c r="J16" s="268">
        <f>F16*H16</f>
        <v>4.3774882066854967E-2</v>
      </c>
      <c r="K16" s="267"/>
      <c r="L16" s="266">
        <f>J16</f>
        <v>4.3774882066854967E-2</v>
      </c>
      <c r="M16" s="267"/>
      <c r="N16" s="267" t="s">
        <v>835</v>
      </c>
    </row>
    <row r="17" spans="1:14" ht="14" thickBot="1">
      <c r="A17" s="257">
        <f>+A16+1</f>
        <v>4</v>
      </c>
      <c r="B17" s="272" t="s">
        <v>836</v>
      </c>
      <c r="C17" s="257"/>
      <c r="D17" s="273">
        <f>SUM(D14:D16)</f>
        <v>598935472.96000004</v>
      </c>
      <c r="E17" s="264"/>
      <c r="F17" s="274">
        <f>SUM(F14:F16)</f>
        <v>1</v>
      </c>
      <c r="G17" s="267"/>
      <c r="H17" s="267"/>
      <c r="I17" s="267"/>
      <c r="J17" s="274">
        <f>SUM(J14:J16)</f>
        <v>7.0460656709159006E-2</v>
      </c>
      <c r="K17" s="267"/>
      <c r="L17" s="274">
        <f>SUM(L14:L16)</f>
        <v>4.3774882066854967E-2</v>
      </c>
      <c r="M17" s="267"/>
      <c r="N17" s="267"/>
    </row>
    <row r="18" spans="1:14" ht="14" thickTop="1">
      <c r="A18" s="257"/>
      <c r="B18" s="272"/>
      <c r="C18" s="257"/>
      <c r="D18" s="264"/>
      <c r="E18" s="264"/>
      <c r="F18" s="272"/>
      <c r="G18" s="272"/>
      <c r="H18" s="255"/>
      <c r="I18" s="255"/>
      <c r="J18" s="255"/>
      <c r="K18" s="255"/>
      <c r="L18" s="255"/>
      <c r="M18" s="255"/>
      <c r="N18" s="267"/>
    </row>
    <row r="19" spans="1:14">
      <c r="A19" s="257"/>
      <c r="B19" s="275" t="s">
        <v>837</v>
      </c>
      <c r="C19" s="276"/>
      <c r="D19" s="277"/>
      <c r="E19" s="277"/>
      <c r="F19" s="272"/>
      <c r="G19" s="272"/>
      <c r="H19" s="255"/>
      <c r="I19" s="255"/>
      <c r="J19" s="255"/>
      <c r="K19" s="255"/>
      <c r="L19" s="255"/>
      <c r="M19" s="255"/>
      <c r="N19" s="272"/>
    </row>
    <row r="20" spans="1:14">
      <c r="A20" s="257">
        <f>+A17+1</f>
        <v>5</v>
      </c>
      <c r="B20" s="278" t="s">
        <v>838</v>
      </c>
      <c r="C20" s="276" t="s">
        <v>839</v>
      </c>
      <c r="D20" s="279">
        <v>0.21</v>
      </c>
      <c r="E20" s="280"/>
      <c r="F20" s="272" t="s">
        <v>840</v>
      </c>
      <c r="G20" s="272"/>
      <c r="H20" s="255"/>
      <c r="I20" s="255"/>
      <c r="J20" s="255"/>
      <c r="K20" s="255"/>
      <c r="L20" s="255"/>
      <c r="M20" s="255"/>
      <c r="N20" s="272"/>
    </row>
    <row r="21" spans="1:14">
      <c r="A21" s="257">
        <f>+A20+1</f>
        <v>6</v>
      </c>
      <c r="B21" s="278" t="s">
        <v>841</v>
      </c>
      <c r="C21" s="276" t="s">
        <v>842</v>
      </c>
      <c r="D21" s="279">
        <v>0.08</v>
      </c>
      <c r="E21" s="280"/>
      <c r="F21" s="272" t="s">
        <v>843</v>
      </c>
      <c r="G21" s="272"/>
      <c r="H21" s="255"/>
      <c r="I21" s="255"/>
      <c r="J21" s="255"/>
      <c r="K21" s="255"/>
      <c r="L21" s="255"/>
      <c r="M21" s="255"/>
      <c r="N21" s="272"/>
    </row>
    <row r="22" spans="1:14" ht="14" thickBot="1">
      <c r="A22" s="257">
        <f>A21+1</f>
        <v>7</v>
      </c>
      <c r="B22" s="281" t="s">
        <v>844</v>
      </c>
      <c r="C22" s="257"/>
      <c r="D22" s="282">
        <f>+(D20+(D21*(1-D20)))</f>
        <v>0.2732</v>
      </c>
      <c r="E22" s="283"/>
      <c r="F22" s="272" t="s">
        <v>845</v>
      </c>
      <c r="G22" s="272"/>
      <c r="H22" s="255"/>
      <c r="I22" s="255"/>
      <c r="J22" s="255"/>
      <c r="K22" s="255"/>
      <c r="L22" s="255"/>
      <c r="M22" s="255"/>
      <c r="N22" s="272"/>
    </row>
    <row r="23" spans="1:14" ht="14" thickTop="1">
      <c r="A23" s="257" t="s">
        <v>846</v>
      </c>
      <c r="B23" s="255"/>
      <c r="C23" s="257"/>
      <c r="D23" s="258"/>
      <c r="E23" s="255"/>
      <c r="F23" s="284"/>
      <c r="G23" s="255"/>
      <c r="H23" s="285"/>
      <c r="I23" s="255"/>
      <c r="J23" s="255"/>
      <c r="K23" s="255"/>
      <c r="L23" s="255"/>
      <c r="M23" s="255"/>
      <c r="N23" s="255"/>
    </row>
    <row r="24" spans="1:14">
      <c r="A24" s="257">
        <f>A22+1</f>
        <v>8</v>
      </c>
      <c r="B24" s="286" t="s">
        <v>1043</v>
      </c>
      <c r="C24" s="257"/>
      <c r="D24" s="287">
        <f ca="1">+'WS 1 Rate Base and RR'!D15</f>
        <v>605156.53834983031</v>
      </c>
      <c r="E24" s="288"/>
      <c r="F24" s="255" t="s">
        <v>847</v>
      </c>
      <c r="G24" s="255"/>
      <c r="H24" s="272"/>
      <c r="I24" s="255"/>
      <c r="J24" s="255"/>
      <c r="K24" s="255"/>
      <c r="L24" s="255"/>
      <c r="M24" s="255"/>
      <c r="N24" s="272"/>
    </row>
    <row r="25" spans="1:14">
      <c r="A25" s="257">
        <f>A24+1</f>
        <v>9</v>
      </c>
      <c r="B25" s="289" t="s">
        <v>848</v>
      </c>
      <c r="C25" s="257"/>
      <c r="D25" s="290">
        <f ca="1">+D24*J17</f>
        <v>42639.727103970414</v>
      </c>
      <c r="E25" s="283"/>
      <c r="F25" s="255" t="s">
        <v>849</v>
      </c>
      <c r="G25" s="255"/>
      <c r="H25" s="272"/>
      <c r="I25" s="255"/>
      <c r="J25" s="255"/>
      <c r="K25" s="255"/>
      <c r="L25" s="255"/>
      <c r="M25" s="255"/>
      <c r="N25" s="255"/>
    </row>
    <row r="26" spans="1:14">
      <c r="A26" s="257">
        <f t="shared" ref="A26:A28" si="1">A25+1</f>
        <v>10</v>
      </c>
      <c r="B26" s="289" t="s">
        <v>850</v>
      </c>
      <c r="C26" s="257"/>
      <c r="D26" s="290">
        <f ca="1">+D24*L17</f>
        <v>26490.656098250016</v>
      </c>
      <c r="E26" s="283"/>
      <c r="F26" s="255" t="s">
        <v>851</v>
      </c>
      <c r="G26" s="255"/>
      <c r="H26" s="272"/>
      <c r="I26" s="255"/>
      <c r="J26" s="255"/>
      <c r="K26" s="255"/>
      <c r="L26" s="255"/>
      <c r="M26" s="255"/>
      <c r="N26" s="255"/>
    </row>
    <row r="27" spans="1:14">
      <c r="A27" s="257">
        <f t="shared" si="1"/>
        <v>11</v>
      </c>
      <c r="B27" s="289" t="s">
        <v>852</v>
      </c>
      <c r="C27" s="257"/>
      <c r="D27" s="291">
        <f ca="1">+D26*(D22/(1-D22))</f>
        <v>9957.6874601567215</v>
      </c>
      <c r="E27" s="292"/>
      <c r="F27" s="255" t="s">
        <v>853</v>
      </c>
      <c r="G27" s="255"/>
      <c r="H27" s="255"/>
      <c r="I27" s="255"/>
      <c r="J27" s="255"/>
      <c r="K27" s="255"/>
      <c r="L27" s="255"/>
      <c r="M27" s="255"/>
      <c r="N27" s="255"/>
    </row>
    <row r="28" spans="1:14">
      <c r="A28" s="257">
        <f t="shared" si="1"/>
        <v>12</v>
      </c>
      <c r="B28" s="281" t="s">
        <v>854</v>
      </c>
      <c r="C28" s="257"/>
      <c r="D28" s="290">
        <f ca="1">+D25+D27</f>
        <v>52597.414564127132</v>
      </c>
      <c r="E28" s="292"/>
      <c r="F28" s="293" t="s">
        <v>1030</v>
      </c>
      <c r="G28" s="293"/>
      <c r="H28" s="255"/>
      <c r="I28" s="255"/>
      <c r="J28" s="255"/>
      <c r="K28" s="255"/>
      <c r="L28" s="255"/>
      <c r="M28" s="255"/>
      <c r="N28" s="255"/>
    </row>
    <row r="29" spans="1:14">
      <c r="A29" s="255"/>
      <c r="B29" s="281"/>
      <c r="C29" s="257"/>
      <c r="D29" s="294"/>
      <c r="E29" s="292"/>
      <c r="F29" s="293"/>
      <c r="G29" s="293"/>
      <c r="H29" s="255"/>
      <c r="I29" s="255"/>
      <c r="J29" s="255"/>
      <c r="K29" s="255"/>
      <c r="L29" s="255"/>
      <c r="M29" s="255"/>
      <c r="N29" s="255"/>
    </row>
    <row r="30" spans="1:14">
      <c r="A30" s="295" t="s">
        <v>649</v>
      </c>
      <c r="B30" s="255"/>
      <c r="C30" s="257"/>
      <c r="D30" s="294"/>
      <c r="E30" s="292"/>
      <c r="F30" s="293"/>
      <c r="G30" s="293"/>
      <c r="H30" s="255"/>
      <c r="I30" s="255"/>
      <c r="J30" s="255"/>
      <c r="K30" s="255"/>
      <c r="L30" s="255"/>
      <c r="M30" s="255"/>
      <c r="N30" s="255"/>
    </row>
    <row r="31" spans="1:14">
      <c r="A31" s="270">
        <v>1</v>
      </c>
      <c r="B31" s="272" t="s">
        <v>855</v>
      </c>
      <c r="C31" s="296"/>
      <c r="D31" s="296"/>
      <c r="E31" s="296"/>
      <c r="F31" s="296"/>
      <c r="G31" s="296"/>
      <c r="H31" s="296"/>
      <c r="I31" s="296"/>
      <c r="J31" s="296"/>
      <c r="K31" s="296"/>
      <c r="L31" s="296"/>
      <c r="M31" s="255"/>
      <c r="N31" s="255"/>
    </row>
    <row r="32" spans="1:14">
      <c r="A32" s="257">
        <v>2</v>
      </c>
      <c r="B32" s="255" t="s">
        <v>856</v>
      </c>
      <c r="C32" s="257"/>
      <c r="D32" s="255"/>
      <c r="E32" s="255"/>
      <c r="F32" s="272"/>
      <c r="G32" s="272"/>
      <c r="H32" s="255"/>
      <c r="I32" s="255"/>
      <c r="J32" s="255"/>
      <c r="K32" s="255"/>
      <c r="L32" s="255"/>
      <c r="M32" s="255"/>
      <c r="N32" s="255"/>
    </row>
    <row r="33" spans="1:14">
      <c r="A33" s="257"/>
      <c r="B33" s="255"/>
      <c r="C33" s="257"/>
      <c r="D33" s="255"/>
      <c r="E33" s="255"/>
      <c r="F33" s="272"/>
      <c r="G33" s="272"/>
      <c r="H33" s="255"/>
      <c r="I33" s="255"/>
      <c r="J33" s="255"/>
      <c r="K33" s="255"/>
      <c r="L33" s="255"/>
      <c r="M33" s="255"/>
      <c r="N33" s="255"/>
    </row>
  </sheetData>
  <mergeCells count="6">
    <mergeCell ref="A6:N6"/>
    <mergeCell ref="A1:N1"/>
    <mergeCell ref="A2:N2"/>
    <mergeCell ref="A3:N3"/>
    <mergeCell ref="A4:N4"/>
    <mergeCell ref="A5:N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6" sqref="A6:F6"/>
    </sheetView>
  </sheetViews>
  <sheetFormatPr defaultRowHeight="13.5"/>
  <cols>
    <col min="1" max="1" width="6" bestFit="1" customWidth="1"/>
    <col min="2" max="2" width="71.15234375" customWidth="1"/>
    <col min="3" max="3" width="1.4609375" customWidth="1"/>
    <col min="4" max="4" width="14.23046875" bestFit="1" customWidth="1"/>
    <col min="5" max="5" width="1.4609375" customWidth="1"/>
    <col min="6" max="6" width="38.61328125" bestFit="1" customWidth="1"/>
  </cols>
  <sheetData>
    <row r="1" spans="1:14">
      <c r="A1" s="482" t="str">
        <f>+'Table of Contents'!A1</f>
        <v>Canal Generation</v>
      </c>
      <c r="B1" s="482"/>
      <c r="C1" s="482"/>
      <c r="D1" s="482"/>
      <c r="E1" s="482"/>
      <c r="F1" s="482"/>
    </row>
    <row r="2" spans="1:14">
      <c r="A2" s="482" t="str">
        <f>+'Table of Contents'!A2</f>
        <v>Incremental Revenue Requirement of Interconnection Reliability Operating Limits BES Cyber System ("IROL-CIP")</v>
      </c>
      <c r="B2" s="482"/>
      <c r="C2" s="482"/>
      <c r="D2" s="482"/>
      <c r="E2" s="482"/>
      <c r="F2" s="482"/>
    </row>
    <row r="3" spans="1:14">
      <c r="A3" s="482" t="str">
        <f>+'Table of Contents'!A3</f>
        <v>Schedule 17 of ISO-NE OATT</v>
      </c>
      <c r="B3" s="482"/>
      <c r="C3" s="482"/>
      <c r="D3" s="482"/>
      <c r="E3" s="482"/>
      <c r="F3" s="482"/>
    </row>
    <row r="4" spans="1:14">
      <c r="A4" s="482" t="s">
        <v>857</v>
      </c>
      <c r="B4" s="482"/>
      <c r="C4" s="482"/>
      <c r="D4" s="482"/>
      <c r="E4" s="482"/>
      <c r="F4" s="482"/>
    </row>
    <row r="5" spans="1:14">
      <c r="A5" s="482" t="s">
        <v>858</v>
      </c>
      <c r="B5" s="482"/>
      <c r="C5" s="482"/>
      <c r="D5" s="482"/>
      <c r="E5" s="482"/>
      <c r="F5" s="482"/>
    </row>
    <row r="6" spans="1:14">
      <c r="A6" s="482" t="s">
        <v>1044</v>
      </c>
      <c r="B6" s="482"/>
      <c r="C6" s="482"/>
      <c r="D6" s="482"/>
      <c r="E6" s="482"/>
      <c r="F6" s="482"/>
      <c r="G6" s="233"/>
      <c r="H6" s="233"/>
      <c r="I6" s="233"/>
      <c r="J6" s="233"/>
      <c r="K6" s="233"/>
      <c r="L6" s="233"/>
      <c r="M6" s="233"/>
      <c r="N6" s="233"/>
    </row>
    <row r="7" spans="1:14">
      <c r="A7" s="231"/>
      <c r="B7" s="231"/>
      <c r="C7" s="233"/>
      <c r="D7" s="231"/>
      <c r="E7" s="231"/>
      <c r="F7" s="231"/>
    </row>
    <row r="8" spans="1:14">
      <c r="A8" s="255"/>
      <c r="B8" s="232"/>
      <c r="C8" s="255"/>
      <c r="D8" s="297" t="s">
        <v>782</v>
      </c>
      <c r="E8" s="298"/>
      <c r="F8" s="297" t="s">
        <v>783</v>
      </c>
    </row>
    <row r="9" spans="1:14">
      <c r="A9" s="299"/>
      <c r="B9" s="255"/>
      <c r="C9" s="255"/>
      <c r="D9" s="255"/>
      <c r="E9" s="300"/>
      <c r="F9" s="255"/>
    </row>
    <row r="10" spans="1:14">
      <c r="A10" s="258"/>
      <c r="B10" s="259"/>
      <c r="C10" s="259"/>
      <c r="D10" s="301"/>
      <c r="E10" s="258"/>
      <c r="F10" s="258"/>
    </row>
    <row r="11" spans="1:14" ht="39">
      <c r="A11" s="302" t="s">
        <v>859</v>
      </c>
      <c r="B11" s="260" t="s">
        <v>293</v>
      </c>
      <c r="C11" s="258"/>
      <c r="D11" s="303" t="s">
        <v>860</v>
      </c>
      <c r="E11" s="258"/>
      <c r="F11" s="260" t="s">
        <v>788</v>
      </c>
    </row>
    <row r="12" spans="1:14">
      <c r="A12" s="257"/>
      <c r="B12" s="304" t="s">
        <v>861</v>
      </c>
      <c r="C12" s="295"/>
      <c r="D12" s="255"/>
      <c r="E12" s="255"/>
      <c r="F12" s="255"/>
    </row>
    <row r="13" spans="1:14">
      <c r="A13" s="257">
        <v>1</v>
      </c>
      <c r="B13" s="263" t="s">
        <v>862</v>
      </c>
      <c r="C13" s="257"/>
      <c r="D13" s="305">
        <f>+'WS 6 IROL-CIP Investment'!N38</f>
        <v>687144.25680000009</v>
      </c>
      <c r="E13" s="305"/>
      <c r="F13" s="255" t="s">
        <v>863</v>
      </c>
    </row>
    <row r="14" spans="1:14">
      <c r="A14" s="257" t="s">
        <v>846</v>
      </c>
      <c r="B14" s="272"/>
      <c r="C14" s="257"/>
      <c r="D14" s="306"/>
      <c r="E14" s="305"/>
      <c r="F14" s="232"/>
    </row>
    <row r="15" spans="1:14">
      <c r="A15" s="257"/>
      <c r="B15" s="304" t="s">
        <v>864</v>
      </c>
      <c r="C15" s="255"/>
      <c r="D15" s="307"/>
      <c r="E15" s="308"/>
      <c r="F15" s="255"/>
    </row>
    <row r="16" spans="1:14">
      <c r="A16" s="257">
        <f>+A13+1</f>
        <v>2</v>
      </c>
      <c r="B16" s="263" t="s">
        <v>791</v>
      </c>
      <c r="C16" s="255"/>
      <c r="D16" s="309">
        <f>+'WS 6 IROL-CIP Investment'!N69*-1</f>
        <v>-108589.96613333336</v>
      </c>
      <c r="E16" s="305"/>
      <c r="F16" s="255" t="s">
        <v>865</v>
      </c>
    </row>
    <row r="17" spans="1:6">
      <c r="A17" s="257"/>
      <c r="B17" s="255"/>
      <c r="C17" s="255"/>
      <c r="D17" s="307"/>
      <c r="E17" s="266"/>
      <c r="F17" s="255"/>
    </row>
    <row r="18" spans="1:6">
      <c r="A18" s="257"/>
      <c r="B18" s="304" t="s">
        <v>866</v>
      </c>
      <c r="C18" s="255"/>
      <c r="D18" s="309"/>
      <c r="E18" s="308"/>
      <c r="F18" s="255"/>
    </row>
    <row r="19" spans="1:6">
      <c r="A19" s="257">
        <f>+A16+1</f>
        <v>3</v>
      </c>
      <c r="B19" s="255" t="s">
        <v>867</v>
      </c>
      <c r="C19" s="255"/>
      <c r="D19" s="309">
        <f>+'WS 7 ADIT'!M47*-1</f>
        <v>-110676.99868444401</v>
      </c>
      <c r="E19" s="310"/>
      <c r="F19" s="255" t="s">
        <v>868</v>
      </c>
    </row>
    <row r="20" spans="1:6">
      <c r="A20" s="257" t="s">
        <v>846</v>
      </c>
      <c r="B20" s="255"/>
      <c r="C20" s="255"/>
      <c r="D20" s="307"/>
      <c r="E20" s="255"/>
      <c r="F20" s="255"/>
    </row>
    <row r="21" spans="1:6">
      <c r="A21" s="257"/>
      <c r="B21" s="304" t="s">
        <v>795</v>
      </c>
      <c r="C21" s="304"/>
      <c r="D21" s="307"/>
      <c r="E21" s="308"/>
      <c r="F21" s="255"/>
    </row>
    <row r="22" spans="1:6">
      <c r="A22" s="257">
        <f>+A19+1</f>
        <v>4</v>
      </c>
      <c r="B22" s="263" t="s">
        <v>869</v>
      </c>
      <c r="C22" s="255"/>
      <c r="D22" s="307">
        <f ca="1">+'WS 8 O&amp;M'!D19</f>
        <v>1098233.9709408605</v>
      </c>
      <c r="E22" s="308"/>
      <c r="F22" s="255" t="s">
        <v>870</v>
      </c>
    </row>
    <row r="23" spans="1:6">
      <c r="A23" s="257">
        <f>+A22+1</f>
        <v>5</v>
      </c>
      <c r="B23" s="263" t="s">
        <v>871</v>
      </c>
      <c r="C23" s="255"/>
      <c r="D23" s="311">
        <v>0.125</v>
      </c>
      <c r="E23" s="308"/>
      <c r="F23" s="281" t="s">
        <v>872</v>
      </c>
    </row>
    <row r="24" spans="1:6">
      <c r="A24" s="257">
        <f t="shared" ref="A24" si="0">A23+1</f>
        <v>6</v>
      </c>
      <c r="B24" s="255" t="s">
        <v>873</v>
      </c>
      <c r="C24" s="255"/>
      <c r="D24" s="312">
        <f ca="1">+D22*D23</f>
        <v>137279.24636760756</v>
      </c>
      <c r="E24" s="313"/>
      <c r="F24" s="255" t="s">
        <v>874</v>
      </c>
    </row>
    <row r="25" spans="1:6">
      <c r="A25" s="257"/>
      <c r="B25" s="255"/>
      <c r="C25" s="255"/>
      <c r="D25" s="310"/>
      <c r="E25" s="313"/>
      <c r="F25" s="255"/>
    </row>
    <row r="26" spans="1:6">
      <c r="A26" s="295" t="s">
        <v>649</v>
      </c>
      <c r="B26" s="255"/>
      <c r="C26" s="255"/>
      <c r="D26" s="255"/>
      <c r="E26" s="255"/>
      <c r="F26" s="255"/>
    </row>
    <row r="27" spans="1:6">
      <c r="A27" s="257">
        <v>1</v>
      </c>
      <c r="B27" s="236" t="s">
        <v>875</v>
      </c>
      <c r="C27" s="255"/>
      <c r="D27" s="255"/>
      <c r="E27" s="255"/>
      <c r="F27" s="255"/>
    </row>
    <row r="28" spans="1:6">
      <c r="A28" s="257"/>
      <c r="B28" s="255"/>
      <c r="C28" s="255"/>
      <c r="D28" s="255"/>
      <c r="E28" s="255"/>
      <c r="F28" s="255"/>
    </row>
  </sheetData>
  <mergeCells count="6">
    <mergeCell ref="A6:F6"/>
    <mergeCell ref="A1:F1"/>
    <mergeCell ref="A2:F2"/>
    <mergeCell ref="A3:F3"/>
    <mergeCell ref="A4:F4"/>
    <mergeCell ref="A5: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6" sqref="A6:F6"/>
    </sheetView>
  </sheetViews>
  <sheetFormatPr defaultRowHeight="13.5"/>
  <cols>
    <col min="1" max="1" width="6" bestFit="1" customWidth="1"/>
    <col min="2" max="2" width="62.3828125" customWidth="1"/>
    <col min="3" max="3" width="3.765625" bestFit="1" customWidth="1"/>
    <col min="4" max="4" width="11.84375" customWidth="1"/>
    <col min="5" max="5" width="4.3828125" customWidth="1"/>
    <col min="6" max="6" width="31" bestFit="1" customWidth="1"/>
  </cols>
  <sheetData>
    <row r="1" spans="1:6">
      <c r="A1" s="482" t="str">
        <f>+'Table of Contents'!A1</f>
        <v>Canal Generation</v>
      </c>
      <c r="B1" s="482"/>
      <c r="C1" s="482"/>
      <c r="D1" s="482"/>
      <c r="E1" s="482"/>
      <c r="F1" s="482"/>
    </row>
    <row r="2" spans="1:6">
      <c r="A2" s="482" t="str">
        <f>+'Table of Contents'!A2</f>
        <v>Incremental Revenue Requirement of Interconnection Reliability Operating Limits BES Cyber System ("IROL-CIP")</v>
      </c>
      <c r="B2" s="482"/>
      <c r="C2" s="482"/>
      <c r="D2" s="482"/>
      <c r="E2" s="482"/>
      <c r="F2" s="482"/>
    </row>
    <row r="3" spans="1:6">
      <c r="A3" s="482" t="str">
        <f>+'Table of Contents'!A3</f>
        <v>Schedule 17 of ISO-NE OATT</v>
      </c>
      <c r="B3" s="482"/>
      <c r="C3" s="482"/>
      <c r="D3" s="482"/>
      <c r="E3" s="482"/>
      <c r="F3" s="482"/>
    </row>
    <row r="4" spans="1:6">
      <c r="A4" s="482" t="s">
        <v>876</v>
      </c>
      <c r="B4" s="482"/>
      <c r="C4" s="482"/>
      <c r="D4" s="482"/>
      <c r="E4" s="482"/>
      <c r="F4" s="482"/>
    </row>
    <row r="5" spans="1:6">
      <c r="A5" s="482" t="s">
        <v>877</v>
      </c>
      <c r="B5" s="482"/>
      <c r="C5" s="482"/>
      <c r="D5" s="482"/>
      <c r="E5" s="482"/>
      <c r="F5" s="482"/>
    </row>
    <row r="6" spans="1:6">
      <c r="A6" s="482" t="s">
        <v>1044</v>
      </c>
      <c r="B6" s="482"/>
      <c r="C6" s="482"/>
      <c r="D6" s="482"/>
      <c r="E6" s="482"/>
      <c r="F6" s="482"/>
    </row>
    <row r="7" spans="1:6">
      <c r="A7" s="231"/>
      <c r="B7" s="231"/>
      <c r="C7" s="231"/>
      <c r="D7" s="231"/>
      <c r="E7" s="231"/>
      <c r="F7" s="231"/>
    </row>
    <row r="8" spans="1:6">
      <c r="A8" s="314"/>
      <c r="B8" s="256" t="s">
        <v>812</v>
      </c>
      <c r="C8" s="314"/>
      <c r="D8" s="257" t="s">
        <v>782</v>
      </c>
      <c r="E8" s="257"/>
      <c r="F8" s="257" t="s">
        <v>783</v>
      </c>
    </row>
    <row r="9" spans="1:6">
      <c r="A9" s="315"/>
      <c r="B9" s="314"/>
      <c r="C9" s="314"/>
      <c r="D9" s="314"/>
      <c r="E9" s="314"/>
      <c r="F9" s="314"/>
    </row>
    <row r="10" spans="1:6">
      <c r="A10" s="316" t="s">
        <v>784</v>
      </c>
      <c r="B10" s="317"/>
      <c r="C10" s="317"/>
      <c r="D10" s="300"/>
      <c r="E10" s="300"/>
      <c r="F10" s="298"/>
    </row>
    <row r="11" spans="1:6" ht="39">
      <c r="A11" s="318" t="s">
        <v>785</v>
      </c>
      <c r="B11" s="319" t="s">
        <v>293</v>
      </c>
      <c r="C11" s="317"/>
      <c r="D11" s="320" t="s">
        <v>878</v>
      </c>
      <c r="E11" s="298"/>
      <c r="F11" s="319" t="s">
        <v>879</v>
      </c>
    </row>
    <row r="12" spans="1:6">
      <c r="A12" s="297">
        <v>1</v>
      </c>
      <c r="B12" s="321" t="s">
        <v>803</v>
      </c>
      <c r="C12" s="321"/>
      <c r="D12" s="322">
        <v>0</v>
      </c>
      <c r="E12" s="323"/>
      <c r="F12" s="324" t="s">
        <v>880</v>
      </c>
    </row>
    <row r="13" spans="1:6">
      <c r="A13" s="297" t="s">
        <v>846</v>
      </c>
      <c r="B13" s="314"/>
      <c r="C13" s="314"/>
      <c r="D13" s="309"/>
      <c r="E13" s="325"/>
      <c r="F13" s="314"/>
    </row>
    <row r="14" spans="1:6">
      <c r="A14" s="297"/>
      <c r="B14" s="321" t="s">
        <v>805</v>
      </c>
      <c r="C14" s="321"/>
      <c r="D14" s="309"/>
      <c r="E14" s="325"/>
      <c r="F14" s="314"/>
    </row>
    <row r="15" spans="1:6">
      <c r="A15" s="326">
        <f>+A12+1</f>
        <v>2</v>
      </c>
      <c r="B15" s="327" t="s">
        <v>881</v>
      </c>
      <c r="C15" s="328"/>
      <c r="D15" s="309">
        <f ca="1">+'WS 8 O&amp;M'!D19</f>
        <v>1098233.9709408605</v>
      </c>
      <c r="E15" s="329"/>
      <c r="F15" s="314" t="s">
        <v>882</v>
      </c>
    </row>
    <row r="16" spans="1:6">
      <c r="A16" s="297"/>
      <c r="B16" s="321"/>
      <c r="C16" s="321"/>
      <c r="D16" s="309"/>
      <c r="E16" s="323"/>
      <c r="F16" s="232"/>
    </row>
    <row r="17" spans="1:6">
      <c r="A17" s="297">
        <f>+A15+1</f>
        <v>3</v>
      </c>
      <c r="B17" s="330" t="s">
        <v>883</v>
      </c>
      <c r="C17" s="321"/>
      <c r="D17" s="309">
        <f ca="1">+'WS 8 O&amp;M'!D21</f>
        <v>110174.0311691833</v>
      </c>
      <c r="E17" s="323"/>
      <c r="F17" s="232" t="s">
        <v>884</v>
      </c>
    </row>
    <row r="18" spans="1:6">
      <c r="A18" s="297"/>
      <c r="B18" s="314"/>
      <c r="C18" s="314"/>
      <c r="D18" s="309"/>
      <c r="E18" s="331"/>
      <c r="F18" s="314"/>
    </row>
    <row r="19" spans="1:6">
      <c r="A19" s="295">
        <f>+A17+1</f>
        <v>4</v>
      </c>
      <c r="B19" s="321" t="s">
        <v>885</v>
      </c>
      <c r="C19" s="314"/>
      <c r="D19" s="309">
        <f>+'WS 6 IROL-CIP Investment'!J70</f>
        <v>334779.69520833343</v>
      </c>
      <c r="E19" s="305"/>
      <c r="F19" s="314" t="s">
        <v>1031</v>
      </c>
    </row>
  </sheetData>
  <mergeCells count="6">
    <mergeCell ref="A6:F6"/>
    <mergeCell ref="A1:F1"/>
    <mergeCell ref="A2:F2"/>
    <mergeCell ref="A3:F3"/>
    <mergeCell ref="A4:F4"/>
    <mergeCell ref="A5: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
  <sheetViews>
    <sheetView workbookViewId="0">
      <selection sqref="A1:Y1"/>
    </sheetView>
  </sheetViews>
  <sheetFormatPr defaultRowHeight="13.5"/>
  <cols>
    <col min="1" max="1" width="5.23046875" bestFit="1" customWidth="1"/>
    <col min="2" max="2" width="42.84375" customWidth="1"/>
    <col min="3" max="3" width="4.84375" bestFit="1" customWidth="1"/>
    <col min="4" max="4" width="9.765625" customWidth="1"/>
    <col min="5" max="5" width="10" customWidth="1"/>
    <col min="6" max="6" width="12.61328125" customWidth="1"/>
    <col min="7" max="7" width="10.4609375" customWidth="1"/>
    <col min="8" max="8" width="12.61328125" customWidth="1"/>
    <col min="9" max="9" width="10.61328125" customWidth="1"/>
    <col min="10" max="10" width="12.765625" customWidth="1"/>
    <col min="11" max="13" width="9.3828125" bestFit="1" customWidth="1"/>
    <col min="14" max="14" width="10.4609375" bestFit="1" customWidth="1"/>
    <col min="15" max="24" width="9.3828125" bestFit="1" customWidth="1"/>
    <col min="25" max="25" width="11" customWidth="1"/>
    <col min="26" max="26" width="10.84375" customWidth="1"/>
    <col min="27" max="28" width="9.3828125" bestFit="1" customWidth="1"/>
  </cols>
  <sheetData>
    <row r="1" spans="1:28">
      <c r="A1" s="483" t="str">
        <f>+'Table of Contents'!A1</f>
        <v>Canal Generation</v>
      </c>
      <c r="B1" s="483"/>
      <c r="C1" s="483"/>
      <c r="D1" s="483"/>
      <c r="E1" s="483"/>
      <c r="F1" s="483"/>
      <c r="G1" s="483"/>
      <c r="H1" s="483"/>
      <c r="I1" s="483"/>
      <c r="J1" s="483"/>
      <c r="K1" s="483"/>
      <c r="L1" s="483"/>
      <c r="M1" s="483"/>
      <c r="N1" s="483"/>
      <c r="O1" s="483"/>
      <c r="P1" s="483"/>
      <c r="Q1" s="483"/>
      <c r="R1" s="483"/>
      <c r="S1" s="483"/>
      <c r="T1" s="483"/>
      <c r="U1" s="483"/>
      <c r="V1" s="483"/>
      <c r="W1" s="483"/>
      <c r="X1" s="483"/>
      <c r="Y1" s="483"/>
    </row>
    <row r="2" spans="1:28">
      <c r="A2" s="483" t="str">
        <f>+'Table of Contents'!A2</f>
        <v>Incremental Revenue Requirement of Interconnection Reliability Operating Limits BES Cyber System ("IROL-CIP")</v>
      </c>
      <c r="B2" s="483"/>
      <c r="C2" s="483"/>
      <c r="D2" s="483"/>
      <c r="E2" s="483"/>
      <c r="F2" s="483"/>
      <c r="G2" s="483"/>
      <c r="H2" s="483"/>
      <c r="I2" s="483"/>
      <c r="J2" s="483"/>
      <c r="K2" s="483"/>
      <c r="L2" s="483"/>
      <c r="M2" s="483"/>
      <c r="N2" s="483"/>
      <c r="O2" s="483"/>
      <c r="P2" s="483"/>
      <c r="Q2" s="483"/>
      <c r="R2" s="483"/>
      <c r="S2" s="483"/>
      <c r="T2" s="483"/>
      <c r="U2" s="483"/>
      <c r="V2" s="483"/>
      <c r="W2" s="483"/>
      <c r="X2" s="483"/>
      <c r="Y2" s="483"/>
    </row>
    <row r="3" spans="1:28">
      <c r="A3" s="483" t="str">
        <f>+'Table of Contents'!A3</f>
        <v>Schedule 17 of ISO-NE OATT</v>
      </c>
      <c r="B3" s="483"/>
      <c r="C3" s="483"/>
      <c r="D3" s="483"/>
      <c r="E3" s="483"/>
      <c r="F3" s="483"/>
      <c r="G3" s="483"/>
      <c r="H3" s="483"/>
      <c r="I3" s="483"/>
      <c r="J3" s="483"/>
      <c r="K3" s="483"/>
      <c r="L3" s="483"/>
      <c r="M3" s="483"/>
      <c r="N3" s="483"/>
      <c r="O3" s="483"/>
      <c r="P3" s="483"/>
      <c r="Q3" s="483"/>
      <c r="R3" s="483"/>
      <c r="S3" s="483"/>
      <c r="T3" s="483"/>
      <c r="U3" s="483"/>
      <c r="V3" s="483"/>
      <c r="W3" s="483"/>
      <c r="X3" s="483"/>
      <c r="Y3" s="483"/>
    </row>
    <row r="4" spans="1:28">
      <c r="A4" s="483" t="s">
        <v>1035</v>
      </c>
      <c r="B4" s="483"/>
      <c r="C4" s="483"/>
      <c r="D4" s="483"/>
      <c r="E4" s="483"/>
      <c r="F4" s="483"/>
      <c r="G4" s="483"/>
      <c r="H4" s="483"/>
      <c r="I4" s="483"/>
      <c r="J4" s="483"/>
      <c r="K4" s="483"/>
      <c r="L4" s="483"/>
      <c r="M4" s="483"/>
      <c r="N4" s="483"/>
      <c r="O4" s="483"/>
      <c r="P4" s="483"/>
      <c r="Q4" s="483"/>
      <c r="R4" s="483"/>
      <c r="S4" s="483"/>
      <c r="T4" s="483"/>
      <c r="U4" s="483"/>
      <c r="V4" s="483"/>
      <c r="W4" s="483"/>
      <c r="X4" s="483"/>
      <c r="Y4" s="483"/>
    </row>
    <row r="5" spans="1:28">
      <c r="A5" s="483" t="s">
        <v>886</v>
      </c>
      <c r="B5" s="483"/>
      <c r="C5" s="483"/>
      <c r="D5" s="483"/>
      <c r="E5" s="483"/>
      <c r="F5" s="483"/>
      <c r="G5" s="483"/>
      <c r="H5" s="483"/>
      <c r="I5" s="483"/>
      <c r="J5" s="483"/>
      <c r="K5" s="483"/>
      <c r="L5" s="483"/>
      <c r="M5" s="483"/>
      <c r="N5" s="483"/>
      <c r="O5" s="483"/>
      <c r="P5" s="483"/>
      <c r="Q5" s="483"/>
      <c r="R5" s="483"/>
      <c r="S5" s="483"/>
      <c r="T5" s="483"/>
      <c r="U5" s="483"/>
      <c r="V5" s="483"/>
      <c r="W5" s="483"/>
      <c r="X5" s="483"/>
      <c r="Y5" s="483"/>
    </row>
    <row r="6" spans="1:28">
      <c r="A6" s="483" t="s">
        <v>1036</v>
      </c>
      <c r="B6" s="483"/>
      <c r="C6" s="483"/>
      <c r="D6" s="483"/>
      <c r="E6" s="483"/>
      <c r="F6" s="483"/>
      <c r="G6" s="483"/>
      <c r="H6" s="483"/>
      <c r="I6" s="483"/>
      <c r="J6" s="483"/>
      <c r="K6" s="483"/>
      <c r="L6" s="483"/>
      <c r="M6" s="483"/>
      <c r="N6" s="483"/>
      <c r="O6" s="483"/>
      <c r="P6" s="483"/>
      <c r="Q6" s="483"/>
      <c r="R6" s="483"/>
      <c r="S6" s="483"/>
      <c r="T6" s="483"/>
      <c r="U6" s="483"/>
      <c r="V6" s="483"/>
      <c r="W6" s="483"/>
      <c r="X6" s="483"/>
      <c r="Y6" s="483"/>
    </row>
    <row r="7" spans="1:28" ht="15.5">
      <c r="A7" s="298"/>
      <c r="B7" s="298"/>
      <c r="C7" s="298"/>
      <c r="D7" s="298"/>
      <c r="E7" s="298"/>
      <c r="F7" s="298"/>
      <c r="G7" s="298"/>
      <c r="H7" s="298"/>
      <c r="I7" s="298"/>
      <c r="J7" s="298"/>
      <c r="K7" s="332"/>
      <c r="L7" s="332"/>
      <c r="M7" s="332"/>
      <c r="N7" s="332"/>
      <c r="O7" s="332"/>
      <c r="P7" s="466"/>
      <c r="Q7" s="466"/>
      <c r="R7" s="466"/>
      <c r="S7" s="332"/>
      <c r="T7" s="332"/>
      <c r="U7" s="332"/>
      <c r="V7" s="332"/>
      <c r="W7" s="332"/>
      <c r="X7" s="332"/>
      <c r="Y7" s="333"/>
      <c r="AA7" t="s">
        <v>1041</v>
      </c>
      <c r="AB7" t="s">
        <v>1041</v>
      </c>
    </row>
    <row r="8" spans="1:28" ht="15.5">
      <c r="A8" s="334"/>
      <c r="B8" s="256" t="s">
        <v>812</v>
      </c>
      <c r="C8" s="332"/>
      <c r="D8" s="332"/>
      <c r="E8" s="332"/>
      <c r="F8" s="297" t="s">
        <v>782</v>
      </c>
      <c r="G8" s="297" t="s">
        <v>783</v>
      </c>
      <c r="H8" s="297" t="s">
        <v>814</v>
      </c>
      <c r="I8" s="297" t="s">
        <v>887</v>
      </c>
      <c r="J8" s="297" t="s">
        <v>816</v>
      </c>
      <c r="K8" s="297" t="s">
        <v>817</v>
      </c>
      <c r="L8" s="297" t="s">
        <v>888</v>
      </c>
      <c r="M8" s="297" t="s">
        <v>889</v>
      </c>
      <c r="N8" s="297" t="s">
        <v>890</v>
      </c>
      <c r="O8" s="297" t="s">
        <v>891</v>
      </c>
      <c r="P8" s="297" t="s">
        <v>892</v>
      </c>
      <c r="Q8" s="297" t="s">
        <v>893</v>
      </c>
      <c r="R8" s="297" t="s">
        <v>894</v>
      </c>
      <c r="S8" s="297" t="s">
        <v>895</v>
      </c>
      <c r="T8" s="297" t="s">
        <v>896</v>
      </c>
      <c r="U8" s="297" t="s">
        <v>897</v>
      </c>
      <c r="V8" s="297" t="s">
        <v>898</v>
      </c>
      <c r="W8" s="297" t="s">
        <v>899</v>
      </c>
      <c r="X8" s="297" t="s">
        <v>900</v>
      </c>
      <c r="Y8" s="297" t="s">
        <v>901</v>
      </c>
      <c r="Z8" s="297" t="s">
        <v>1042</v>
      </c>
      <c r="AA8" s="297" t="s">
        <v>1039</v>
      </c>
      <c r="AB8" s="297" t="s">
        <v>1040</v>
      </c>
    </row>
    <row r="9" spans="1:28" ht="15.5">
      <c r="A9" s="335" t="s">
        <v>784</v>
      </c>
      <c r="B9" s="297"/>
      <c r="C9" s="314"/>
      <c r="D9" s="314"/>
      <c r="E9" s="314"/>
      <c r="F9" s="332"/>
      <c r="G9" s="332"/>
      <c r="H9" s="332"/>
      <c r="I9" s="332"/>
      <c r="J9" s="332"/>
      <c r="K9" s="332"/>
      <c r="L9" s="332"/>
      <c r="M9" s="332"/>
      <c r="N9" s="332"/>
      <c r="O9" s="332"/>
      <c r="P9" s="332"/>
      <c r="Q9" s="332"/>
      <c r="R9" s="332"/>
      <c r="S9" s="332"/>
      <c r="T9" s="332"/>
      <c r="U9" s="332"/>
      <c r="V9" s="332"/>
      <c r="W9" s="332"/>
      <c r="X9" s="332"/>
      <c r="Y9" s="332"/>
    </row>
    <row r="10" spans="1:28">
      <c r="A10" s="319" t="s">
        <v>785</v>
      </c>
      <c r="B10" s="319" t="s">
        <v>293</v>
      </c>
      <c r="C10" s="317"/>
      <c r="D10" s="467" t="s">
        <v>1037</v>
      </c>
      <c r="E10" s="338" t="s">
        <v>912</v>
      </c>
      <c r="F10" s="336" t="s">
        <v>956</v>
      </c>
      <c r="G10" s="337" t="s">
        <v>902</v>
      </c>
      <c r="H10" s="320" t="s">
        <v>903</v>
      </c>
      <c r="I10" s="319" t="s">
        <v>904</v>
      </c>
      <c r="J10" s="319" t="s">
        <v>905</v>
      </c>
      <c r="K10" s="319" t="s">
        <v>906</v>
      </c>
      <c r="L10" s="319" t="s">
        <v>907</v>
      </c>
      <c r="M10" s="319" t="s">
        <v>908</v>
      </c>
      <c r="N10" s="338" t="s">
        <v>909</v>
      </c>
      <c r="O10" s="319" t="s">
        <v>910</v>
      </c>
      <c r="P10" s="319" t="s">
        <v>911</v>
      </c>
      <c r="Q10" s="319" t="s">
        <v>912</v>
      </c>
      <c r="R10" s="319" t="s">
        <v>913</v>
      </c>
      <c r="S10" s="319" t="s">
        <v>914</v>
      </c>
      <c r="T10" s="319" t="s">
        <v>903</v>
      </c>
      <c r="U10" s="319" t="s">
        <v>904</v>
      </c>
      <c r="V10" s="319" t="s">
        <v>905</v>
      </c>
      <c r="W10" s="319" t="s">
        <v>906</v>
      </c>
      <c r="X10" s="319" t="s">
        <v>907</v>
      </c>
      <c r="Y10" s="319" t="s">
        <v>908</v>
      </c>
      <c r="Z10" s="338" t="s">
        <v>1029</v>
      </c>
      <c r="AA10" s="319" t="s">
        <v>910</v>
      </c>
      <c r="AB10" s="319" t="s">
        <v>911</v>
      </c>
    </row>
    <row r="11" spans="1:28" ht="15.5">
      <c r="A11" s="298"/>
      <c r="B11" s="339" t="s">
        <v>915</v>
      </c>
      <c r="C11" s="317"/>
      <c r="D11" s="317"/>
      <c r="E11" s="317"/>
      <c r="F11" s="335"/>
      <c r="G11" s="298"/>
      <c r="H11" s="335"/>
      <c r="I11" s="298"/>
      <c r="J11" s="298"/>
      <c r="K11" s="332"/>
      <c r="L11" s="332"/>
      <c r="M11" s="332"/>
      <c r="N11" s="332"/>
      <c r="O11" s="332"/>
      <c r="P11" s="332"/>
      <c r="Q11" s="332"/>
      <c r="R11" s="332"/>
      <c r="S11" s="332"/>
      <c r="T11" s="332"/>
      <c r="U11" s="332"/>
      <c r="V11" s="332"/>
      <c r="W11" s="332"/>
      <c r="X11" s="332"/>
      <c r="Y11" s="332"/>
    </row>
    <row r="12" spans="1:28">
      <c r="A12" s="297">
        <v>1</v>
      </c>
      <c r="B12" s="314" t="s">
        <v>916</v>
      </c>
      <c r="C12" s="314"/>
      <c r="D12" s="340">
        <v>0</v>
      </c>
      <c r="E12" s="340">
        <v>0</v>
      </c>
      <c r="F12" s="340">
        <v>0</v>
      </c>
      <c r="G12" s="340">
        <v>0</v>
      </c>
      <c r="H12" s="340">
        <v>0</v>
      </c>
      <c r="I12" s="340">
        <v>0</v>
      </c>
      <c r="J12" s="340">
        <v>0</v>
      </c>
      <c r="K12" s="340">
        <v>0</v>
      </c>
      <c r="L12" s="340">
        <v>0</v>
      </c>
      <c r="M12" s="340">
        <v>0</v>
      </c>
      <c r="N12" s="340">
        <v>0</v>
      </c>
      <c r="O12" s="340">
        <v>0</v>
      </c>
      <c r="P12" s="340">
        <v>0</v>
      </c>
      <c r="Q12" s="340">
        <v>0</v>
      </c>
      <c r="R12" s="340">
        <v>0</v>
      </c>
      <c r="S12" s="340">
        <v>0</v>
      </c>
      <c r="T12" s="340">
        <v>0</v>
      </c>
      <c r="U12" s="340">
        <v>0</v>
      </c>
      <c r="V12" s="340">
        <v>0</v>
      </c>
      <c r="W12" s="340">
        <v>0</v>
      </c>
      <c r="X12" s="340">
        <v>0</v>
      </c>
      <c r="Y12" s="340">
        <v>0</v>
      </c>
      <c r="Z12" s="340">
        <v>0</v>
      </c>
      <c r="AA12" s="340">
        <v>0</v>
      </c>
      <c r="AB12" s="340">
        <v>0</v>
      </c>
    </row>
    <row r="13" spans="1:28">
      <c r="A13" s="297">
        <f>A12+1</f>
        <v>2</v>
      </c>
      <c r="B13" s="314" t="s">
        <v>917</v>
      </c>
      <c r="C13" s="314"/>
      <c r="D13" s="324"/>
      <c r="E13" s="341">
        <v>0</v>
      </c>
      <c r="F13" s="341">
        <v>0</v>
      </c>
      <c r="G13" s="341">
        <v>0</v>
      </c>
      <c r="H13" s="341">
        <v>0</v>
      </c>
      <c r="I13" s="341">
        <v>0</v>
      </c>
      <c r="J13" s="341">
        <v>0</v>
      </c>
      <c r="K13" s="341">
        <v>0</v>
      </c>
      <c r="L13" s="341">
        <v>0</v>
      </c>
      <c r="M13" s="341">
        <v>0</v>
      </c>
      <c r="N13" s="341">
        <v>0</v>
      </c>
      <c r="O13" s="341">
        <v>0</v>
      </c>
      <c r="P13" s="341">
        <v>0</v>
      </c>
      <c r="Q13" s="341">
        <v>0</v>
      </c>
      <c r="R13" s="341">
        <v>0</v>
      </c>
      <c r="S13" s="341">
        <v>0</v>
      </c>
      <c r="T13" s="341">
        <v>0</v>
      </c>
      <c r="U13" s="341">
        <v>0</v>
      </c>
      <c r="V13" s="341">
        <v>0</v>
      </c>
      <c r="W13" s="341">
        <v>0</v>
      </c>
      <c r="X13" s="341">
        <v>0</v>
      </c>
      <c r="Y13" s="341">
        <v>0</v>
      </c>
      <c r="Z13" s="341">
        <v>0</v>
      </c>
      <c r="AA13" s="341">
        <v>0</v>
      </c>
      <c r="AB13" s="341">
        <v>0</v>
      </c>
    </row>
    <row r="14" spans="1:28">
      <c r="A14" s="297">
        <f t="shared" ref="A14:A22" si="0">A13+1</f>
        <v>3</v>
      </c>
      <c r="B14" s="314" t="s">
        <v>918</v>
      </c>
      <c r="C14" s="297"/>
      <c r="D14" s="468"/>
      <c r="E14" s="341">
        <v>0</v>
      </c>
      <c r="F14" s="341">
        <v>0</v>
      </c>
      <c r="G14" s="341">
        <v>0</v>
      </c>
      <c r="H14" s="341">
        <v>0</v>
      </c>
      <c r="I14" s="341">
        <v>0</v>
      </c>
      <c r="J14" s="341">
        <v>0</v>
      </c>
      <c r="K14" s="341">
        <v>0</v>
      </c>
      <c r="L14" s="341">
        <v>0</v>
      </c>
      <c r="M14" s="341">
        <v>0</v>
      </c>
      <c r="N14" s="341">
        <v>0</v>
      </c>
      <c r="O14" s="341">
        <v>0</v>
      </c>
      <c r="P14" s="341">
        <v>0</v>
      </c>
      <c r="Q14" s="341">
        <v>0</v>
      </c>
      <c r="R14" s="341">
        <v>0</v>
      </c>
      <c r="S14" s="341">
        <v>0</v>
      </c>
      <c r="T14" s="341">
        <v>0</v>
      </c>
      <c r="U14" s="341">
        <v>0</v>
      </c>
      <c r="V14" s="341">
        <v>0</v>
      </c>
      <c r="W14" s="341">
        <v>0</v>
      </c>
      <c r="X14" s="341">
        <v>0</v>
      </c>
      <c r="Y14" s="341">
        <v>0</v>
      </c>
      <c r="Z14" s="341">
        <v>0</v>
      </c>
      <c r="AA14" s="341">
        <v>0</v>
      </c>
      <c r="AB14" s="341">
        <v>0</v>
      </c>
    </row>
    <row r="15" spans="1:28">
      <c r="A15" s="297">
        <f t="shared" si="0"/>
        <v>4</v>
      </c>
      <c r="B15" s="314" t="s">
        <v>1038</v>
      </c>
      <c r="C15" s="314"/>
      <c r="D15" s="469">
        <v>401975024</v>
      </c>
      <c r="E15" s="341">
        <v>402139535</v>
      </c>
      <c r="F15" s="341">
        <v>402304046</v>
      </c>
      <c r="G15" s="341">
        <v>387079824</v>
      </c>
      <c r="H15" s="341">
        <v>387244335</v>
      </c>
      <c r="I15" s="341">
        <v>387408846</v>
      </c>
      <c r="J15" s="341">
        <v>372795275</v>
      </c>
      <c r="K15" s="341">
        <v>371959786</v>
      </c>
      <c r="L15" s="341">
        <v>372124297</v>
      </c>
      <c r="M15" s="341">
        <v>360233097</v>
      </c>
      <c r="N15" s="341">
        <v>360397608</v>
      </c>
      <c r="O15" s="341">
        <v>360562119</v>
      </c>
      <c r="P15" s="341">
        <v>334692938</v>
      </c>
      <c r="Q15" s="341">
        <v>334857449</v>
      </c>
      <c r="R15" s="341">
        <v>335021960</v>
      </c>
      <c r="S15" s="341">
        <v>327305221</v>
      </c>
      <c r="T15" s="341">
        <v>327469732</v>
      </c>
      <c r="U15" s="341">
        <v>327634244</v>
      </c>
      <c r="V15" s="341">
        <v>321130005</v>
      </c>
      <c r="W15" s="341">
        <v>321294516</v>
      </c>
      <c r="X15" s="341">
        <v>321459027</v>
      </c>
      <c r="Y15" s="341">
        <v>313671436</v>
      </c>
      <c r="Z15" s="341">
        <v>313835948</v>
      </c>
      <c r="AA15" s="341">
        <v>313835948</v>
      </c>
      <c r="AB15" s="341">
        <v>313835948</v>
      </c>
    </row>
    <row r="16" spans="1:28">
      <c r="A16" s="297">
        <f t="shared" si="0"/>
        <v>5</v>
      </c>
      <c r="B16" s="314" t="s">
        <v>919</v>
      </c>
      <c r="C16" s="314"/>
      <c r="D16" s="324"/>
      <c r="E16" s="341">
        <v>0</v>
      </c>
      <c r="F16" s="341">
        <v>0</v>
      </c>
      <c r="G16" s="341">
        <v>0</v>
      </c>
      <c r="H16" s="341">
        <v>0</v>
      </c>
      <c r="I16" s="341">
        <v>0</v>
      </c>
      <c r="J16" s="341">
        <v>0</v>
      </c>
      <c r="K16" s="341">
        <v>0</v>
      </c>
      <c r="L16" s="341">
        <v>0</v>
      </c>
      <c r="M16" s="341">
        <v>0</v>
      </c>
      <c r="N16" s="341">
        <v>0</v>
      </c>
      <c r="O16" s="341">
        <v>0</v>
      </c>
      <c r="P16" s="341">
        <v>0</v>
      </c>
      <c r="Q16" s="341">
        <v>0</v>
      </c>
      <c r="R16" s="341">
        <v>0</v>
      </c>
      <c r="S16" s="341">
        <v>0</v>
      </c>
      <c r="T16" s="341">
        <v>0</v>
      </c>
      <c r="U16" s="341">
        <v>0</v>
      </c>
      <c r="V16" s="341">
        <v>0</v>
      </c>
      <c r="W16" s="341">
        <v>0</v>
      </c>
      <c r="X16" s="341">
        <v>0</v>
      </c>
      <c r="Y16" s="341">
        <v>0</v>
      </c>
      <c r="Z16" s="341">
        <v>0</v>
      </c>
      <c r="AA16" s="341">
        <v>0</v>
      </c>
      <c r="AB16" s="341">
        <v>0</v>
      </c>
    </row>
    <row r="17" spans="1:28">
      <c r="A17" s="297">
        <f t="shared" si="0"/>
        <v>6</v>
      </c>
      <c r="B17" s="314" t="s">
        <v>920</v>
      </c>
      <c r="C17" s="314"/>
      <c r="D17" s="324"/>
      <c r="E17" s="341">
        <v>0</v>
      </c>
      <c r="F17" s="341">
        <v>0</v>
      </c>
      <c r="G17" s="341">
        <v>0</v>
      </c>
      <c r="H17" s="341">
        <v>0</v>
      </c>
      <c r="I17" s="341">
        <v>0</v>
      </c>
      <c r="J17" s="341">
        <v>0</v>
      </c>
      <c r="K17" s="341">
        <v>0</v>
      </c>
      <c r="L17" s="341">
        <v>0</v>
      </c>
      <c r="M17" s="341">
        <v>0</v>
      </c>
      <c r="N17" s="341">
        <v>0</v>
      </c>
      <c r="O17" s="341">
        <v>0</v>
      </c>
      <c r="P17" s="341">
        <v>0</v>
      </c>
      <c r="Q17" s="341">
        <v>0</v>
      </c>
      <c r="R17" s="341">
        <v>0</v>
      </c>
      <c r="S17" s="341">
        <v>0</v>
      </c>
      <c r="T17" s="341">
        <v>0</v>
      </c>
      <c r="U17" s="341">
        <v>0</v>
      </c>
      <c r="V17" s="341">
        <v>0</v>
      </c>
      <c r="W17" s="341">
        <v>0</v>
      </c>
      <c r="X17" s="341">
        <v>0</v>
      </c>
      <c r="Y17" s="341">
        <v>0</v>
      </c>
      <c r="Z17" s="341">
        <v>0</v>
      </c>
      <c r="AA17" s="341">
        <v>0</v>
      </c>
      <c r="AB17" s="341">
        <v>0</v>
      </c>
    </row>
    <row r="18" spans="1:28">
      <c r="A18" s="297">
        <f t="shared" si="0"/>
        <v>7</v>
      </c>
      <c r="B18" s="314" t="s">
        <v>921</v>
      </c>
      <c r="C18" s="314"/>
      <c r="D18" s="324"/>
      <c r="E18" s="341">
        <v>0</v>
      </c>
      <c r="F18" s="341">
        <v>0</v>
      </c>
      <c r="G18" s="341">
        <v>0</v>
      </c>
      <c r="H18" s="341">
        <v>0</v>
      </c>
      <c r="I18" s="341">
        <v>0</v>
      </c>
      <c r="J18" s="341">
        <v>0</v>
      </c>
      <c r="K18" s="341">
        <v>0</v>
      </c>
      <c r="L18" s="341">
        <v>0</v>
      </c>
      <c r="M18" s="341">
        <v>0</v>
      </c>
      <c r="N18" s="341">
        <v>0</v>
      </c>
      <c r="O18" s="341">
        <v>0</v>
      </c>
      <c r="P18" s="341">
        <v>0</v>
      </c>
      <c r="Q18" s="341">
        <v>0</v>
      </c>
      <c r="R18" s="341">
        <v>0</v>
      </c>
      <c r="S18" s="341">
        <v>0</v>
      </c>
      <c r="T18" s="341">
        <v>0</v>
      </c>
      <c r="U18" s="341">
        <v>0</v>
      </c>
      <c r="V18" s="341">
        <v>0</v>
      </c>
      <c r="W18" s="341">
        <v>0</v>
      </c>
      <c r="X18" s="341">
        <v>0</v>
      </c>
      <c r="Y18" s="341">
        <v>0</v>
      </c>
      <c r="Z18" s="341">
        <v>0</v>
      </c>
      <c r="AA18" s="341">
        <v>0</v>
      </c>
      <c r="AB18" s="341">
        <v>0</v>
      </c>
    </row>
    <row r="19" spans="1:28">
      <c r="A19" s="297">
        <f t="shared" si="0"/>
        <v>8</v>
      </c>
      <c r="B19" s="314" t="s">
        <v>922</v>
      </c>
      <c r="C19" s="314"/>
      <c r="D19" s="324"/>
      <c r="E19" s="341">
        <v>0</v>
      </c>
      <c r="F19" s="341">
        <v>0</v>
      </c>
      <c r="G19" s="341">
        <v>0</v>
      </c>
      <c r="H19" s="341">
        <v>0</v>
      </c>
      <c r="I19" s="341">
        <v>0</v>
      </c>
      <c r="J19" s="341">
        <v>0</v>
      </c>
      <c r="K19" s="341">
        <v>0</v>
      </c>
      <c r="L19" s="341">
        <v>0</v>
      </c>
      <c r="M19" s="341">
        <v>0</v>
      </c>
      <c r="N19" s="341">
        <v>0</v>
      </c>
      <c r="O19" s="341">
        <v>0</v>
      </c>
      <c r="P19" s="341">
        <v>0</v>
      </c>
      <c r="Q19" s="341">
        <v>0</v>
      </c>
      <c r="R19" s="341">
        <v>0</v>
      </c>
      <c r="S19" s="341">
        <v>0</v>
      </c>
      <c r="T19" s="341">
        <v>0</v>
      </c>
      <c r="U19" s="341">
        <v>0</v>
      </c>
      <c r="V19" s="341">
        <v>0</v>
      </c>
      <c r="W19" s="341">
        <v>0</v>
      </c>
      <c r="X19" s="341">
        <v>0</v>
      </c>
      <c r="Y19" s="341">
        <v>0</v>
      </c>
      <c r="Z19" s="341">
        <v>0</v>
      </c>
      <c r="AA19" s="341">
        <v>0</v>
      </c>
      <c r="AB19" s="341">
        <v>0</v>
      </c>
    </row>
    <row r="20" spans="1:28">
      <c r="A20" s="297">
        <f t="shared" si="0"/>
        <v>9</v>
      </c>
      <c r="B20" s="314" t="s">
        <v>923</v>
      </c>
      <c r="C20" s="297"/>
      <c r="D20" s="468"/>
      <c r="E20" s="341">
        <v>0</v>
      </c>
      <c r="F20" s="341">
        <v>0</v>
      </c>
      <c r="G20" s="341">
        <v>0</v>
      </c>
      <c r="H20" s="341">
        <v>0</v>
      </c>
      <c r="I20" s="341">
        <v>0</v>
      </c>
      <c r="J20" s="341">
        <v>0</v>
      </c>
      <c r="K20" s="341">
        <v>0</v>
      </c>
      <c r="L20" s="341">
        <v>0</v>
      </c>
      <c r="M20" s="341">
        <v>0</v>
      </c>
      <c r="N20" s="341">
        <v>0</v>
      </c>
      <c r="O20" s="341">
        <v>0</v>
      </c>
      <c r="P20" s="341">
        <v>0</v>
      </c>
      <c r="Q20" s="341">
        <v>0</v>
      </c>
      <c r="R20" s="341">
        <v>0</v>
      </c>
      <c r="S20" s="341">
        <v>0</v>
      </c>
      <c r="T20" s="341">
        <v>0</v>
      </c>
      <c r="U20" s="341">
        <v>0</v>
      </c>
      <c r="V20" s="341">
        <v>0</v>
      </c>
      <c r="W20" s="341">
        <v>0</v>
      </c>
      <c r="X20" s="341">
        <v>0</v>
      </c>
      <c r="Y20" s="341">
        <v>0</v>
      </c>
      <c r="Z20" s="341">
        <v>0</v>
      </c>
      <c r="AA20" s="341">
        <v>0</v>
      </c>
      <c r="AB20" s="341">
        <v>0</v>
      </c>
    </row>
    <row r="21" spans="1:28">
      <c r="A21" s="297">
        <f t="shared" si="0"/>
        <v>10</v>
      </c>
      <c r="B21" s="314" t="s">
        <v>924</v>
      </c>
      <c r="C21" s="314"/>
      <c r="D21" s="324"/>
      <c r="E21" s="342">
        <v>0</v>
      </c>
      <c r="F21" s="342">
        <v>0</v>
      </c>
      <c r="G21" s="342">
        <v>0</v>
      </c>
      <c r="H21" s="342">
        <v>0</v>
      </c>
      <c r="I21" s="342">
        <v>0</v>
      </c>
      <c r="J21" s="342">
        <v>0</v>
      </c>
      <c r="K21" s="342">
        <v>0</v>
      </c>
      <c r="L21" s="342">
        <v>0</v>
      </c>
      <c r="M21" s="342">
        <v>0</v>
      </c>
      <c r="N21" s="342">
        <v>0</v>
      </c>
      <c r="O21" s="342">
        <v>0</v>
      </c>
      <c r="P21" s="342">
        <v>0</v>
      </c>
      <c r="Q21" s="342">
        <v>0</v>
      </c>
      <c r="R21" s="342">
        <v>0</v>
      </c>
      <c r="S21" s="342">
        <v>0</v>
      </c>
      <c r="T21" s="342">
        <v>0</v>
      </c>
      <c r="U21" s="342">
        <v>0</v>
      </c>
      <c r="V21" s="342">
        <v>0</v>
      </c>
      <c r="W21" s="342">
        <v>0</v>
      </c>
      <c r="X21" s="342">
        <v>0</v>
      </c>
      <c r="Y21" s="342">
        <v>0</v>
      </c>
      <c r="Z21" s="342">
        <v>0</v>
      </c>
      <c r="AA21" s="342">
        <v>0</v>
      </c>
      <c r="AB21" s="342">
        <v>0</v>
      </c>
    </row>
    <row r="22" spans="1:28" ht="14" thickBot="1">
      <c r="A22" s="297">
        <f t="shared" si="0"/>
        <v>11</v>
      </c>
      <c r="B22" s="328" t="s">
        <v>925</v>
      </c>
      <c r="C22" s="314"/>
      <c r="D22" s="343">
        <f>SUM(D12:D21)</f>
        <v>401975024</v>
      </c>
      <c r="E22" s="343">
        <f>SUM(E12:E21)</f>
        <v>402139535</v>
      </c>
      <c r="F22" s="343">
        <f>SUM(F12:F21)</f>
        <v>402304046</v>
      </c>
      <c r="G22" s="343">
        <f t="shared" ref="G22:Y22" si="1">SUM(G12:G21)</f>
        <v>387079824</v>
      </c>
      <c r="H22" s="343">
        <f t="shared" si="1"/>
        <v>387244335</v>
      </c>
      <c r="I22" s="343">
        <f t="shared" si="1"/>
        <v>387408846</v>
      </c>
      <c r="J22" s="343">
        <f t="shared" si="1"/>
        <v>372795275</v>
      </c>
      <c r="K22" s="343">
        <f t="shared" si="1"/>
        <v>371959786</v>
      </c>
      <c r="L22" s="343">
        <f t="shared" si="1"/>
        <v>372124297</v>
      </c>
      <c r="M22" s="343">
        <f t="shared" si="1"/>
        <v>360233097</v>
      </c>
      <c r="N22" s="343">
        <f t="shared" si="1"/>
        <v>360397608</v>
      </c>
      <c r="O22" s="343">
        <f t="shared" si="1"/>
        <v>360562119</v>
      </c>
      <c r="P22" s="343">
        <f t="shared" si="1"/>
        <v>334692938</v>
      </c>
      <c r="Q22" s="343">
        <f t="shared" si="1"/>
        <v>334857449</v>
      </c>
      <c r="R22" s="343">
        <f t="shared" si="1"/>
        <v>335021960</v>
      </c>
      <c r="S22" s="343">
        <f t="shared" si="1"/>
        <v>327305221</v>
      </c>
      <c r="T22" s="343">
        <f t="shared" si="1"/>
        <v>327469732</v>
      </c>
      <c r="U22" s="343">
        <f t="shared" si="1"/>
        <v>327634244</v>
      </c>
      <c r="V22" s="343">
        <f t="shared" si="1"/>
        <v>321130005</v>
      </c>
      <c r="W22" s="343">
        <f t="shared" si="1"/>
        <v>321294516</v>
      </c>
      <c r="X22" s="343">
        <f t="shared" si="1"/>
        <v>321459027</v>
      </c>
      <c r="Y22" s="343">
        <f t="shared" si="1"/>
        <v>313671436</v>
      </c>
      <c r="Z22" s="343">
        <f t="shared" ref="Z22:AB22" si="2">SUM(Z12:Z21)</f>
        <v>313835948</v>
      </c>
      <c r="AA22" s="343">
        <f t="shared" si="2"/>
        <v>313835948</v>
      </c>
      <c r="AB22" s="343">
        <f t="shared" si="2"/>
        <v>313835948</v>
      </c>
    </row>
    <row r="23" spans="1:28" ht="16" thickTop="1">
      <c r="A23" s="297">
        <f>+A22+1</f>
        <v>12</v>
      </c>
      <c r="B23" s="314" t="s">
        <v>926</v>
      </c>
      <c r="C23" s="314"/>
      <c r="D23" s="314"/>
      <c r="E23" s="344"/>
      <c r="F23" s="344"/>
      <c r="G23" s="345"/>
      <c r="H23" s="344"/>
      <c r="I23" s="345"/>
      <c r="J23" s="346"/>
      <c r="K23" s="332"/>
      <c r="L23" s="332"/>
      <c r="M23" s="332"/>
      <c r="N23" s="332"/>
      <c r="O23" s="332"/>
      <c r="P23" s="332"/>
      <c r="Q23" s="332"/>
      <c r="R23" s="332"/>
      <c r="S23" s="332"/>
      <c r="T23" s="332"/>
      <c r="U23" s="332"/>
      <c r="V23" s="332"/>
      <c r="W23" s="332"/>
      <c r="X23" s="332"/>
      <c r="Y23" s="312"/>
      <c r="Z23" s="312"/>
      <c r="AA23" s="312"/>
      <c r="AB23" s="312">
        <f>+AVERAGE(D22:AB22)</f>
        <v>350890726.56</v>
      </c>
    </row>
    <row r="24" spans="1:28">
      <c r="A24" s="297">
        <f>+A23+1</f>
        <v>13</v>
      </c>
      <c r="B24" s="314" t="s">
        <v>927</v>
      </c>
      <c r="C24" s="314"/>
      <c r="D24" s="469">
        <v>1120292.08</v>
      </c>
      <c r="E24" s="341">
        <v>985486.41</v>
      </c>
      <c r="F24" s="341">
        <v>923003.35</v>
      </c>
      <c r="G24" s="341">
        <v>1080244.72</v>
      </c>
      <c r="H24" s="341">
        <v>948809.93</v>
      </c>
      <c r="I24" s="341">
        <v>1005525.24</v>
      </c>
      <c r="J24" s="341">
        <v>942174.89</v>
      </c>
      <c r="K24" s="341">
        <v>874672.32</v>
      </c>
      <c r="L24" s="341">
        <v>965155.66</v>
      </c>
      <c r="M24" s="341">
        <v>938286.82</v>
      </c>
      <c r="N24" s="341">
        <v>911888.475003856</v>
      </c>
      <c r="O24" s="341">
        <v>823641.20322928927</v>
      </c>
      <c r="P24" s="341">
        <v>943772.68741657806</v>
      </c>
      <c r="Q24" s="341">
        <v>890133.2548632999</v>
      </c>
      <c r="R24" s="341">
        <v>1077071.756663467</v>
      </c>
      <c r="S24" s="341">
        <v>1092944.7956909991</v>
      </c>
      <c r="T24" s="341">
        <v>1197604.7224610436</v>
      </c>
      <c r="U24" s="341">
        <v>1581701.5405322986</v>
      </c>
      <c r="V24" s="341">
        <v>1479954.6578079993</v>
      </c>
      <c r="W24" s="341">
        <v>1666463.9795222338</v>
      </c>
      <c r="X24" s="341">
        <v>1788538.8536609991</v>
      </c>
      <c r="Y24" s="341">
        <v>1876454.7420129986</v>
      </c>
      <c r="Z24" s="341">
        <v>2041928.8055749317</v>
      </c>
      <c r="AA24" s="341">
        <v>1831730.2520598655</v>
      </c>
      <c r="AB24" s="341">
        <v>2047380.3837060616</v>
      </c>
    </row>
    <row r="25" spans="1:28">
      <c r="A25" s="297">
        <f>A24+1</f>
        <v>14</v>
      </c>
      <c r="B25" s="314" t="s">
        <v>928</v>
      </c>
      <c r="C25" s="314"/>
      <c r="D25" s="469">
        <v>164511</v>
      </c>
      <c r="E25" s="469">
        <v>164511</v>
      </c>
      <c r="F25" s="469">
        <v>164511</v>
      </c>
      <c r="G25" s="469">
        <v>164511</v>
      </c>
      <c r="H25" s="469">
        <v>164511</v>
      </c>
      <c r="I25" s="469">
        <v>164511</v>
      </c>
      <c r="J25" s="469">
        <v>164511</v>
      </c>
      <c r="K25" s="469">
        <v>164511</v>
      </c>
      <c r="L25" s="469">
        <v>164511</v>
      </c>
      <c r="M25" s="469">
        <v>164511</v>
      </c>
      <c r="N25" s="469">
        <v>164511</v>
      </c>
      <c r="O25" s="469">
        <v>164511</v>
      </c>
      <c r="P25" s="469">
        <v>164511</v>
      </c>
      <c r="Q25" s="469">
        <v>164511</v>
      </c>
      <c r="R25" s="469">
        <v>164511</v>
      </c>
      <c r="S25" s="469">
        <v>164511</v>
      </c>
      <c r="T25" s="469">
        <v>164511</v>
      </c>
      <c r="U25" s="469">
        <v>164511</v>
      </c>
      <c r="V25" s="469">
        <v>164511</v>
      </c>
      <c r="W25" s="469">
        <v>164511</v>
      </c>
      <c r="X25" s="469">
        <v>164511</v>
      </c>
      <c r="Y25" s="469">
        <v>164511</v>
      </c>
      <c r="Z25" s="469">
        <v>164511</v>
      </c>
      <c r="AA25" s="469">
        <v>164511</v>
      </c>
      <c r="AB25" s="469">
        <v>164511</v>
      </c>
    </row>
    <row r="26" spans="1:28">
      <c r="A26" s="297">
        <f>A25+1</f>
        <v>15</v>
      </c>
      <c r="B26" s="314" t="s">
        <v>929</v>
      </c>
      <c r="C26" s="314"/>
      <c r="D26" s="469"/>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row>
    <row r="27" spans="1:28">
      <c r="A27" s="297">
        <f>A26+1</f>
        <v>16</v>
      </c>
      <c r="B27" s="314" t="s">
        <v>930</v>
      </c>
      <c r="C27" s="314"/>
      <c r="D27" s="469"/>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row>
    <row r="28" spans="1:28">
      <c r="A28" s="297">
        <f t="shared" ref="A28:A33" si="3">A27+1</f>
        <v>17</v>
      </c>
      <c r="B28" s="314" t="s">
        <v>931</v>
      </c>
      <c r="C28" s="314"/>
      <c r="D28" s="469"/>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row>
    <row r="29" spans="1:28">
      <c r="A29" s="297">
        <f t="shared" si="3"/>
        <v>18</v>
      </c>
      <c r="B29" s="314" t="s">
        <v>932</v>
      </c>
      <c r="C29" s="347"/>
      <c r="D29" s="470"/>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row>
    <row r="30" spans="1:28">
      <c r="A30" s="297">
        <f t="shared" si="3"/>
        <v>19</v>
      </c>
      <c r="B30" s="314" t="s">
        <v>933</v>
      </c>
      <c r="C30" s="297"/>
      <c r="D30" s="471">
        <v>501458.39</v>
      </c>
      <c r="E30" s="469">
        <v>442313.39</v>
      </c>
      <c r="F30" s="469">
        <v>411305.15</v>
      </c>
      <c r="G30" s="469">
        <v>492581.76</v>
      </c>
      <c r="H30" s="469">
        <v>428234.93</v>
      </c>
      <c r="I30" s="469">
        <v>464108.96</v>
      </c>
      <c r="J30" s="469">
        <v>434729.21</v>
      </c>
      <c r="K30" s="469">
        <v>406066.85</v>
      </c>
      <c r="L30" s="469">
        <v>447094.98</v>
      </c>
      <c r="M30" s="469">
        <v>432006.59</v>
      </c>
      <c r="N30" s="469">
        <v>412678.42639687518</v>
      </c>
      <c r="O30" s="469">
        <v>372525.722282</v>
      </c>
      <c r="P30" s="469">
        <v>379402.58992018143</v>
      </c>
      <c r="Q30" s="469">
        <v>270525.86506438151</v>
      </c>
      <c r="R30" s="469">
        <v>201306.36963184009</v>
      </c>
      <c r="S30" s="469">
        <v>100695.43506495003</v>
      </c>
      <c r="T30" s="469">
        <v>-74278.284634490046</v>
      </c>
      <c r="U30" s="469">
        <v>-307117.41780615499</v>
      </c>
      <c r="V30" s="469">
        <v>-322632.34673570009</v>
      </c>
      <c r="W30" s="469">
        <v>-492212.27981210977</v>
      </c>
      <c r="X30" s="469">
        <v>-653458.24592619983</v>
      </c>
      <c r="Y30" s="469">
        <v>-741544.43744810065</v>
      </c>
      <c r="Z30" s="469">
        <v>-853826.47880015988</v>
      </c>
      <c r="AA30" s="469">
        <v>-793677.20286375389</v>
      </c>
      <c r="AB30" s="469">
        <v>-896763.6635983563</v>
      </c>
    </row>
    <row r="31" spans="1:28" ht="14" thickBot="1">
      <c r="A31" s="297">
        <f t="shared" si="3"/>
        <v>20</v>
      </c>
      <c r="B31" s="328" t="s">
        <v>934</v>
      </c>
      <c r="C31" s="297"/>
      <c r="D31" s="343">
        <f>SUM(D24:D30)</f>
        <v>1786261.4700000002</v>
      </c>
      <c r="E31" s="343">
        <f>SUM(E24:E30)</f>
        <v>1592310.8000000003</v>
      </c>
      <c r="F31" s="343">
        <f>SUM(F24:F30)</f>
        <v>1498819.5</v>
      </c>
      <c r="G31" s="343">
        <f t="shared" ref="G31:Y31" si="4">SUM(G24:G30)</f>
        <v>1737337.48</v>
      </c>
      <c r="H31" s="343">
        <f t="shared" si="4"/>
        <v>1541555.86</v>
      </c>
      <c r="I31" s="343">
        <f t="shared" si="4"/>
        <v>1634145.2</v>
      </c>
      <c r="J31" s="343">
        <f t="shared" si="4"/>
        <v>1541415.1</v>
      </c>
      <c r="K31" s="343">
        <f t="shared" si="4"/>
        <v>1445250.17</v>
      </c>
      <c r="L31" s="343">
        <f t="shared" si="4"/>
        <v>1576761.6400000001</v>
      </c>
      <c r="M31" s="343">
        <f t="shared" si="4"/>
        <v>1534804.41</v>
      </c>
      <c r="N31" s="343">
        <f t="shared" si="4"/>
        <v>1489077.9014007312</v>
      </c>
      <c r="O31" s="343">
        <f t="shared" si="4"/>
        <v>1360677.9255112894</v>
      </c>
      <c r="P31" s="343">
        <f t="shared" si="4"/>
        <v>1487686.2773367595</v>
      </c>
      <c r="Q31" s="343">
        <f t="shared" si="4"/>
        <v>1325170.1199276815</v>
      </c>
      <c r="R31" s="343">
        <f t="shared" si="4"/>
        <v>1442889.1262953072</v>
      </c>
      <c r="S31" s="343">
        <f t="shared" si="4"/>
        <v>1358151.2307559492</v>
      </c>
      <c r="T31" s="343">
        <f t="shared" si="4"/>
        <v>1287837.4378265536</v>
      </c>
      <c r="U31" s="343">
        <f t="shared" si="4"/>
        <v>1439095.1227261436</v>
      </c>
      <c r="V31" s="343">
        <f t="shared" si="4"/>
        <v>1321833.3110722993</v>
      </c>
      <c r="W31" s="343">
        <f t="shared" si="4"/>
        <v>1338762.6997101242</v>
      </c>
      <c r="X31" s="343">
        <f t="shared" si="4"/>
        <v>1299591.6077347994</v>
      </c>
      <c r="Y31" s="343">
        <f t="shared" si="4"/>
        <v>1299421.3045648979</v>
      </c>
      <c r="Z31" s="343">
        <f t="shared" ref="Z31:AB31" si="5">SUM(Z24:Z30)</f>
        <v>1352613.3267747718</v>
      </c>
      <c r="AA31" s="343">
        <f t="shared" si="5"/>
        <v>1202564.0491961115</v>
      </c>
      <c r="AB31" s="343">
        <f t="shared" si="5"/>
        <v>1315127.7201077053</v>
      </c>
    </row>
    <row r="32" spans="1:28" ht="14" thickTop="1">
      <c r="A32" s="297">
        <f t="shared" si="3"/>
        <v>21</v>
      </c>
      <c r="B32" s="328" t="s">
        <v>935</v>
      </c>
      <c r="C32" s="297"/>
      <c r="D32" s="297"/>
      <c r="E32" s="345"/>
      <c r="F32" s="345"/>
      <c r="G32" s="345"/>
      <c r="H32" s="345"/>
      <c r="I32" s="345"/>
      <c r="J32" s="345"/>
      <c r="K32" s="345"/>
      <c r="L32" s="345"/>
      <c r="M32" s="345"/>
      <c r="N32" s="345"/>
      <c r="O32" s="345"/>
      <c r="P32" s="345"/>
      <c r="Q32" s="345"/>
      <c r="R32" s="345"/>
      <c r="S32" s="345"/>
      <c r="T32" s="345"/>
      <c r="U32" s="345"/>
      <c r="V32" s="345"/>
      <c r="W32" s="345"/>
      <c r="X32" s="345"/>
      <c r="Y32" s="345"/>
      <c r="Z32" s="345"/>
      <c r="AA32" s="345"/>
      <c r="AB32" s="345">
        <f>+SUM(Q31:AB31)</f>
        <v>15983057.056692343</v>
      </c>
    </row>
    <row r="33" spans="1:28" ht="15.5">
      <c r="A33" s="297">
        <f t="shared" si="3"/>
        <v>22</v>
      </c>
      <c r="B33" s="348" t="s">
        <v>936</v>
      </c>
      <c r="C33" s="314"/>
      <c r="D33" s="314"/>
      <c r="E33" s="349"/>
      <c r="F33" s="349"/>
      <c r="G33" s="349"/>
      <c r="H33" s="350"/>
      <c r="I33" s="349"/>
      <c r="J33" s="346"/>
      <c r="K33" s="332"/>
      <c r="L33" s="332"/>
      <c r="M33" s="332"/>
      <c r="N33" s="332"/>
      <c r="O33" s="332"/>
      <c r="P33" s="332"/>
      <c r="Q33" s="332"/>
      <c r="R33" s="332"/>
      <c r="S33" s="332"/>
      <c r="T33" s="332"/>
      <c r="U33" s="332"/>
      <c r="V33" s="332"/>
      <c r="W33" s="332"/>
      <c r="X33" s="332"/>
      <c r="Y33" s="351"/>
      <c r="Z33" s="351"/>
      <c r="AA33" s="351"/>
      <c r="AB33" s="351">
        <f t="shared" ref="AB33" si="6">+AB32/AB23</f>
        <v>4.5549955718078364E-2</v>
      </c>
    </row>
    <row r="34" spans="1:28" ht="15.5">
      <c r="A34" s="297" t="str">
        <f>IF(B34&lt;&gt;"",COUNTA($B$10:B34),"")</f>
        <v/>
      </c>
      <c r="B34" s="314"/>
      <c r="C34" s="314"/>
      <c r="D34" s="314"/>
      <c r="E34" s="349"/>
      <c r="F34" s="349"/>
      <c r="G34" s="349"/>
      <c r="H34" s="349"/>
      <c r="I34" s="349"/>
      <c r="J34" s="346"/>
      <c r="K34" s="332"/>
      <c r="L34" s="332"/>
      <c r="M34" s="332"/>
      <c r="N34" s="332"/>
      <c r="O34" s="332"/>
      <c r="P34" s="332"/>
      <c r="Q34" s="332"/>
      <c r="R34" s="332"/>
      <c r="S34" s="332"/>
      <c r="T34" s="332"/>
      <c r="U34" s="332"/>
      <c r="V34" s="332"/>
      <c r="W34" s="332"/>
      <c r="X34" s="332"/>
      <c r="Y34" s="332"/>
      <c r="Z34" s="332"/>
      <c r="AA34" s="332"/>
      <c r="AB34" s="332"/>
    </row>
    <row r="35" spans="1:28" ht="15.5">
      <c r="A35" s="297"/>
      <c r="B35" s="314"/>
      <c r="C35" s="314"/>
      <c r="D35" s="314"/>
      <c r="E35" s="344"/>
      <c r="F35" s="344"/>
      <c r="G35" s="345"/>
      <c r="H35" s="344"/>
      <c r="I35" s="345"/>
      <c r="J35" s="346"/>
      <c r="K35" s="332"/>
      <c r="L35" s="332"/>
      <c r="M35" s="332"/>
      <c r="N35" s="332"/>
      <c r="O35" s="332"/>
      <c r="P35" s="332"/>
      <c r="Q35" s="332"/>
      <c r="R35" s="332"/>
      <c r="S35" s="332"/>
      <c r="T35" s="332"/>
      <c r="U35" s="332"/>
      <c r="V35" s="332"/>
      <c r="W35" s="332"/>
      <c r="X35" s="332"/>
      <c r="Y35" s="332"/>
      <c r="Z35" s="332"/>
      <c r="AA35" s="332"/>
      <c r="AB35" s="332"/>
    </row>
    <row r="36" spans="1:28" ht="15.5">
      <c r="A36" s="297"/>
      <c r="B36" s="319" t="s">
        <v>937</v>
      </c>
      <c r="C36" s="317"/>
      <c r="D36" s="317"/>
      <c r="E36" s="298"/>
      <c r="F36" s="298"/>
      <c r="G36" s="298"/>
      <c r="H36" s="335"/>
      <c r="I36" s="298"/>
      <c r="J36" s="352"/>
      <c r="K36" s="332"/>
      <c r="L36" s="332"/>
      <c r="M36" s="332"/>
      <c r="N36" s="332"/>
      <c r="O36" s="332"/>
      <c r="P36" s="332"/>
      <c r="Q36" s="332"/>
      <c r="R36" s="332"/>
      <c r="S36" s="332"/>
      <c r="T36" s="332"/>
      <c r="U36" s="332"/>
      <c r="V36" s="332"/>
      <c r="W36" s="332"/>
      <c r="X36" s="332"/>
      <c r="Y36" s="332"/>
      <c r="Z36" s="332"/>
      <c r="AA36" s="332"/>
      <c r="AB36" s="332"/>
    </row>
    <row r="37" spans="1:28">
      <c r="A37" s="297">
        <f>+A33+1</f>
        <v>23</v>
      </c>
      <c r="B37" s="353" t="s">
        <v>938</v>
      </c>
      <c r="C37" s="314"/>
      <c r="D37" s="469">
        <v>224193922</v>
      </c>
      <c r="E37" s="354">
        <v>222998727</v>
      </c>
      <c r="F37" s="354">
        <v>222830826</v>
      </c>
      <c r="G37" s="354">
        <v>224836523</v>
      </c>
      <c r="H37" s="354">
        <v>225403979</v>
      </c>
      <c r="I37" s="354">
        <v>230993451</v>
      </c>
      <c r="J37" s="354">
        <v>234973946</v>
      </c>
      <c r="K37" s="354">
        <v>236800511</v>
      </c>
      <c r="L37" s="354">
        <v>238533761</v>
      </c>
      <c r="M37" s="354">
        <v>241700686</v>
      </c>
      <c r="N37" s="354">
        <v>259331038</v>
      </c>
      <c r="O37" s="354">
        <v>263131037</v>
      </c>
      <c r="P37" s="354">
        <v>273622326</v>
      </c>
      <c r="Q37" s="354">
        <v>241623018</v>
      </c>
      <c r="R37" s="354">
        <v>241890613</v>
      </c>
      <c r="S37" s="354">
        <v>244838871</v>
      </c>
      <c r="T37" s="354">
        <v>247901004</v>
      </c>
      <c r="U37" s="354">
        <v>260109363</v>
      </c>
      <c r="V37" s="354">
        <v>266731567</v>
      </c>
      <c r="W37" s="354">
        <v>268893286</v>
      </c>
      <c r="X37" s="354">
        <v>265401447</v>
      </c>
      <c r="Y37" s="354">
        <v>267909661</v>
      </c>
      <c r="Z37" s="354">
        <v>265489699</v>
      </c>
      <c r="AA37" s="354">
        <v>265489699</v>
      </c>
      <c r="AB37" s="354">
        <v>265489699</v>
      </c>
    </row>
    <row r="38" spans="1:28">
      <c r="A38" s="297">
        <f>A37+1</f>
        <v>24</v>
      </c>
      <c r="B38" s="314" t="s">
        <v>939</v>
      </c>
      <c r="C38" s="314"/>
      <c r="D38" s="469"/>
      <c r="E38" s="354">
        <v>0</v>
      </c>
      <c r="F38" s="354">
        <v>0</v>
      </c>
      <c r="G38" s="354">
        <v>0</v>
      </c>
      <c r="H38" s="354">
        <v>0</v>
      </c>
      <c r="I38" s="354">
        <v>0</v>
      </c>
      <c r="J38" s="354">
        <v>0</v>
      </c>
      <c r="K38" s="354">
        <v>0</v>
      </c>
      <c r="L38" s="354">
        <v>0</v>
      </c>
      <c r="M38" s="354">
        <v>0</v>
      </c>
      <c r="N38" s="354">
        <v>0</v>
      </c>
      <c r="O38" s="354">
        <v>0</v>
      </c>
      <c r="P38" s="354">
        <v>0</v>
      </c>
      <c r="Q38" s="354">
        <v>0</v>
      </c>
      <c r="R38" s="354">
        <v>0</v>
      </c>
      <c r="S38" s="354">
        <v>0</v>
      </c>
      <c r="T38" s="354">
        <v>0</v>
      </c>
      <c r="U38" s="354">
        <v>0</v>
      </c>
      <c r="V38" s="354">
        <v>0</v>
      </c>
      <c r="W38" s="354">
        <v>0</v>
      </c>
      <c r="X38" s="354">
        <v>0</v>
      </c>
      <c r="Y38" s="354">
        <v>0</v>
      </c>
      <c r="Z38" s="354">
        <v>0</v>
      </c>
      <c r="AA38" s="354">
        <v>0</v>
      </c>
      <c r="AB38" s="354">
        <v>0</v>
      </c>
    </row>
    <row r="39" spans="1:28">
      <c r="A39" s="297">
        <f t="shared" ref="A39:A41" si="7">A38+1</f>
        <v>25</v>
      </c>
      <c r="B39" s="314" t="s">
        <v>940</v>
      </c>
      <c r="C39" s="314"/>
      <c r="D39" s="469"/>
      <c r="E39" s="354">
        <v>0</v>
      </c>
      <c r="F39" s="354">
        <v>0</v>
      </c>
      <c r="G39" s="354">
        <v>0</v>
      </c>
      <c r="H39" s="354">
        <v>0</v>
      </c>
      <c r="I39" s="354">
        <v>0</v>
      </c>
      <c r="J39" s="354">
        <v>0</v>
      </c>
      <c r="K39" s="354">
        <v>0</v>
      </c>
      <c r="L39" s="354">
        <v>0</v>
      </c>
      <c r="M39" s="354">
        <v>0</v>
      </c>
      <c r="N39" s="354">
        <v>0</v>
      </c>
      <c r="O39" s="354">
        <v>0</v>
      </c>
      <c r="P39" s="354">
        <v>0</v>
      </c>
      <c r="Q39" s="354">
        <v>0</v>
      </c>
      <c r="R39" s="354">
        <v>0</v>
      </c>
      <c r="S39" s="354">
        <v>0</v>
      </c>
      <c r="T39" s="354">
        <v>0</v>
      </c>
      <c r="U39" s="354">
        <v>0</v>
      </c>
      <c r="V39" s="354">
        <v>0</v>
      </c>
      <c r="W39" s="354">
        <v>0</v>
      </c>
      <c r="X39" s="354">
        <v>0</v>
      </c>
      <c r="Y39" s="354">
        <v>0</v>
      </c>
      <c r="Z39" s="354">
        <v>0</v>
      </c>
      <c r="AA39" s="354">
        <v>0</v>
      </c>
      <c r="AB39" s="354">
        <v>0</v>
      </c>
    </row>
    <row r="40" spans="1:28" ht="14" thickBot="1">
      <c r="A40" s="297">
        <f t="shared" si="7"/>
        <v>26</v>
      </c>
      <c r="B40" s="328" t="s">
        <v>941</v>
      </c>
      <c r="C40" s="314"/>
      <c r="D40" s="355">
        <f>+D37-D38-D39</f>
        <v>224193922</v>
      </c>
      <c r="E40" s="355">
        <f>+E37-E38-E39</f>
        <v>222998727</v>
      </c>
      <c r="F40" s="355">
        <f t="shared" ref="F40:AB40" si="8">+F37-F38-F39</f>
        <v>222830826</v>
      </c>
      <c r="G40" s="355">
        <f t="shared" si="8"/>
        <v>224836523</v>
      </c>
      <c r="H40" s="355">
        <f t="shared" si="8"/>
        <v>225403979</v>
      </c>
      <c r="I40" s="355">
        <f t="shared" si="8"/>
        <v>230993451</v>
      </c>
      <c r="J40" s="355">
        <f t="shared" si="8"/>
        <v>234973946</v>
      </c>
      <c r="K40" s="355">
        <f t="shared" si="8"/>
        <v>236800511</v>
      </c>
      <c r="L40" s="355">
        <f t="shared" si="8"/>
        <v>238533761</v>
      </c>
      <c r="M40" s="355">
        <f t="shared" si="8"/>
        <v>241700686</v>
      </c>
      <c r="N40" s="355">
        <f t="shared" si="8"/>
        <v>259331038</v>
      </c>
      <c r="O40" s="355">
        <f t="shared" si="8"/>
        <v>263131037</v>
      </c>
      <c r="P40" s="355">
        <f t="shared" si="8"/>
        <v>273622326</v>
      </c>
      <c r="Q40" s="355">
        <f t="shared" si="8"/>
        <v>241623018</v>
      </c>
      <c r="R40" s="355">
        <f t="shared" si="8"/>
        <v>241890613</v>
      </c>
      <c r="S40" s="355">
        <f t="shared" si="8"/>
        <v>244838871</v>
      </c>
      <c r="T40" s="355">
        <f t="shared" si="8"/>
        <v>247901004</v>
      </c>
      <c r="U40" s="355">
        <f t="shared" si="8"/>
        <v>260109363</v>
      </c>
      <c r="V40" s="355">
        <f t="shared" si="8"/>
        <v>266731567</v>
      </c>
      <c r="W40" s="355">
        <f t="shared" si="8"/>
        <v>268893286</v>
      </c>
      <c r="X40" s="355">
        <f t="shared" si="8"/>
        <v>265401447</v>
      </c>
      <c r="Y40" s="355">
        <f t="shared" si="8"/>
        <v>267909661</v>
      </c>
      <c r="Z40" s="355">
        <f t="shared" si="8"/>
        <v>265489699</v>
      </c>
      <c r="AA40" s="355">
        <f t="shared" si="8"/>
        <v>265489699</v>
      </c>
      <c r="AB40" s="355">
        <f t="shared" si="8"/>
        <v>265489699</v>
      </c>
    </row>
    <row r="41" spans="1:28" ht="16" thickTop="1">
      <c r="A41" s="297">
        <f t="shared" si="7"/>
        <v>27</v>
      </c>
      <c r="B41" s="314" t="s">
        <v>926</v>
      </c>
      <c r="C41" s="314"/>
      <c r="D41" s="314"/>
      <c r="E41" s="314"/>
      <c r="F41" s="356"/>
      <c r="G41" s="356"/>
      <c r="H41" s="356"/>
      <c r="I41" s="356"/>
      <c r="J41" s="346"/>
      <c r="K41" s="332"/>
      <c r="L41" s="332"/>
      <c r="M41" s="332"/>
      <c r="N41" s="332"/>
      <c r="O41" s="332"/>
      <c r="P41" s="332"/>
      <c r="Q41" s="332"/>
      <c r="R41" s="332"/>
      <c r="S41" s="332"/>
      <c r="T41" s="332"/>
      <c r="U41" s="332"/>
      <c r="V41" s="332"/>
      <c r="W41" s="332"/>
      <c r="X41" s="332"/>
      <c r="Y41" s="312"/>
      <c r="AB41" s="312">
        <f>+AVERAGE(D40:AB40)</f>
        <v>248044746.40000001</v>
      </c>
    </row>
    <row r="42" spans="1:28" ht="15.5">
      <c r="A42" s="357"/>
      <c r="B42" s="314"/>
      <c r="C42" s="332"/>
      <c r="D42" s="332"/>
      <c r="E42" s="332"/>
      <c r="F42" s="332"/>
      <c r="G42" s="332"/>
      <c r="H42" s="332"/>
      <c r="I42" s="332"/>
      <c r="J42" s="358"/>
      <c r="K42" s="332"/>
      <c r="L42" s="332"/>
      <c r="M42" s="332"/>
      <c r="N42" s="332"/>
      <c r="O42" s="332"/>
      <c r="P42" s="332"/>
      <c r="Q42" s="332"/>
      <c r="R42" s="332"/>
      <c r="S42" s="332"/>
      <c r="T42" s="332"/>
      <c r="U42" s="332"/>
      <c r="V42" s="332"/>
      <c r="W42" s="332"/>
      <c r="X42" s="332"/>
      <c r="Y42" s="332"/>
    </row>
    <row r="43" spans="1:28" ht="15.5">
      <c r="A43" s="334"/>
      <c r="B43" s="333"/>
      <c r="C43" s="332"/>
      <c r="D43" s="332"/>
      <c r="E43" s="332"/>
      <c r="F43" s="332"/>
      <c r="G43" s="332"/>
      <c r="H43" s="332"/>
      <c r="I43" s="332"/>
      <c r="J43" s="358"/>
      <c r="K43" s="332"/>
      <c r="L43" s="332"/>
      <c r="M43" s="332"/>
      <c r="N43" s="332"/>
      <c r="O43" s="332"/>
      <c r="P43" s="332"/>
      <c r="Q43" s="332"/>
      <c r="R43" s="332"/>
      <c r="S43" s="332"/>
      <c r="T43" s="332"/>
      <c r="U43" s="332"/>
      <c r="V43" s="332"/>
      <c r="W43" s="332"/>
      <c r="X43" s="332"/>
      <c r="Y43" s="332"/>
    </row>
    <row r="44" spans="1:28" ht="15.5">
      <c r="A44" s="334"/>
      <c r="B44" s="314"/>
      <c r="C44" s="332"/>
      <c r="D44" s="332"/>
      <c r="E44" s="332"/>
      <c r="F44" s="332"/>
      <c r="G44" s="332"/>
      <c r="H44" s="332"/>
      <c r="I44" s="332"/>
      <c r="J44" s="358"/>
      <c r="K44" s="332"/>
      <c r="L44" s="332"/>
      <c r="M44" s="332"/>
      <c r="N44" s="332"/>
      <c r="O44" s="332"/>
      <c r="P44" s="332"/>
      <c r="Q44" s="332"/>
      <c r="R44" s="332"/>
      <c r="S44" s="332"/>
      <c r="T44" s="332"/>
      <c r="U44" s="359"/>
      <c r="V44" s="359"/>
      <c r="W44" s="359"/>
      <c r="X44" s="359"/>
      <c r="Y44" s="359"/>
    </row>
    <row r="45" spans="1:28" ht="15.5">
      <c r="A45" s="334"/>
      <c r="B45" s="332"/>
      <c r="C45" s="332"/>
      <c r="D45" s="332"/>
      <c r="E45" s="332"/>
      <c r="F45" s="332"/>
      <c r="G45" s="332"/>
      <c r="H45" s="332"/>
      <c r="I45" s="332"/>
      <c r="J45" s="358"/>
      <c r="K45" s="332"/>
      <c r="L45" s="332"/>
      <c r="M45" s="332"/>
      <c r="N45" s="332"/>
      <c r="O45" s="332"/>
      <c r="P45" s="332"/>
      <c r="Q45" s="332"/>
      <c r="R45" s="332"/>
      <c r="S45" s="332"/>
      <c r="T45" s="332"/>
      <c r="U45" s="332"/>
      <c r="V45" s="332"/>
      <c r="W45" s="332"/>
      <c r="X45" s="332"/>
      <c r="Y45" s="332"/>
    </row>
  </sheetData>
  <mergeCells count="6">
    <mergeCell ref="A6:Y6"/>
    <mergeCell ref="A1:Y1"/>
    <mergeCell ref="A2:Y2"/>
    <mergeCell ref="A3:Y3"/>
    <mergeCell ref="A4:Y4"/>
    <mergeCell ref="A5:Y5"/>
  </mergeCells>
  <phoneticPr fontId="4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workbookViewId="0">
      <selection activeCell="N38" sqref="N38"/>
    </sheetView>
  </sheetViews>
  <sheetFormatPr defaultRowHeight="13.5"/>
  <cols>
    <col min="1" max="1" width="6.765625" bestFit="1" customWidth="1"/>
    <col min="2" max="2" width="31.765625" customWidth="1"/>
    <col min="3" max="3" width="5.23046875" bestFit="1" customWidth="1"/>
    <col min="4" max="4" width="10.84375" bestFit="1" customWidth="1"/>
    <col min="5" max="5" width="2.4609375" customWidth="1"/>
    <col min="6" max="6" width="10.84375" bestFit="1" customWidth="1"/>
    <col min="7" max="7" width="1.3828125" customWidth="1"/>
    <col min="8" max="8" width="11" bestFit="1" customWidth="1"/>
    <col min="9" max="9" width="1.3828125" customWidth="1"/>
    <col min="10" max="10" width="11" bestFit="1" customWidth="1"/>
    <col min="11" max="11" width="1.3828125" customWidth="1"/>
    <col min="12" max="12" width="11.84375" bestFit="1" customWidth="1"/>
    <col min="13" max="13" width="1.3828125" customWidth="1"/>
    <col min="14" max="14" width="21.4609375" bestFit="1" customWidth="1"/>
    <col min="15" max="15" width="5" bestFit="1" customWidth="1"/>
    <col min="16" max="16" width="17.84375" bestFit="1" customWidth="1"/>
  </cols>
  <sheetData>
    <row r="1" spans="1:19">
      <c r="A1" s="482" t="str">
        <f>+'Table of Contents'!A1</f>
        <v>Canal Generation</v>
      </c>
      <c r="B1" s="482"/>
      <c r="C1" s="482"/>
      <c r="D1" s="482"/>
      <c r="E1" s="482"/>
      <c r="F1" s="482"/>
      <c r="G1" s="482"/>
      <c r="H1" s="482"/>
      <c r="I1" s="482"/>
      <c r="J1" s="482"/>
      <c r="K1" s="482"/>
      <c r="L1" s="482"/>
      <c r="M1" s="482"/>
      <c r="N1" s="482"/>
      <c r="O1" s="482"/>
      <c r="P1" s="482"/>
      <c r="Q1" s="314"/>
      <c r="R1" s="314"/>
      <c r="S1" s="314"/>
    </row>
    <row r="2" spans="1:19">
      <c r="A2" s="482" t="str">
        <f>+'Table of Contents'!A2</f>
        <v>Incremental Revenue Requirement of Interconnection Reliability Operating Limits BES Cyber System ("IROL-CIP")</v>
      </c>
      <c r="B2" s="482"/>
      <c r="C2" s="482"/>
      <c r="D2" s="482"/>
      <c r="E2" s="482"/>
      <c r="F2" s="482"/>
      <c r="G2" s="482"/>
      <c r="H2" s="482"/>
      <c r="I2" s="482"/>
      <c r="J2" s="482"/>
      <c r="K2" s="482"/>
      <c r="L2" s="482"/>
      <c r="M2" s="482"/>
      <c r="N2" s="482"/>
      <c r="O2" s="482"/>
      <c r="P2" s="482"/>
      <c r="Q2" s="314"/>
      <c r="R2" s="314"/>
      <c r="S2" s="314"/>
    </row>
    <row r="3" spans="1:19">
      <c r="A3" s="482" t="str">
        <f>+'Table of Contents'!A3</f>
        <v>Schedule 17 of ISO-NE OATT</v>
      </c>
      <c r="B3" s="482"/>
      <c r="C3" s="482"/>
      <c r="D3" s="482"/>
      <c r="E3" s="482"/>
      <c r="F3" s="482"/>
      <c r="G3" s="482"/>
      <c r="H3" s="482"/>
      <c r="I3" s="482"/>
      <c r="J3" s="482"/>
      <c r="K3" s="482"/>
      <c r="L3" s="482"/>
      <c r="M3" s="482"/>
      <c r="N3" s="482"/>
      <c r="O3" s="482"/>
      <c r="P3" s="482"/>
      <c r="Q3" s="314"/>
      <c r="R3" s="314"/>
      <c r="S3" s="314"/>
    </row>
    <row r="4" spans="1:19">
      <c r="A4" s="482" t="s">
        <v>942</v>
      </c>
      <c r="B4" s="482"/>
      <c r="C4" s="482"/>
      <c r="D4" s="482"/>
      <c r="E4" s="482" t="s">
        <v>943</v>
      </c>
      <c r="F4" s="482"/>
      <c r="G4" s="482"/>
      <c r="H4" s="482"/>
      <c r="I4" s="482"/>
      <c r="J4" s="482" t="s">
        <v>943</v>
      </c>
      <c r="K4" s="482"/>
      <c r="L4" s="482"/>
      <c r="M4" s="482"/>
      <c r="N4" s="482"/>
      <c r="O4" s="482"/>
      <c r="P4" s="482"/>
      <c r="Q4" s="314"/>
      <c r="R4" s="314"/>
      <c r="S4" s="314"/>
    </row>
    <row r="5" spans="1:19">
      <c r="A5" s="482" t="s">
        <v>944</v>
      </c>
      <c r="B5" s="482"/>
      <c r="C5" s="482"/>
      <c r="D5" s="482"/>
      <c r="E5" s="482"/>
      <c r="F5" s="482"/>
      <c r="G5" s="482"/>
      <c r="H5" s="482"/>
      <c r="I5" s="482"/>
      <c r="J5" s="482"/>
      <c r="K5" s="482"/>
      <c r="L5" s="482"/>
      <c r="M5" s="482"/>
      <c r="N5" s="482"/>
      <c r="O5" s="482"/>
      <c r="P5" s="482"/>
      <c r="Q5" s="314"/>
      <c r="R5" s="314"/>
      <c r="S5" s="314"/>
    </row>
    <row r="6" spans="1:19">
      <c r="A6" s="231"/>
      <c r="B6" s="231"/>
      <c r="C6" s="231"/>
      <c r="D6" s="298"/>
      <c r="E6" s="298"/>
      <c r="F6" s="298"/>
      <c r="G6" s="314"/>
      <c r="H6" s="314"/>
      <c r="I6" s="314"/>
      <c r="J6" s="314"/>
      <c r="K6" s="314"/>
      <c r="L6" s="314"/>
      <c r="M6" s="314"/>
      <c r="N6" s="314"/>
      <c r="O6" s="360"/>
      <c r="P6" s="360"/>
      <c r="Q6" s="314"/>
      <c r="R6" s="314"/>
      <c r="S6" s="314"/>
    </row>
    <row r="7" spans="1:19">
      <c r="A7" s="231"/>
      <c r="B7" s="231"/>
      <c r="C7" s="231"/>
      <c r="D7" s="298"/>
      <c r="E7" s="298"/>
      <c r="F7" s="298"/>
      <c r="G7" s="314"/>
      <c r="H7" s="314"/>
      <c r="I7" s="314"/>
      <c r="J7" s="314"/>
      <c r="K7" s="314"/>
      <c r="L7" s="314"/>
      <c r="M7" s="314"/>
      <c r="N7" s="314"/>
      <c r="O7" s="360"/>
      <c r="P7" s="360"/>
      <c r="Q7" s="314"/>
      <c r="R7" s="314"/>
      <c r="S7" s="314"/>
    </row>
    <row r="8" spans="1:19">
      <c r="A8" s="298"/>
      <c r="B8" s="256" t="s">
        <v>812</v>
      </c>
      <c r="C8" s="232"/>
      <c r="D8" s="297" t="s">
        <v>782</v>
      </c>
      <c r="E8" s="361"/>
      <c r="F8" s="361" t="s">
        <v>783</v>
      </c>
      <c r="G8" s="297"/>
      <c r="H8" s="297" t="s">
        <v>814</v>
      </c>
      <c r="I8" s="297"/>
      <c r="J8" s="297" t="s">
        <v>887</v>
      </c>
      <c r="K8" s="297"/>
      <c r="L8" s="297" t="s">
        <v>816</v>
      </c>
      <c r="M8" s="297"/>
      <c r="N8" s="362" t="s">
        <v>945</v>
      </c>
      <c r="O8" s="360"/>
      <c r="P8" s="362" t="s">
        <v>888</v>
      </c>
      <c r="Q8" s="314"/>
      <c r="R8" s="314"/>
      <c r="S8" s="314"/>
    </row>
    <row r="9" spans="1:19">
      <c r="A9" s="298" t="s">
        <v>819</v>
      </c>
      <c r="B9" s="317"/>
      <c r="C9" s="317"/>
      <c r="D9" s="314"/>
      <c r="E9" s="314"/>
      <c r="F9" s="314"/>
      <c r="G9" s="314"/>
      <c r="H9" s="314"/>
      <c r="I9" s="314"/>
      <c r="J9" s="314"/>
      <c r="K9" s="314"/>
      <c r="L9" s="314"/>
      <c r="M9" s="314"/>
      <c r="N9" s="363"/>
      <c r="O9" s="314"/>
      <c r="P9" s="314"/>
      <c r="Q9" s="314"/>
      <c r="R9" s="314"/>
      <c r="S9" s="314"/>
    </row>
    <row r="10" spans="1:19" ht="26">
      <c r="A10" s="319" t="s">
        <v>785</v>
      </c>
      <c r="B10" s="364" t="s">
        <v>946</v>
      </c>
      <c r="C10" s="365"/>
      <c r="D10" s="366" t="s">
        <v>947</v>
      </c>
      <c r="E10" s="367"/>
      <c r="F10" s="368" t="s">
        <v>948</v>
      </c>
      <c r="G10" s="369"/>
      <c r="H10" s="368" t="s">
        <v>949</v>
      </c>
      <c r="I10" s="369"/>
      <c r="J10" s="368" t="s">
        <v>950</v>
      </c>
      <c r="K10" s="369"/>
      <c r="L10" s="368" t="s">
        <v>951</v>
      </c>
      <c r="M10" s="369"/>
      <c r="N10" s="370" t="s">
        <v>952</v>
      </c>
      <c r="O10" s="371"/>
      <c r="P10" s="370" t="s">
        <v>788</v>
      </c>
      <c r="Q10" s="314"/>
      <c r="R10" s="314"/>
      <c r="S10" s="314"/>
    </row>
    <row r="11" spans="1:19">
      <c r="A11" s="372">
        <v>1</v>
      </c>
      <c r="B11" s="373" t="s">
        <v>953</v>
      </c>
      <c r="C11" s="374"/>
      <c r="D11" s="375">
        <v>0</v>
      </c>
      <c r="E11" s="376"/>
      <c r="F11" s="375">
        <v>0</v>
      </c>
      <c r="G11" s="377"/>
      <c r="H11" s="375">
        <v>0</v>
      </c>
      <c r="I11" s="376"/>
      <c r="J11" s="375">
        <v>0</v>
      </c>
      <c r="K11" s="241"/>
      <c r="L11" s="375">
        <v>0</v>
      </c>
      <c r="M11" s="376"/>
      <c r="N11" s="241">
        <f t="shared" ref="N11:N34" si="0">D11+F11-H11+J11+L11</f>
        <v>0</v>
      </c>
      <c r="O11" s="374"/>
      <c r="P11" s="322"/>
      <c r="Q11" s="314"/>
      <c r="R11" s="314"/>
      <c r="S11" s="314"/>
    </row>
    <row r="12" spans="1:19">
      <c r="A12" s="372">
        <f>A11+1</f>
        <v>2</v>
      </c>
      <c r="B12" s="378" t="s">
        <v>954</v>
      </c>
      <c r="C12" s="374"/>
      <c r="D12" s="322">
        <f>+N11</f>
        <v>0</v>
      </c>
      <c r="E12" s="379"/>
      <c r="F12" s="322">
        <v>0</v>
      </c>
      <c r="G12" s="379"/>
      <c r="H12" s="322">
        <v>0</v>
      </c>
      <c r="I12" s="309"/>
      <c r="J12" s="322">
        <v>0</v>
      </c>
      <c r="K12" s="379"/>
      <c r="L12" s="322">
        <v>0</v>
      </c>
      <c r="M12" s="379"/>
      <c r="N12" s="309">
        <f t="shared" si="0"/>
        <v>0</v>
      </c>
      <c r="O12" s="243"/>
      <c r="P12" s="322"/>
      <c r="Q12" s="314"/>
      <c r="R12" s="314"/>
      <c r="S12" s="314"/>
    </row>
    <row r="13" spans="1:19">
      <c r="A13" s="372">
        <f>A12+1</f>
        <v>3</v>
      </c>
      <c r="B13" s="324" t="s">
        <v>911</v>
      </c>
      <c r="C13" s="374"/>
      <c r="D13" s="322">
        <f>+N12</f>
        <v>0</v>
      </c>
      <c r="E13" s="309"/>
      <c r="F13" s="322">
        <v>0</v>
      </c>
      <c r="G13" s="309"/>
      <c r="H13" s="322">
        <v>0</v>
      </c>
      <c r="I13" s="309"/>
      <c r="J13" s="322">
        <v>0</v>
      </c>
      <c r="K13" s="309"/>
      <c r="L13" s="322">
        <v>0</v>
      </c>
      <c r="M13" s="379"/>
      <c r="N13" s="309">
        <f t="shared" si="0"/>
        <v>0</v>
      </c>
      <c r="O13" s="243"/>
      <c r="P13" s="322"/>
      <c r="Q13" s="314"/>
      <c r="R13" s="314"/>
      <c r="S13" s="314"/>
    </row>
    <row r="14" spans="1:19">
      <c r="A14" s="372">
        <f>A13+1</f>
        <v>4</v>
      </c>
      <c r="B14" s="378" t="s">
        <v>955</v>
      </c>
      <c r="C14" s="374"/>
      <c r="D14" s="322">
        <f>+N13</f>
        <v>0</v>
      </c>
      <c r="E14" s="309"/>
      <c r="F14" s="322">
        <v>0</v>
      </c>
      <c r="G14" s="309"/>
      <c r="H14" s="322">
        <v>0</v>
      </c>
      <c r="I14" s="309"/>
      <c r="J14" s="322">
        <v>0</v>
      </c>
      <c r="K14" s="309"/>
      <c r="L14" s="322">
        <v>0</v>
      </c>
      <c r="M14" s="379"/>
      <c r="N14" s="309">
        <f t="shared" si="0"/>
        <v>0</v>
      </c>
      <c r="O14" s="243"/>
      <c r="P14" s="322"/>
      <c r="Q14" s="314"/>
      <c r="R14" s="314"/>
      <c r="S14" s="314"/>
    </row>
    <row r="15" spans="1:19">
      <c r="A15" s="372">
        <f>+A14+1</f>
        <v>5</v>
      </c>
      <c r="B15" s="378" t="s">
        <v>956</v>
      </c>
      <c r="C15" s="374"/>
      <c r="D15" s="322">
        <f>+N14</f>
        <v>0</v>
      </c>
      <c r="E15" s="309"/>
      <c r="F15" s="322">
        <v>0</v>
      </c>
      <c r="G15" s="309"/>
      <c r="H15" s="322">
        <v>0</v>
      </c>
      <c r="I15" s="309"/>
      <c r="J15" s="322">
        <v>0</v>
      </c>
      <c r="K15" s="309"/>
      <c r="L15" s="322">
        <v>0</v>
      </c>
      <c r="M15" s="379"/>
      <c r="N15" s="309">
        <f t="shared" si="0"/>
        <v>0</v>
      </c>
      <c r="O15" s="243"/>
      <c r="P15" s="322"/>
      <c r="Q15" s="314"/>
      <c r="R15" s="314"/>
      <c r="S15" s="314"/>
    </row>
    <row r="16" spans="1:19">
      <c r="A16" s="372">
        <f t="shared" ref="A16:A22" si="1">+A15+1</f>
        <v>6</v>
      </c>
      <c r="B16" s="378" t="s">
        <v>914</v>
      </c>
      <c r="C16" s="374"/>
      <c r="D16" s="322">
        <f t="shared" ref="D16:D22" si="2">+N15</f>
        <v>0</v>
      </c>
      <c r="E16" s="309"/>
      <c r="F16" s="322">
        <v>0</v>
      </c>
      <c r="G16" s="309"/>
      <c r="H16" s="322">
        <v>0</v>
      </c>
      <c r="I16" s="309"/>
      <c r="J16" s="322">
        <v>0</v>
      </c>
      <c r="K16" s="309"/>
      <c r="L16" s="322">
        <v>0</v>
      </c>
      <c r="M16" s="379"/>
      <c r="N16" s="309">
        <f t="shared" si="0"/>
        <v>0</v>
      </c>
      <c r="O16" s="243"/>
      <c r="P16" s="322"/>
      <c r="Q16" s="314"/>
      <c r="R16" s="314"/>
      <c r="S16" s="314"/>
    </row>
    <row r="17" spans="1:19">
      <c r="A17" s="372">
        <f t="shared" si="1"/>
        <v>7</v>
      </c>
      <c r="B17" s="378" t="s">
        <v>903</v>
      </c>
      <c r="C17" s="374"/>
      <c r="D17" s="322">
        <f t="shared" si="2"/>
        <v>0</v>
      </c>
      <c r="E17" s="309"/>
      <c r="F17" s="322">
        <v>0</v>
      </c>
      <c r="G17" s="309"/>
      <c r="H17" s="322">
        <v>0</v>
      </c>
      <c r="I17" s="309"/>
      <c r="J17" s="322">
        <v>0</v>
      </c>
      <c r="K17" s="309"/>
      <c r="L17" s="322">
        <v>0</v>
      </c>
      <c r="M17" s="379"/>
      <c r="N17" s="309">
        <f t="shared" si="0"/>
        <v>0</v>
      </c>
      <c r="O17" s="243"/>
      <c r="P17" s="322"/>
      <c r="Q17" s="314"/>
      <c r="R17" s="314"/>
      <c r="S17" s="314"/>
    </row>
    <row r="18" spans="1:19">
      <c r="A18" s="372">
        <f t="shared" si="1"/>
        <v>8</v>
      </c>
      <c r="B18" s="378" t="s">
        <v>904</v>
      </c>
      <c r="C18" s="374"/>
      <c r="D18" s="322">
        <f t="shared" si="2"/>
        <v>0</v>
      </c>
      <c r="E18" s="309"/>
      <c r="F18" s="322">
        <v>93057</v>
      </c>
      <c r="G18" s="309"/>
      <c r="H18" s="322">
        <v>0</v>
      </c>
      <c r="I18" s="309"/>
      <c r="J18" s="322">
        <v>0</v>
      </c>
      <c r="K18" s="309"/>
      <c r="L18" s="322">
        <v>0</v>
      </c>
      <c r="M18" s="379"/>
      <c r="N18" s="309">
        <f t="shared" si="0"/>
        <v>93057</v>
      </c>
      <c r="O18" s="243"/>
      <c r="P18" s="322"/>
      <c r="Q18" s="314"/>
      <c r="R18" s="314"/>
      <c r="S18" s="314"/>
    </row>
    <row r="19" spans="1:19">
      <c r="A19" s="372">
        <f t="shared" si="1"/>
        <v>9</v>
      </c>
      <c r="B19" s="378" t="s">
        <v>905</v>
      </c>
      <c r="C19" s="374"/>
      <c r="D19" s="322">
        <f t="shared" si="2"/>
        <v>93057</v>
      </c>
      <c r="E19" s="309"/>
      <c r="F19" s="322">
        <v>0</v>
      </c>
      <c r="G19" s="309"/>
      <c r="H19" s="322">
        <v>0</v>
      </c>
      <c r="I19" s="309"/>
      <c r="J19" s="322">
        <v>0</v>
      </c>
      <c r="K19" s="309"/>
      <c r="L19" s="322">
        <v>0</v>
      </c>
      <c r="M19" s="379"/>
      <c r="N19" s="309">
        <f t="shared" si="0"/>
        <v>93057</v>
      </c>
      <c r="O19" s="243"/>
      <c r="P19" s="322"/>
      <c r="Q19" s="314"/>
      <c r="R19" s="314"/>
      <c r="S19" s="314"/>
    </row>
    <row r="20" spans="1:19">
      <c r="A20" s="372">
        <f t="shared" si="1"/>
        <v>10</v>
      </c>
      <c r="B20" s="378" t="s">
        <v>906</v>
      </c>
      <c r="C20" s="374"/>
      <c r="D20" s="322">
        <f t="shared" si="2"/>
        <v>93057</v>
      </c>
      <c r="E20" s="309"/>
      <c r="F20" s="322">
        <v>162834.88</v>
      </c>
      <c r="G20" s="309"/>
      <c r="H20" s="322">
        <v>0</v>
      </c>
      <c r="I20" s="309"/>
      <c r="J20" s="322">
        <v>0</v>
      </c>
      <c r="K20" s="309"/>
      <c r="L20" s="322">
        <v>0</v>
      </c>
      <c r="M20" s="379"/>
      <c r="N20" s="309">
        <f t="shared" si="0"/>
        <v>255891.88</v>
      </c>
      <c r="O20" s="243"/>
      <c r="P20" s="322"/>
      <c r="Q20" s="314"/>
      <c r="R20" s="314"/>
      <c r="S20" s="314"/>
    </row>
    <row r="21" spans="1:19">
      <c r="A21" s="372">
        <f t="shared" si="1"/>
        <v>11</v>
      </c>
      <c r="B21" s="378" t="s">
        <v>907</v>
      </c>
      <c r="C21" s="374"/>
      <c r="D21" s="322">
        <f t="shared" si="2"/>
        <v>255891.88</v>
      </c>
      <c r="E21" s="309"/>
      <c r="F21" s="322">
        <v>392912.5</v>
      </c>
      <c r="G21" s="309"/>
      <c r="H21" s="322">
        <v>0</v>
      </c>
      <c r="I21" s="309"/>
      <c r="J21" s="322">
        <v>0</v>
      </c>
      <c r="K21" s="309"/>
      <c r="L21" s="322">
        <v>0</v>
      </c>
      <c r="M21" s="379"/>
      <c r="N21" s="309">
        <f t="shared" si="0"/>
        <v>648804.38</v>
      </c>
      <c r="O21" s="243"/>
      <c r="P21" s="322"/>
      <c r="Q21" s="314"/>
      <c r="R21" s="314"/>
      <c r="S21" s="314"/>
    </row>
    <row r="22" spans="1:19">
      <c r="A22" s="372">
        <f t="shared" si="1"/>
        <v>12</v>
      </c>
      <c r="B22" s="378" t="s">
        <v>908</v>
      </c>
      <c r="C22" s="374"/>
      <c r="D22" s="322">
        <f t="shared" si="2"/>
        <v>648804.38</v>
      </c>
      <c r="E22" s="309"/>
      <c r="F22" s="322">
        <v>0</v>
      </c>
      <c r="G22" s="309"/>
      <c r="H22" s="322">
        <v>0</v>
      </c>
      <c r="I22" s="309"/>
      <c r="J22" s="322">
        <v>0</v>
      </c>
      <c r="K22" s="309"/>
      <c r="L22" s="322">
        <v>0</v>
      </c>
      <c r="M22" s="379"/>
      <c r="N22" s="309">
        <f t="shared" si="0"/>
        <v>648804.38</v>
      </c>
      <c r="O22" s="243"/>
      <c r="P22" s="322"/>
      <c r="Q22" s="314"/>
      <c r="R22" s="314"/>
      <c r="S22" s="314"/>
    </row>
    <row r="23" spans="1:19">
      <c r="A23" s="372">
        <f>+A22</f>
        <v>12</v>
      </c>
      <c r="B23" s="378" t="s">
        <v>957</v>
      </c>
      <c r="C23" s="374"/>
      <c r="D23" s="322">
        <f>+N22</f>
        <v>648804.38</v>
      </c>
      <c r="E23" s="379"/>
      <c r="F23" s="322">
        <v>93749</v>
      </c>
      <c r="G23" s="380"/>
      <c r="H23" s="322">
        <v>0</v>
      </c>
      <c r="I23" s="379"/>
      <c r="J23" s="322">
        <v>0</v>
      </c>
      <c r="K23" s="309"/>
      <c r="L23" s="322">
        <v>0</v>
      </c>
      <c r="M23" s="379"/>
      <c r="N23" s="309">
        <f t="shared" si="0"/>
        <v>742553.38</v>
      </c>
      <c r="O23" s="374"/>
      <c r="P23" s="322"/>
      <c r="Q23" s="314"/>
      <c r="R23" s="314"/>
      <c r="S23" s="314"/>
    </row>
    <row r="24" spans="1:19">
      <c r="A24" s="372">
        <f>A23+1</f>
        <v>13</v>
      </c>
      <c r="B24" s="378" t="s">
        <v>954</v>
      </c>
      <c r="C24" s="374"/>
      <c r="D24" s="322">
        <f>+N23</f>
        <v>742553.38</v>
      </c>
      <c r="E24" s="379"/>
      <c r="F24" s="322">
        <v>0</v>
      </c>
      <c r="G24" s="379"/>
      <c r="H24" s="322">
        <v>0</v>
      </c>
      <c r="I24" s="309"/>
      <c r="J24" s="322">
        <v>0</v>
      </c>
      <c r="K24" s="379"/>
      <c r="L24" s="322">
        <v>0</v>
      </c>
      <c r="M24" s="379"/>
      <c r="N24" s="309">
        <f t="shared" si="0"/>
        <v>742553.38</v>
      </c>
      <c r="O24" s="243"/>
      <c r="P24" s="322"/>
      <c r="Q24" s="314"/>
      <c r="R24" s="314"/>
      <c r="S24" s="314"/>
    </row>
    <row r="25" spans="1:19">
      <c r="A25" s="372">
        <f>A24+1</f>
        <v>14</v>
      </c>
      <c r="B25" s="324" t="s">
        <v>911</v>
      </c>
      <c r="C25" s="374"/>
      <c r="D25" s="322">
        <f>+N24</f>
        <v>742553.38</v>
      </c>
      <c r="E25" s="309"/>
      <c r="F25" s="322">
        <v>257728</v>
      </c>
      <c r="G25" s="309"/>
      <c r="H25" s="322">
        <v>0</v>
      </c>
      <c r="I25" s="309"/>
      <c r="J25" s="322">
        <v>0</v>
      </c>
      <c r="K25" s="309"/>
      <c r="L25" s="322">
        <v>0</v>
      </c>
      <c r="M25" s="379"/>
      <c r="N25" s="309">
        <f t="shared" si="0"/>
        <v>1000281.38</v>
      </c>
      <c r="O25" s="243"/>
      <c r="P25" s="322"/>
      <c r="Q25" s="314"/>
      <c r="R25" s="314"/>
      <c r="S25" s="314"/>
    </row>
    <row r="26" spans="1:19">
      <c r="A26" s="372">
        <f>A25+1</f>
        <v>15</v>
      </c>
      <c r="B26" s="378" t="s">
        <v>955</v>
      </c>
      <c r="C26" s="374"/>
      <c r="D26" s="322">
        <f>+N25</f>
        <v>1000281.38</v>
      </c>
      <c r="E26" s="309"/>
      <c r="F26" s="322">
        <v>0</v>
      </c>
      <c r="G26" s="309"/>
      <c r="H26" s="322">
        <v>0</v>
      </c>
      <c r="I26" s="309"/>
      <c r="J26" s="322">
        <v>0</v>
      </c>
      <c r="K26" s="309"/>
      <c r="L26" s="322">
        <v>0</v>
      </c>
      <c r="M26" s="379"/>
      <c r="N26" s="309">
        <f t="shared" si="0"/>
        <v>1000281.38</v>
      </c>
      <c r="O26" s="243"/>
      <c r="P26" s="322"/>
      <c r="Q26" s="314"/>
      <c r="R26" s="314"/>
      <c r="S26" s="314"/>
    </row>
    <row r="27" spans="1:19">
      <c r="A27" s="372">
        <f>+A26+1</f>
        <v>16</v>
      </c>
      <c r="B27" s="378" t="s">
        <v>956</v>
      </c>
      <c r="C27" s="374"/>
      <c r="D27" s="322">
        <f>+N26</f>
        <v>1000281.38</v>
      </c>
      <c r="E27" s="309"/>
      <c r="F27" s="322">
        <v>73001.88</v>
      </c>
      <c r="G27" s="309"/>
      <c r="H27" s="322">
        <v>0</v>
      </c>
      <c r="I27" s="309"/>
      <c r="J27" s="322">
        <v>0</v>
      </c>
      <c r="K27" s="309"/>
      <c r="L27" s="322">
        <v>0</v>
      </c>
      <c r="M27" s="379"/>
      <c r="N27" s="309">
        <f t="shared" si="0"/>
        <v>1073283.26</v>
      </c>
      <c r="O27" s="243"/>
      <c r="P27" s="322"/>
      <c r="Q27" s="314"/>
      <c r="R27" s="314"/>
      <c r="S27" s="314"/>
    </row>
    <row r="28" spans="1:19">
      <c r="A28" s="372">
        <f t="shared" ref="A28:A38" si="3">+A27+1</f>
        <v>17</v>
      </c>
      <c r="B28" s="378" t="s">
        <v>914</v>
      </c>
      <c r="C28" s="374"/>
      <c r="D28" s="322">
        <f t="shared" ref="D28:D34" si="4">+N27</f>
        <v>1073283.26</v>
      </c>
      <c r="E28" s="309"/>
      <c r="F28" s="322">
        <v>0</v>
      </c>
      <c r="G28" s="309"/>
      <c r="H28" s="322">
        <v>0</v>
      </c>
      <c r="I28" s="309"/>
      <c r="J28" s="322">
        <v>0</v>
      </c>
      <c r="K28" s="309"/>
      <c r="L28" s="322">
        <v>0</v>
      </c>
      <c r="M28" s="379"/>
      <c r="N28" s="309">
        <f t="shared" si="0"/>
        <v>1073283.26</v>
      </c>
      <c r="O28" s="243"/>
      <c r="P28" s="322"/>
      <c r="Q28" s="314"/>
      <c r="R28" s="314"/>
      <c r="S28" s="314"/>
    </row>
    <row r="29" spans="1:19">
      <c r="A29" s="372">
        <f t="shared" si="3"/>
        <v>18</v>
      </c>
      <c r="B29" s="378" t="s">
        <v>903</v>
      </c>
      <c r="C29" s="374"/>
      <c r="D29" s="322">
        <f t="shared" si="4"/>
        <v>1073283.26</v>
      </c>
      <c r="E29" s="309"/>
      <c r="F29" s="322">
        <v>0</v>
      </c>
      <c r="G29" s="309"/>
      <c r="H29" s="322">
        <v>0</v>
      </c>
      <c r="I29" s="309"/>
      <c r="J29" s="322">
        <v>0</v>
      </c>
      <c r="K29" s="309"/>
      <c r="L29" s="322">
        <v>0</v>
      </c>
      <c r="M29" s="379"/>
      <c r="N29" s="309">
        <f t="shared" si="0"/>
        <v>1073283.26</v>
      </c>
      <c r="O29" s="243"/>
      <c r="P29" s="322"/>
      <c r="Q29" s="314"/>
      <c r="R29" s="314"/>
      <c r="S29" s="314"/>
    </row>
    <row r="30" spans="1:19">
      <c r="A30" s="372">
        <f t="shared" si="3"/>
        <v>19</v>
      </c>
      <c r="B30" s="378" t="s">
        <v>904</v>
      </c>
      <c r="C30" s="374"/>
      <c r="D30" s="322">
        <f t="shared" si="4"/>
        <v>1073283.26</v>
      </c>
      <c r="E30" s="309"/>
      <c r="F30" s="322">
        <v>0</v>
      </c>
      <c r="G30" s="309"/>
      <c r="H30" s="322">
        <v>0</v>
      </c>
      <c r="I30" s="309"/>
      <c r="J30" s="322">
        <v>0</v>
      </c>
      <c r="K30" s="309"/>
      <c r="L30" s="322">
        <v>0</v>
      </c>
      <c r="M30" s="379"/>
      <c r="N30" s="309">
        <f t="shared" si="0"/>
        <v>1073283.26</v>
      </c>
      <c r="O30" s="243"/>
      <c r="P30" s="322"/>
      <c r="Q30" s="314"/>
      <c r="R30" s="314"/>
      <c r="S30" s="314"/>
    </row>
    <row r="31" spans="1:19">
      <c r="A31" s="372">
        <f t="shared" si="3"/>
        <v>20</v>
      </c>
      <c r="B31" s="378" t="s">
        <v>905</v>
      </c>
      <c r="C31" s="374"/>
      <c r="D31" s="322">
        <f t="shared" si="4"/>
        <v>1073283.26</v>
      </c>
      <c r="E31" s="309"/>
      <c r="F31" s="322">
        <v>0</v>
      </c>
      <c r="G31" s="309"/>
      <c r="H31" s="322">
        <v>0</v>
      </c>
      <c r="I31" s="309"/>
      <c r="J31" s="322">
        <v>0</v>
      </c>
      <c r="K31" s="309"/>
      <c r="L31" s="322">
        <v>0</v>
      </c>
      <c r="M31" s="379"/>
      <c r="N31" s="309">
        <f t="shared" si="0"/>
        <v>1073283.26</v>
      </c>
      <c r="O31" s="243"/>
      <c r="P31" s="322"/>
      <c r="Q31" s="314"/>
      <c r="R31" s="314"/>
      <c r="S31" s="314"/>
    </row>
    <row r="32" spans="1:19">
      <c r="A32" s="372">
        <f t="shared" si="3"/>
        <v>21</v>
      </c>
      <c r="B32" s="378" t="s">
        <v>906</v>
      </c>
      <c r="C32" s="374"/>
      <c r="D32" s="322">
        <f t="shared" si="4"/>
        <v>1073283.26</v>
      </c>
      <c r="E32" s="309"/>
      <c r="F32" s="322">
        <v>18628.62</v>
      </c>
      <c r="G32" s="309"/>
      <c r="H32" s="322">
        <v>0</v>
      </c>
      <c r="I32" s="309"/>
      <c r="J32" s="322">
        <v>0</v>
      </c>
      <c r="K32" s="309"/>
      <c r="L32" s="322">
        <v>0</v>
      </c>
      <c r="M32" s="379"/>
      <c r="N32" s="309">
        <f t="shared" si="0"/>
        <v>1091911.8800000001</v>
      </c>
      <c r="O32" s="243"/>
      <c r="P32" s="322"/>
      <c r="Q32" s="314"/>
      <c r="R32" s="314"/>
      <c r="S32" s="314"/>
    </row>
    <row r="33" spans="1:19">
      <c r="A33" s="372">
        <f t="shared" si="3"/>
        <v>22</v>
      </c>
      <c r="B33" s="378" t="s">
        <v>907</v>
      </c>
      <c r="C33" s="374"/>
      <c r="D33" s="322">
        <f t="shared" si="4"/>
        <v>1091911.8800000001</v>
      </c>
      <c r="E33" s="309"/>
      <c r="F33" s="322">
        <v>0</v>
      </c>
      <c r="G33" s="309"/>
      <c r="H33" s="322">
        <v>0</v>
      </c>
      <c r="I33" s="309"/>
      <c r="J33" s="322">
        <v>0</v>
      </c>
      <c r="K33" s="309"/>
      <c r="L33" s="322">
        <v>0</v>
      </c>
      <c r="M33" s="379"/>
      <c r="N33" s="309">
        <f t="shared" si="0"/>
        <v>1091911.8800000001</v>
      </c>
      <c r="O33" s="243"/>
      <c r="P33" s="322"/>
      <c r="Q33" s="314"/>
      <c r="R33" s="314"/>
      <c r="S33" s="314"/>
    </row>
    <row r="34" spans="1:19">
      <c r="A34" s="372">
        <f t="shared" si="3"/>
        <v>23</v>
      </c>
      <c r="B34" s="378" t="s">
        <v>908</v>
      </c>
      <c r="C34" s="374"/>
      <c r="D34" s="322">
        <f t="shared" si="4"/>
        <v>1091911.8800000001</v>
      </c>
      <c r="E34" s="309"/>
      <c r="F34" s="322">
        <v>6055.1699999999992</v>
      </c>
      <c r="G34" s="309"/>
      <c r="H34" s="322">
        <v>0</v>
      </c>
      <c r="I34" s="309"/>
      <c r="J34" s="322">
        <v>0</v>
      </c>
      <c r="K34" s="309"/>
      <c r="L34" s="322">
        <v>0</v>
      </c>
      <c r="M34" s="379"/>
      <c r="N34" s="309">
        <f t="shared" si="0"/>
        <v>1097967.05</v>
      </c>
      <c r="O34" s="243"/>
      <c r="P34" s="322"/>
      <c r="Q34" s="314"/>
      <c r="R34" s="314"/>
      <c r="S34" s="314"/>
    </row>
    <row r="35" spans="1:19">
      <c r="A35" s="372">
        <f t="shared" si="3"/>
        <v>24</v>
      </c>
      <c r="B35" s="378" t="s">
        <v>1025</v>
      </c>
      <c r="C35" s="374"/>
      <c r="D35" s="322">
        <f t="shared" ref="D35:D37" si="5">+N34</f>
        <v>1097967.05</v>
      </c>
      <c r="E35" s="309"/>
      <c r="F35" s="322">
        <v>0</v>
      </c>
      <c r="G35" s="309"/>
      <c r="H35" s="322">
        <v>0</v>
      </c>
      <c r="I35" s="309"/>
      <c r="J35" s="322">
        <v>0</v>
      </c>
      <c r="K35" s="309"/>
      <c r="L35" s="322">
        <v>0</v>
      </c>
      <c r="M35" s="379"/>
      <c r="N35" s="309">
        <f t="shared" ref="N35:N37" si="6">D35+F35-H35+J35+L35</f>
        <v>1097967.05</v>
      </c>
      <c r="O35" s="243"/>
      <c r="P35" s="322"/>
      <c r="Q35" s="314"/>
      <c r="R35" s="314"/>
      <c r="S35" s="314"/>
    </row>
    <row r="36" spans="1:19">
      <c r="A36" s="372">
        <f t="shared" si="3"/>
        <v>25</v>
      </c>
      <c r="B36" s="378" t="s">
        <v>954</v>
      </c>
      <c r="C36" s="374"/>
      <c r="D36" s="322">
        <f t="shared" si="5"/>
        <v>1097967.05</v>
      </c>
      <c r="E36" s="309"/>
      <c r="F36" s="322">
        <v>0</v>
      </c>
      <c r="G36" s="309"/>
      <c r="H36" s="322">
        <v>0</v>
      </c>
      <c r="I36" s="309"/>
      <c r="J36" s="322">
        <v>0</v>
      </c>
      <c r="K36" s="309"/>
      <c r="L36" s="322">
        <v>0</v>
      </c>
      <c r="M36" s="379"/>
      <c r="N36" s="309">
        <f t="shared" si="6"/>
        <v>1097967.05</v>
      </c>
      <c r="O36" s="243"/>
      <c r="P36" s="322"/>
      <c r="Q36" s="314"/>
      <c r="R36" s="314"/>
      <c r="S36" s="314"/>
    </row>
    <row r="37" spans="1:19">
      <c r="A37" s="372">
        <f t="shared" si="3"/>
        <v>26</v>
      </c>
      <c r="B37" s="324" t="s">
        <v>911</v>
      </c>
      <c r="C37" s="374"/>
      <c r="D37" s="322">
        <f t="shared" si="5"/>
        <v>1097967.05</v>
      </c>
      <c r="E37" s="309"/>
      <c r="F37" s="322">
        <v>11214</v>
      </c>
      <c r="G37" s="309"/>
      <c r="H37" s="322">
        <v>0</v>
      </c>
      <c r="I37" s="309"/>
      <c r="J37" s="322">
        <v>0</v>
      </c>
      <c r="K37" s="309"/>
      <c r="L37" s="322">
        <v>0</v>
      </c>
      <c r="M37" s="379"/>
      <c r="N37" s="309">
        <f t="shared" si="6"/>
        <v>1109181.05</v>
      </c>
      <c r="O37" s="243"/>
      <c r="P37" s="322"/>
      <c r="Q37" s="314"/>
      <c r="R37" s="314"/>
      <c r="S37" s="314"/>
    </row>
    <row r="38" spans="1:19">
      <c r="A38" s="372">
        <f t="shared" si="3"/>
        <v>27</v>
      </c>
      <c r="B38" s="378" t="s">
        <v>1024</v>
      </c>
      <c r="C38" s="374"/>
      <c r="D38" s="309"/>
      <c r="E38" s="309"/>
      <c r="F38" s="309"/>
      <c r="G38" s="309"/>
      <c r="H38" s="309"/>
      <c r="I38" s="309"/>
      <c r="J38" s="309"/>
      <c r="K38" s="309"/>
      <c r="L38" s="309"/>
      <c r="M38" s="379"/>
      <c r="N38" s="309">
        <f>+AVERAGE(N13:N37)</f>
        <v>687144.25680000009</v>
      </c>
      <c r="O38" s="243"/>
      <c r="P38" s="309"/>
      <c r="Q38" s="314"/>
      <c r="R38" s="314"/>
      <c r="S38" s="314"/>
    </row>
    <row r="39" spans="1:19" ht="14.5">
      <c r="A39" s="372"/>
      <c r="B39" s="374"/>
      <c r="C39" s="374"/>
      <c r="D39" s="309"/>
      <c r="E39" s="381"/>
      <c r="F39" s="309"/>
      <c r="G39" s="381"/>
      <c r="H39" s="309"/>
      <c r="I39" s="381"/>
      <c r="J39" s="309"/>
      <c r="K39" s="381"/>
      <c r="L39" s="309"/>
      <c r="M39" s="381"/>
      <c r="N39" s="309"/>
      <c r="O39" s="374"/>
      <c r="P39" s="309"/>
      <c r="Q39" s="314"/>
      <c r="R39" s="314"/>
      <c r="S39" s="314"/>
    </row>
    <row r="40" spans="1:19" ht="14.5">
      <c r="A40" s="372"/>
      <c r="B40" s="374"/>
      <c r="C40" s="374"/>
      <c r="D40" s="309"/>
      <c r="E40" s="381"/>
      <c r="F40" s="309"/>
      <c r="G40" s="381"/>
      <c r="H40" s="309"/>
      <c r="I40" s="381"/>
      <c r="J40" s="309"/>
      <c r="K40" s="381"/>
      <c r="L40" s="309"/>
      <c r="M40" s="381"/>
      <c r="N40" s="362"/>
      <c r="O40" s="374"/>
      <c r="P40" s="309"/>
      <c r="Q40" s="314"/>
      <c r="R40" s="314"/>
      <c r="S40" s="314"/>
    </row>
    <row r="41" spans="1:19" ht="26">
      <c r="A41" s="372"/>
      <c r="B41" s="364" t="s">
        <v>958</v>
      </c>
      <c r="C41" s="365"/>
      <c r="D41" s="366" t="str">
        <f>+D10</f>
        <v>Beginning Balance</v>
      </c>
      <c r="E41" s="367"/>
      <c r="F41" s="368" t="s">
        <v>949</v>
      </c>
      <c r="G41" s="369"/>
      <c r="H41" s="368" t="s">
        <v>959</v>
      </c>
      <c r="I41" s="369"/>
      <c r="J41" s="382" t="s">
        <v>885</v>
      </c>
      <c r="K41" s="369"/>
      <c r="L41" s="368" t="s">
        <v>951</v>
      </c>
      <c r="M41" s="369"/>
      <c r="N41" s="370" t="str">
        <f>+N10</f>
        <v>Ending Balance</v>
      </c>
      <c r="O41" s="371"/>
      <c r="P41" s="370" t="s">
        <v>788</v>
      </c>
      <c r="Q41" s="314"/>
      <c r="R41" s="314"/>
      <c r="S41" s="314"/>
    </row>
    <row r="42" spans="1:19">
      <c r="A42" s="372">
        <f>+A38+1</f>
        <v>28</v>
      </c>
      <c r="B42" s="373" t="str">
        <f>+B11</f>
        <v>January 2021</v>
      </c>
      <c r="C42" s="374"/>
      <c r="D42" s="375">
        <v>0</v>
      </c>
      <c r="E42" s="376"/>
      <c r="F42" s="375">
        <v>0</v>
      </c>
      <c r="G42" s="377"/>
      <c r="H42" s="375">
        <v>0</v>
      </c>
      <c r="I42" s="376"/>
      <c r="J42" s="241">
        <v>0</v>
      </c>
      <c r="K42" s="241"/>
      <c r="L42" s="375">
        <v>0</v>
      </c>
      <c r="M42" s="376"/>
      <c r="N42" s="241">
        <f t="shared" ref="N42:N65" si="7">D42+F42-H42+J42+L42</f>
        <v>0</v>
      </c>
      <c r="O42" s="374"/>
      <c r="P42" s="322"/>
      <c r="Q42" s="314"/>
      <c r="R42" s="314"/>
      <c r="S42" s="314"/>
    </row>
    <row r="43" spans="1:19">
      <c r="A43" s="372">
        <f>A42+1</f>
        <v>29</v>
      </c>
      <c r="B43" s="378" t="s">
        <v>954</v>
      </c>
      <c r="C43" s="374"/>
      <c r="D43" s="322">
        <f>+N42</f>
        <v>0</v>
      </c>
      <c r="E43" s="379"/>
      <c r="F43" s="322">
        <v>0</v>
      </c>
      <c r="G43" s="379"/>
      <c r="H43" s="322">
        <v>0</v>
      </c>
      <c r="I43" s="309"/>
      <c r="J43" s="309">
        <v>0</v>
      </c>
      <c r="K43" s="379"/>
      <c r="L43" s="322">
        <v>0</v>
      </c>
      <c r="M43" s="379"/>
      <c r="N43" s="309">
        <f t="shared" si="7"/>
        <v>0</v>
      </c>
      <c r="O43" s="243"/>
      <c r="P43" s="322"/>
      <c r="Q43" s="314"/>
      <c r="R43" s="314"/>
      <c r="S43" s="314"/>
    </row>
    <row r="44" spans="1:19">
      <c r="A44" s="372">
        <f>A43+1</f>
        <v>30</v>
      </c>
      <c r="B44" s="324" t="s">
        <v>911</v>
      </c>
      <c r="C44" s="374"/>
      <c r="D44" s="322">
        <f>+N43</f>
        <v>0</v>
      </c>
      <c r="E44" s="309"/>
      <c r="F44" s="322">
        <v>0</v>
      </c>
      <c r="G44" s="309"/>
      <c r="H44" s="322">
        <v>0</v>
      </c>
      <c r="I44" s="309"/>
      <c r="J44" s="309">
        <v>0</v>
      </c>
      <c r="K44" s="309"/>
      <c r="L44" s="322">
        <v>0</v>
      </c>
      <c r="M44" s="379"/>
      <c r="N44" s="309">
        <f t="shared" si="7"/>
        <v>0</v>
      </c>
      <c r="O44" s="243"/>
      <c r="P44" s="322"/>
      <c r="Q44" s="314"/>
      <c r="R44" s="314"/>
      <c r="S44" s="314"/>
    </row>
    <row r="45" spans="1:19">
      <c r="A45" s="372">
        <f>A44+1</f>
        <v>31</v>
      </c>
      <c r="B45" s="378" t="s">
        <v>955</v>
      </c>
      <c r="C45" s="374"/>
      <c r="D45" s="322">
        <f>+N44</f>
        <v>0</v>
      </c>
      <c r="E45" s="309"/>
      <c r="F45" s="322">
        <v>0</v>
      </c>
      <c r="G45" s="309"/>
      <c r="H45" s="322">
        <v>0</v>
      </c>
      <c r="I45" s="309"/>
      <c r="J45" s="309">
        <v>0</v>
      </c>
      <c r="K45" s="309"/>
      <c r="L45" s="322">
        <v>0</v>
      </c>
      <c r="M45" s="379"/>
      <c r="N45" s="309">
        <f t="shared" si="7"/>
        <v>0</v>
      </c>
      <c r="O45" s="243"/>
      <c r="P45" s="322"/>
      <c r="Q45" s="314"/>
      <c r="R45" s="314"/>
      <c r="S45" s="314"/>
    </row>
    <row r="46" spans="1:19">
      <c r="A46" s="372">
        <f>+A45+1</f>
        <v>32</v>
      </c>
      <c r="B46" s="378" t="s">
        <v>956</v>
      </c>
      <c r="C46" s="374"/>
      <c r="D46" s="322">
        <f>+N45</f>
        <v>0</v>
      </c>
      <c r="E46" s="309"/>
      <c r="F46" s="322">
        <v>0</v>
      </c>
      <c r="G46" s="309"/>
      <c r="H46" s="322">
        <v>0</v>
      </c>
      <c r="I46" s="309"/>
      <c r="J46" s="309">
        <v>0</v>
      </c>
      <c r="K46" s="309"/>
      <c r="L46" s="322">
        <v>0</v>
      </c>
      <c r="M46" s="379"/>
      <c r="N46" s="309">
        <f t="shared" si="7"/>
        <v>0</v>
      </c>
      <c r="O46" s="243"/>
      <c r="P46" s="322"/>
      <c r="Q46" s="314"/>
      <c r="R46" s="314"/>
      <c r="S46" s="314"/>
    </row>
    <row r="47" spans="1:19">
      <c r="A47" s="372">
        <f t="shared" ref="A47:A53" si="8">+A46+1</f>
        <v>33</v>
      </c>
      <c r="B47" s="378" t="s">
        <v>914</v>
      </c>
      <c r="C47" s="374"/>
      <c r="D47" s="322">
        <f t="shared" ref="D47:D53" si="9">+N46</f>
        <v>0</v>
      </c>
      <c r="E47" s="309"/>
      <c r="F47" s="322">
        <v>0</v>
      </c>
      <c r="G47" s="309"/>
      <c r="H47" s="322">
        <v>0</v>
      </c>
      <c r="I47" s="309"/>
      <c r="J47" s="309">
        <v>0</v>
      </c>
      <c r="K47" s="309"/>
      <c r="L47" s="322">
        <v>0</v>
      </c>
      <c r="M47" s="379"/>
      <c r="N47" s="309">
        <f t="shared" si="7"/>
        <v>0</v>
      </c>
      <c r="O47" s="243"/>
      <c r="P47" s="322"/>
      <c r="Q47" s="314"/>
      <c r="R47" s="314"/>
      <c r="S47" s="314"/>
    </row>
    <row r="48" spans="1:19">
      <c r="A48" s="372">
        <f t="shared" si="8"/>
        <v>34</v>
      </c>
      <c r="B48" s="378" t="s">
        <v>903</v>
      </c>
      <c r="C48" s="374"/>
      <c r="D48" s="322">
        <f t="shared" si="9"/>
        <v>0</v>
      </c>
      <c r="E48" s="309"/>
      <c r="F48" s="322">
        <v>0</v>
      </c>
      <c r="G48" s="309"/>
      <c r="H48" s="322">
        <v>0</v>
      </c>
      <c r="I48" s="309"/>
      <c r="J48" s="309">
        <f>+'WS 7 ADIT'!$E$8/12*'WS 6 IROL-CIP Investment'!N16</f>
        <v>0</v>
      </c>
      <c r="K48" s="309"/>
      <c r="L48" s="322">
        <v>0</v>
      </c>
      <c r="M48" s="379"/>
      <c r="N48" s="309">
        <f t="shared" si="7"/>
        <v>0</v>
      </c>
      <c r="O48" s="243"/>
      <c r="P48" s="322"/>
      <c r="Q48" s="314"/>
      <c r="R48" s="314"/>
      <c r="S48" s="314"/>
    </row>
    <row r="49" spans="1:19">
      <c r="A49" s="372">
        <f t="shared" si="8"/>
        <v>35</v>
      </c>
      <c r="B49" s="378" t="s">
        <v>904</v>
      </c>
      <c r="C49" s="374"/>
      <c r="D49" s="322">
        <f t="shared" si="9"/>
        <v>0</v>
      </c>
      <c r="E49" s="309"/>
      <c r="F49" s="322">
        <v>0</v>
      </c>
      <c r="G49" s="309"/>
      <c r="H49" s="322">
        <v>0</v>
      </c>
      <c r="I49" s="309"/>
      <c r="J49" s="309">
        <f>+'WS 7 ADIT'!$E$8/12*'WS 6 IROL-CIP Investment'!N17</f>
        <v>0</v>
      </c>
      <c r="K49" s="309"/>
      <c r="L49" s="322">
        <v>0</v>
      </c>
      <c r="M49" s="379"/>
      <c r="N49" s="309">
        <f t="shared" si="7"/>
        <v>0</v>
      </c>
      <c r="O49" s="243"/>
      <c r="P49" s="322"/>
      <c r="Q49" s="314"/>
      <c r="R49" s="314"/>
      <c r="S49" s="314"/>
    </row>
    <row r="50" spans="1:19">
      <c r="A50" s="372">
        <f t="shared" si="8"/>
        <v>36</v>
      </c>
      <c r="B50" s="378" t="s">
        <v>905</v>
      </c>
      <c r="C50" s="374"/>
      <c r="D50" s="322">
        <f t="shared" si="9"/>
        <v>0</v>
      </c>
      <c r="E50" s="309"/>
      <c r="F50" s="322">
        <v>0</v>
      </c>
      <c r="G50" s="309"/>
      <c r="H50" s="322">
        <v>0</v>
      </c>
      <c r="I50" s="309"/>
      <c r="J50" s="309">
        <f>+'WS 7 ADIT'!$E$8/12*'WS 6 IROL-CIP Investment'!N18</f>
        <v>1938.6875</v>
      </c>
      <c r="K50" s="309"/>
      <c r="L50" s="322">
        <v>0</v>
      </c>
      <c r="M50" s="379"/>
      <c r="N50" s="309">
        <f t="shared" si="7"/>
        <v>1938.6875</v>
      </c>
      <c r="O50" s="243"/>
      <c r="P50" s="322"/>
      <c r="Q50" s="314"/>
      <c r="R50" s="314"/>
      <c r="S50" s="314"/>
    </row>
    <row r="51" spans="1:19">
      <c r="A51" s="372">
        <f t="shared" si="8"/>
        <v>37</v>
      </c>
      <c r="B51" s="378" t="s">
        <v>906</v>
      </c>
      <c r="C51" s="374"/>
      <c r="D51" s="322">
        <f t="shared" si="9"/>
        <v>1938.6875</v>
      </c>
      <c r="E51" s="309"/>
      <c r="F51" s="322">
        <v>0</v>
      </c>
      <c r="G51" s="309"/>
      <c r="H51" s="322">
        <v>0</v>
      </c>
      <c r="I51" s="309"/>
      <c r="J51" s="309">
        <f>+'WS 7 ADIT'!$E$8/12*'WS 6 IROL-CIP Investment'!N19</f>
        <v>1938.6875</v>
      </c>
      <c r="K51" s="309"/>
      <c r="L51" s="322">
        <v>0</v>
      </c>
      <c r="M51" s="379"/>
      <c r="N51" s="309">
        <f t="shared" si="7"/>
        <v>3877.375</v>
      </c>
      <c r="O51" s="243"/>
      <c r="P51" s="322"/>
      <c r="Q51" s="314"/>
      <c r="R51" s="314"/>
      <c r="S51" s="314"/>
    </row>
    <row r="52" spans="1:19">
      <c r="A52" s="372">
        <f t="shared" si="8"/>
        <v>38</v>
      </c>
      <c r="B52" s="378" t="s">
        <v>907</v>
      </c>
      <c r="C52" s="374"/>
      <c r="D52" s="322">
        <f t="shared" si="9"/>
        <v>3877.375</v>
      </c>
      <c r="E52" s="309"/>
      <c r="F52" s="322">
        <v>0</v>
      </c>
      <c r="G52" s="309"/>
      <c r="H52" s="322">
        <v>0</v>
      </c>
      <c r="I52" s="309"/>
      <c r="J52" s="309">
        <f>+'WS 7 ADIT'!$E$8/12*'WS 6 IROL-CIP Investment'!N20</f>
        <v>5331.0808333333334</v>
      </c>
      <c r="K52" s="309"/>
      <c r="L52" s="322">
        <v>0</v>
      </c>
      <c r="M52" s="379"/>
      <c r="N52" s="309">
        <f t="shared" si="7"/>
        <v>9208.4558333333334</v>
      </c>
      <c r="O52" s="243"/>
      <c r="P52" s="322"/>
      <c r="Q52" s="314"/>
      <c r="R52" s="314"/>
      <c r="S52" s="314"/>
    </row>
    <row r="53" spans="1:19">
      <c r="A53" s="372">
        <f t="shared" si="8"/>
        <v>39</v>
      </c>
      <c r="B53" s="378" t="s">
        <v>908</v>
      </c>
      <c r="C53" s="374"/>
      <c r="D53" s="322">
        <f t="shared" si="9"/>
        <v>9208.4558333333334</v>
      </c>
      <c r="E53" s="309"/>
      <c r="F53" s="322">
        <v>0</v>
      </c>
      <c r="G53" s="309"/>
      <c r="H53" s="322">
        <v>0</v>
      </c>
      <c r="I53" s="309"/>
      <c r="J53" s="309">
        <f>+'WS 7 ADIT'!$E$8/12*'WS 6 IROL-CIP Investment'!N21</f>
        <v>13516.757916666666</v>
      </c>
      <c r="K53" s="309"/>
      <c r="L53" s="322">
        <v>0</v>
      </c>
      <c r="M53" s="379"/>
      <c r="N53" s="309">
        <f t="shared" si="7"/>
        <v>22725.213749999999</v>
      </c>
      <c r="O53" s="243"/>
      <c r="P53" s="322"/>
      <c r="Q53" s="314"/>
      <c r="R53" s="314"/>
      <c r="S53" s="314"/>
    </row>
    <row r="54" spans="1:19">
      <c r="A54" s="372">
        <f>+A53</f>
        <v>39</v>
      </c>
      <c r="B54" s="378" t="s">
        <v>957</v>
      </c>
      <c r="C54" s="374"/>
      <c r="D54" s="322">
        <f>+N53</f>
        <v>22725.213749999999</v>
      </c>
      <c r="E54" s="379"/>
      <c r="F54" s="322">
        <v>0</v>
      </c>
      <c r="G54" s="380"/>
      <c r="H54" s="322">
        <v>0</v>
      </c>
      <c r="I54" s="379"/>
      <c r="J54" s="309">
        <f>+'WS 7 ADIT'!$E$8/12*'WS 6 IROL-CIP Investment'!N22</f>
        <v>13516.757916666666</v>
      </c>
      <c r="K54" s="309"/>
      <c r="L54" s="322">
        <v>0</v>
      </c>
      <c r="M54" s="379"/>
      <c r="N54" s="309">
        <f t="shared" si="7"/>
        <v>36241.971666666665</v>
      </c>
      <c r="O54" s="374"/>
      <c r="P54" s="322"/>
      <c r="Q54" s="314"/>
      <c r="R54" s="314"/>
      <c r="S54" s="314"/>
    </row>
    <row r="55" spans="1:19">
      <c r="A55" s="372">
        <f>A54+1</f>
        <v>40</v>
      </c>
      <c r="B55" s="378" t="s">
        <v>954</v>
      </c>
      <c r="C55" s="374"/>
      <c r="D55" s="322">
        <f>+N54</f>
        <v>36241.971666666665</v>
      </c>
      <c r="E55" s="379"/>
      <c r="F55" s="322">
        <v>0</v>
      </c>
      <c r="G55" s="379"/>
      <c r="H55" s="322">
        <v>0</v>
      </c>
      <c r="I55" s="309"/>
      <c r="J55" s="309">
        <f>+'WS 7 ADIT'!$E$8/12*'WS 6 IROL-CIP Investment'!N23</f>
        <v>15469.862083333333</v>
      </c>
      <c r="K55" s="379"/>
      <c r="L55" s="322">
        <v>0</v>
      </c>
      <c r="M55" s="379"/>
      <c r="N55" s="309">
        <f t="shared" si="7"/>
        <v>51711.833749999998</v>
      </c>
      <c r="O55" s="243"/>
      <c r="P55" s="322"/>
      <c r="Q55" s="314"/>
      <c r="R55" s="314"/>
      <c r="S55" s="314"/>
    </row>
    <row r="56" spans="1:19">
      <c r="A56" s="372">
        <f>A55+1</f>
        <v>41</v>
      </c>
      <c r="B56" s="324" t="s">
        <v>911</v>
      </c>
      <c r="C56" s="374"/>
      <c r="D56" s="322">
        <f>+N55</f>
        <v>51711.833749999998</v>
      </c>
      <c r="E56" s="309"/>
      <c r="F56" s="322">
        <v>0</v>
      </c>
      <c r="G56" s="309"/>
      <c r="H56" s="322">
        <v>0</v>
      </c>
      <c r="I56" s="309"/>
      <c r="J56" s="309">
        <f>+'WS 7 ADIT'!$E$8/12*'WS 6 IROL-CIP Investment'!N24</f>
        <v>15469.862083333333</v>
      </c>
      <c r="K56" s="309"/>
      <c r="L56" s="322">
        <v>0</v>
      </c>
      <c r="M56" s="379"/>
      <c r="N56" s="309">
        <f t="shared" si="7"/>
        <v>67181.695833333331</v>
      </c>
      <c r="O56" s="243"/>
      <c r="P56" s="322"/>
      <c r="Q56" s="314"/>
      <c r="R56" s="314"/>
      <c r="S56" s="314"/>
    </row>
    <row r="57" spans="1:19">
      <c r="A57" s="372">
        <f>A56+1</f>
        <v>42</v>
      </c>
      <c r="B57" s="378" t="s">
        <v>955</v>
      </c>
      <c r="C57" s="374"/>
      <c r="D57" s="322">
        <f>+N56</f>
        <v>67181.695833333331</v>
      </c>
      <c r="E57" s="309"/>
      <c r="F57" s="322">
        <v>0</v>
      </c>
      <c r="G57" s="309"/>
      <c r="H57" s="322">
        <v>0</v>
      </c>
      <c r="I57" s="309"/>
      <c r="J57" s="309">
        <f>+'WS 7 ADIT'!$E$8/12*'WS 6 IROL-CIP Investment'!N25</f>
        <v>20839.195416666666</v>
      </c>
      <c r="K57" s="309"/>
      <c r="L57" s="322">
        <v>0</v>
      </c>
      <c r="M57" s="379"/>
      <c r="N57" s="309">
        <f t="shared" si="7"/>
        <v>88020.891250000001</v>
      </c>
      <c r="O57" s="243"/>
      <c r="P57" s="322"/>
      <c r="Q57" s="314"/>
      <c r="R57" s="314"/>
      <c r="S57" s="314"/>
    </row>
    <row r="58" spans="1:19">
      <c r="A58" s="372">
        <f>+A57+1</f>
        <v>43</v>
      </c>
      <c r="B58" s="378" t="s">
        <v>956</v>
      </c>
      <c r="C58" s="374"/>
      <c r="D58" s="322">
        <f>+N57</f>
        <v>88020.891250000001</v>
      </c>
      <c r="E58" s="309"/>
      <c r="F58" s="322">
        <v>0</v>
      </c>
      <c r="G58" s="309"/>
      <c r="H58" s="322">
        <v>0</v>
      </c>
      <c r="I58" s="309"/>
      <c r="J58" s="309">
        <f>+'WS 7 ADIT'!$E$8/12*'WS 6 IROL-CIP Investment'!N26</f>
        <v>20839.195416666666</v>
      </c>
      <c r="K58" s="309"/>
      <c r="L58" s="322">
        <v>0</v>
      </c>
      <c r="M58" s="379"/>
      <c r="N58" s="309">
        <f t="shared" si="7"/>
        <v>108860.08666666667</v>
      </c>
      <c r="O58" s="243"/>
      <c r="P58" s="322"/>
      <c r="Q58" s="314"/>
      <c r="R58" s="314"/>
      <c r="S58" s="314"/>
    </row>
    <row r="59" spans="1:19">
      <c r="A59" s="372">
        <f t="shared" ref="A59:A70" si="10">+A58+1</f>
        <v>44</v>
      </c>
      <c r="B59" s="378" t="s">
        <v>914</v>
      </c>
      <c r="C59" s="374"/>
      <c r="D59" s="322">
        <f t="shared" ref="D59:D65" si="11">+N58</f>
        <v>108860.08666666667</v>
      </c>
      <c r="E59" s="309"/>
      <c r="F59" s="322">
        <v>0</v>
      </c>
      <c r="G59" s="309"/>
      <c r="H59" s="322">
        <v>0</v>
      </c>
      <c r="I59" s="309"/>
      <c r="J59" s="309">
        <f>+'WS 7 ADIT'!$E$8/12*'WS 6 IROL-CIP Investment'!N27</f>
        <v>22360.067916666667</v>
      </c>
      <c r="K59" s="309"/>
      <c r="L59" s="322">
        <v>0</v>
      </c>
      <c r="M59" s="379"/>
      <c r="N59" s="309">
        <f t="shared" si="7"/>
        <v>131220.15458333335</v>
      </c>
      <c r="O59" s="243"/>
      <c r="P59" s="322"/>
      <c r="Q59" s="314"/>
      <c r="R59" s="314"/>
      <c r="S59" s="314"/>
    </row>
    <row r="60" spans="1:19">
      <c r="A60" s="372">
        <f t="shared" si="10"/>
        <v>45</v>
      </c>
      <c r="B60" s="378" t="s">
        <v>903</v>
      </c>
      <c r="C60" s="374"/>
      <c r="D60" s="322">
        <f t="shared" si="11"/>
        <v>131220.15458333335</v>
      </c>
      <c r="E60" s="309"/>
      <c r="F60" s="322">
        <v>0</v>
      </c>
      <c r="G60" s="309"/>
      <c r="H60" s="322">
        <v>0</v>
      </c>
      <c r="I60" s="309"/>
      <c r="J60" s="309">
        <f>+'WS 7 ADIT'!$E$8/12*'WS 6 IROL-CIP Investment'!N28</f>
        <v>22360.067916666667</v>
      </c>
      <c r="K60" s="309"/>
      <c r="L60" s="322">
        <v>0</v>
      </c>
      <c r="M60" s="379"/>
      <c r="N60" s="309">
        <f t="shared" si="7"/>
        <v>153580.22250000003</v>
      </c>
      <c r="O60" s="243"/>
      <c r="P60" s="322"/>
      <c r="Q60" s="314"/>
      <c r="R60" s="314"/>
      <c r="S60" s="314"/>
    </row>
    <row r="61" spans="1:19">
      <c r="A61" s="372">
        <f t="shared" si="10"/>
        <v>46</v>
      </c>
      <c r="B61" s="378" t="s">
        <v>904</v>
      </c>
      <c r="C61" s="374"/>
      <c r="D61" s="322">
        <f t="shared" si="11"/>
        <v>153580.22250000003</v>
      </c>
      <c r="E61" s="309"/>
      <c r="F61" s="322">
        <v>0</v>
      </c>
      <c r="G61" s="309"/>
      <c r="H61" s="322">
        <v>0</v>
      </c>
      <c r="I61" s="309"/>
      <c r="J61" s="309">
        <f>+'WS 7 ADIT'!$E$8/12*'WS 6 IROL-CIP Investment'!N29</f>
        <v>22360.067916666667</v>
      </c>
      <c r="K61" s="309"/>
      <c r="L61" s="322">
        <v>0</v>
      </c>
      <c r="M61" s="379"/>
      <c r="N61" s="309">
        <f t="shared" si="7"/>
        <v>175940.29041666671</v>
      </c>
      <c r="O61" s="243"/>
      <c r="P61" s="322"/>
      <c r="Q61" s="314"/>
      <c r="R61" s="314"/>
      <c r="S61" s="314"/>
    </row>
    <row r="62" spans="1:19">
      <c r="A62" s="372">
        <f t="shared" si="10"/>
        <v>47</v>
      </c>
      <c r="B62" s="378" t="s">
        <v>905</v>
      </c>
      <c r="C62" s="374"/>
      <c r="D62" s="322">
        <f t="shared" si="11"/>
        <v>175940.29041666671</v>
      </c>
      <c r="E62" s="309"/>
      <c r="F62" s="322">
        <v>0</v>
      </c>
      <c r="G62" s="309"/>
      <c r="H62" s="322">
        <v>0</v>
      </c>
      <c r="I62" s="309"/>
      <c r="J62" s="309">
        <f>+'WS 7 ADIT'!$E$8/12*'WS 6 IROL-CIP Investment'!N30</f>
        <v>22360.067916666667</v>
      </c>
      <c r="K62" s="309"/>
      <c r="L62" s="322">
        <v>0</v>
      </c>
      <c r="M62" s="379"/>
      <c r="N62" s="309">
        <f t="shared" si="7"/>
        <v>198300.3583333334</v>
      </c>
      <c r="O62" s="243"/>
      <c r="P62" s="322"/>
      <c r="Q62" s="314"/>
      <c r="R62" s="314"/>
      <c r="S62" s="314"/>
    </row>
    <row r="63" spans="1:19">
      <c r="A63" s="372">
        <f t="shared" si="10"/>
        <v>48</v>
      </c>
      <c r="B63" s="378" t="s">
        <v>906</v>
      </c>
      <c r="C63" s="374"/>
      <c r="D63" s="322">
        <f t="shared" si="11"/>
        <v>198300.3583333334</v>
      </c>
      <c r="E63" s="309"/>
      <c r="F63" s="322">
        <v>0</v>
      </c>
      <c r="G63" s="309"/>
      <c r="H63" s="322">
        <v>0</v>
      </c>
      <c r="I63" s="309"/>
      <c r="J63" s="309">
        <f>+'WS 7 ADIT'!$E$8/12*'WS 6 IROL-CIP Investment'!N31</f>
        <v>22360.067916666667</v>
      </c>
      <c r="K63" s="309"/>
      <c r="L63" s="322">
        <v>0</v>
      </c>
      <c r="M63" s="379"/>
      <c r="N63" s="309">
        <f t="shared" si="7"/>
        <v>220660.42625000008</v>
      </c>
      <c r="O63" s="243"/>
      <c r="P63" s="322"/>
      <c r="Q63" s="314"/>
      <c r="R63" s="314"/>
      <c r="S63" s="314"/>
    </row>
    <row r="64" spans="1:19">
      <c r="A64" s="372">
        <f t="shared" si="10"/>
        <v>49</v>
      </c>
      <c r="B64" s="378" t="s">
        <v>907</v>
      </c>
      <c r="C64" s="374"/>
      <c r="D64" s="322">
        <f t="shared" si="11"/>
        <v>220660.42625000008</v>
      </c>
      <c r="E64" s="309"/>
      <c r="F64" s="322">
        <v>0</v>
      </c>
      <c r="G64" s="309"/>
      <c r="H64" s="322">
        <v>0</v>
      </c>
      <c r="I64" s="309"/>
      <c r="J64" s="309">
        <f>+'WS 7 ADIT'!$E$8/12*'WS 6 IROL-CIP Investment'!N32</f>
        <v>22748.164166666669</v>
      </c>
      <c r="K64" s="309"/>
      <c r="L64" s="322">
        <v>0</v>
      </c>
      <c r="M64" s="379"/>
      <c r="N64" s="309">
        <f t="shared" si="7"/>
        <v>243408.59041666676</v>
      </c>
      <c r="O64" s="243"/>
      <c r="P64" s="322"/>
      <c r="Q64" s="314"/>
      <c r="R64" s="314"/>
      <c r="S64" s="314"/>
    </row>
    <row r="65" spans="1:19">
      <c r="A65" s="372">
        <f t="shared" si="10"/>
        <v>50</v>
      </c>
      <c r="B65" s="378" t="s">
        <v>908</v>
      </c>
      <c r="C65" s="374"/>
      <c r="D65" s="322">
        <f t="shared" si="11"/>
        <v>243408.59041666676</v>
      </c>
      <c r="E65" s="309"/>
      <c r="F65" s="322">
        <v>0</v>
      </c>
      <c r="G65" s="309"/>
      <c r="H65" s="322">
        <v>0</v>
      </c>
      <c r="I65" s="309"/>
      <c r="J65" s="309">
        <f>+'WS 7 ADIT'!$E$8/12*'WS 6 IROL-CIP Investment'!N33</f>
        <v>22748.164166666669</v>
      </c>
      <c r="K65" s="309"/>
      <c r="L65" s="322">
        <v>0</v>
      </c>
      <c r="M65" s="379"/>
      <c r="N65" s="309">
        <f t="shared" si="7"/>
        <v>266156.75458333344</v>
      </c>
      <c r="O65" s="243"/>
      <c r="P65" s="322"/>
      <c r="Q65" s="314"/>
      <c r="R65" s="314"/>
      <c r="S65" s="314"/>
    </row>
    <row r="66" spans="1:19">
      <c r="A66" s="372">
        <f t="shared" si="10"/>
        <v>51</v>
      </c>
      <c r="B66" s="378" t="s">
        <v>1025</v>
      </c>
      <c r="C66" s="374"/>
      <c r="D66" s="322">
        <f t="shared" ref="D66:D68" si="12">+N65</f>
        <v>266156.75458333344</v>
      </c>
      <c r="E66" s="309"/>
      <c r="F66" s="322">
        <v>0</v>
      </c>
      <c r="G66" s="309"/>
      <c r="H66" s="322">
        <v>0</v>
      </c>
      <c r="I66" s="309"/>
      <c r="J66" s="309">
        <f>+'WS 7 ADIT'!$E$8/12*'WS 6 IROL-CIP Investment'!N34</f>
        <v>22874.313541666666</v>
      </c>
      <c r="K66" s="309"/>
      <c r="L66" s="322">
        <v>0</v>
      </c>
      <c r="M66" s="379"/>
      <c r="N66" s="309">
        <f t="shared" ref="N66:N68" si="13">D66+F66-H66+J66+L66</f>
        <v>289031.06812500011</v>
      </c>
      <c r="O66" s="243"/>
      <c r="P66" s="322"/>
      <c r="Q66" s="314"/>
      <c r="R66" s="314"/>
      <c r="S66" s="314"/>
    </row>
    <row r="67" spans="1:19">
      <c r="A67" s="372">
        <f t="shared" si="10"/>
        <v>52</v>
      </c>
      <c r="B67" s="378" t="s">
        <v>954</v>
      </c>
      <c r="C67" s="374"/>
      <c r="D67" s="322">
        <f t="shared" si="12"/>
        <v>289031.06812500011</v>
      </c>
      <c r="E67" s="309"/>
      <c r="F67" s="322">
        <v>0</v>
      </c>
      <c r="G67" s="309"/>
      <c r="H67" s="322">
        <v>0</v>
      </c>
      <c r="I67" s="309"/>
      <c r="J67" s="309">
        <f>+'WS 7 ADIT'!$E$8/12*'WS 6 IROL-CIP Investment'!N35</f>
        <v>22874.313541666666</v>
      </c>
      <c r="K67" s="309"/>
      <c r="L67" s="322">
        <v>0</v>
      </c>
      <c r="M67" s="379"/>
      <c r="N67" s="309">
        <f t="shared" si="13"/>
        <v>311905.38166666677</v>
      </c>
      <c r="O67" s="243"/>
      <c r="P67" s="322"/>
      <c r="Q67" s="314"/>
      <c r="R67" s="314"/>
      <c r="S67" s="314"/>
    </row>
    <row r="68" spans="1:19">
      <c r="A68" s="372">
        <f t="shared" si="10"/>
        <v>53</v>
      </c>
      <c r="B68" s="324" t="s">
        <v>911</v>
      </c>
      <c r="C68" s="374"/>
      <c r="D68" s="322">
        <f t="shared" si="12"/>
        <v>311905.38166666677</v>
      </c>
      <c r="E68" s="309"/>
      <c r="F68" s="322">
        <v>0</v>
      </c>
      <c r="G68" s="309"/>
      <c r="H68" s="322">
        <v>0</v>
      </c>
      <c r="I68" s="309"/>
      <c r="J68" s="309">
        <f>+'WS 7 ADIT'!$E$8/12*'WS 6 IROL-CIP Investment'!N36</f>
        <v>22874.313541666666</v>
      </c>
      <c r="K68" s="309"/>
      <c r="L68" s="322">
        <v>0</v>
      </c>
      <c r="M68" s="379"/>
      <c r="N68" s="309">
        <f t="shared" si="13"/>
        <v>334779.69520833343</v>
      </c>
      <c r="O68" s="243"/>
      <c r="P68" s="322"/>
      <c r="Q68" s="314"/>
      <c r="R68" s="314"/>
      <c r="S68" s="314"/>
    </row>
    <row r="69" spans="1:19">
      <c r="A69" s="372">
        <f t="shared" si="10"/>
        <v>54</v>
      </c>
      <c r="B69" s="378" t="str">
        <f>+B38</f>
        <v>Average March 31, 2021 to March 31, 2023</v>
      </c>
      <c r="C69" s="374"/>
      <c r="D69" s="309"/>
      <c r="E69" s="309"/>
      <c r="F69" s="309"/>
      <c r="G69" s="309"/>
      <c r="H69" s="309"/>
      <c r="I69" s="309"/>
      <c r="J69" s="309"/>
      <c r="K69" s="309"/>
      <c r="L69" s="309"/>
      <c r="M69" s="379"/>
      <c r="N69" s="309">
        <f>+AVERAGE(N44:N68)</f>
        <v>108589.96613333336</v>
      </c>
      <c r="O69" s="243"/>
      <c r="P69" s="309"/>
      <c r="Q69" s="314"/>
      <c r="R69" s="314"/>
      <c r="S69" s="314"/>
    </row>
    <row r="70" spans="1:19">
      <c r="A70" s="372">
        <f t="shared" si="10"/>
        <v>55</v>
      </c>
      <c r="B70" s="314" t="s">
        <v>787</v>
      </c>
      <c r="C70" s="314"/>
      <c r="D70" s="314"/>
      <c r="E70" s="314"/>
      <c r="F70" s="383"/>
      <c r="G70" s="314"/>
      <c r="H70" s="314"/>
      <c r="I70" s="314"/>
      <c r="J70" s="312">
        <f>+SUM(J48:J68)</f>
        <v>334779.69520833343</v>
      </c>
      <c r="K70" s="314"/>
      <c r="L70" s="314"/>
      <c r="M70" s="314"/>
      <c r="N70" s="314"/>
      <c r="O70" s="314"/>
      <c r="P70" s="314"/>
      <c r="Q70" s="314"/>
      <c r="R70" s="314"/>
      <c r="S70" s="314"/>
    </row>
  </sheetData>
  <mergeCells count="5">
    <mergeCell ref="A1:P1"/>
    <mergeCell ref="A2:P2"/>
    <mergeCell ref="A3:P3"/>
    <mergeCell ref="A4:P4"/>
    <mergeCell ref="A5:P5"/>
  </mergeCells>
  <phoneticPr fontId="4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workbookViewId="0">
      <selection activeCell="F8" sqref="F8"/>
    </sheetView>
  </sheetViews>
  <sheetFormatPr defaultRowHeight="13.5"/>
  <cols>
    <col min="1" max="1" width="4.4609375" customWidth="1"/>
    <col min="2" max="2" width="4.23046875" customWidth="1"/>
    <col min="3" max="3" width="28" customWidth="1"/>
    <col min="4" max="4" width="14.15234375" customWidth="1"/>
    <col min="5" max="5" width="15.765625" customWidth="1"/>
    <col min="6" max="6" width="16.23046875" customWidth="1"/>
    <col min="7" max="7" width="19.3828125" customWidth="1"/>
    <col min="8" max="9" width="17.765625" customWidth="1"/>
    <col min="10" max="10" width="19.3828125" customWidth="1"/>
    <col min="11" max="11" width="14" customWidth="1"/>
    <col min="12" max="12" width="13.61328125" customWidth="1"/>
    <col min="13" max="13" width="14" customWidth="1"/>
  </cols>
  <sheetData>
    <row r="1" spans="1:13">
      <c r="A1" s="482" t="str">
        <f>+'Table of Contents'!A1</f>
        <v>Canal Generation</v>
      </c>
      <c r="B1" s="482"/>
      <c r="C1" s="482"/>
      <c r="D1" s="482"/>
      <c r="E1" s="482"/>
      <c r="F1" s="482"/>
      <c r="G1" s="482"/>
      <c r="H1" s="482"/>
      <c r="I1" s="482"/>
      <c r="J1" s="482"/>
      <c r="K1" s="482"/>
      <c r="L1" s="482"/>
      <c r="M1" s="482"/>
    </row>
    <row r="2" spans="1:13">
      <c r="A2" s="482" t="str">
        <f>+'Table of Contents'!A2</f>
        <v>Incremental Revenue Requirement of Interconnection Reliability Operating Limits BES Cyber System ("IROL-CIP")</v>
      </c>
      <c r="B2" s="482"/>
      <c r="C2" s="482"/>
      <c r="D2" s="482"/>
      <c r="E2" s="482"/>
      <c r="F2" s="482"/>
      <c r="G2" s="482"/>
      <c r="H2" s="482"/>
      <c r="I2" s="482"/>
      <c r="J2" s="482"/>
      <c r="K2" s="482"/>
      <c r="L2" s="482"/>
      <c r="M2" s="482"/>
    </row>
    <row r="3" spans="1:13">
      <c r="A3" s="482" t="str">
        <f>+'Table of Contents'!A3</f>
        <v>Schedule 17 of ISO-NE OATT</v>
      </c>
      <c r="B3" s="482"/>
      <c r="C3" s="482"/>
      <c r="D3" s="482"/>
      <c r="E3" s="482"/>
      <c r="F3" s="482"/>
      <c r="G3" s="482"/>
      <c r="H3" s="482"/>
      <c r="I3" s="482"/>
      <c r="J3" s="482"/>
      <c r="K3" s="482"/>
      <c r="L3" s="482"/>
      <c r="M3" s="482"/>
    </row>
    <row r="4" spans="1:13">
      <c r="A4" s="482" t="s">
        <v>960</v>
      </c>
      <c r="B4" s="482"/>
      <c r="C4" s="482"/>
      <c r="D4" s="482"/>
      <c r="E4" s="482"/>
      <c r="F4" s="482"/>
      <c r="G4" s="482"/>
      <c r="H4" s="482"/>
      <c r="I4" s="482"/>
      <c r="J4" s="482"/>
      <c r="K4" s="482"/>
      <c r="L4" s="482"/>
      <c r="M4" s="482"/>
    </row>
    <row r="5" spans="1:13">
      <c r="A5" s="482" t="s">
        <v>961</v>
      </c>
      <c r="B5" s="482"/>
      <c r="C5" s="482"/>
      <c r="D5" s="482"/>
      <c r="E5" s="482"/>
      <c r="F5" s="482"/>
      <c r="G5" s="482"/>
      <c r="H5" s="482"/>
      <c r="I5" s="482"/>
      <c r="J5" s="482"/>
      <c r="K5" s="482"/>
      <c r="L5" s="482"/>
      <c r="M5" s="482"/>
    </row>
    <row r="6" spans="1:13" ht="15" thickBot="1">
      <c r="A6" s="231"/>
      <c r="B6" s="231"/>
      <c r="C6" s="384" t="s">
        <v>782</v>
      </c>
      <c r="D6" s="384" t="s">
        <v>783</v>
      </c>
      <c r="E6" s="106" t="s">
        <v>814</v>
      </c>
      <c r="F6" s="385" t="s">
        <v>887</v>
      </c>
      <c r="G6" s="106" t="s">
        <v>816</v>
      </c>
      <c r="H6" s="106" t="s">
        <v>817</v>
      </c>
      <c r="I6" s="106"/>
      <c r="J6" s="106" t="s">
        <v>888</v>
      </c>
      <c r="K6" s="106" t="s">
        <v>889</v>
      </c>
    </row>
    <row r="7" spans="1:13">
      <c r="A7" s="386"/>
      <c r="B7" s="387"/>
      <c r="C7" s="388" t="s">
        <v>962</v>
      </c>
      <c r="D7" s="389"/>
      <c r="E7" s="389"/>
      <c r="F7" s="389"/>
      <c r="G7" s="389"/>
      <c r="H7" s="389"/>
      <c r="I7" s="389"/>
      <c r="J7" s="389"/>
      <c r="K7" s="390"/>
    </row>
    <row r="8" spans="1:13" ht="14">
      <c r="A8" s="108">
        <v>1</v>
      </c>
      <c r="B8" s="391"/>
      <c r="C8" s="392" t="s">
        <v>963</v>
      </c>
      <c r="D8" s="393"/>
      <c r="E8" s="463">
        <v>0.25</v>
      </c>
      <c r="F8" s="393" t="s">
        <v>1034</v>
      </c>
      <c r="G8" s="393"/>
      <c r="H8" s="393"/>
      <c r="I8" s="393"/>
      <c r="J8" s="393"/>
      <c r="K8" s="395"/>
    </row>
    <row r="9" spans="1:13" ht="14">
      <c r="A9" s="108">
        <f>+A8+1</f>
        <v>2</v>
      </c>
      <c r="B9" s="391"/>
      <c r="C9" s="392"/>
      <c r="D9" s="393"/>
      <c r="E9" s="396" t="s">
        <v>964</v>
      </c>
      <c r="F9" s="397" t="s">
        <v>965</v>
      </c>
      <c r="G9" s="397" t="s">
        <v>966</v>
      </c>
      <c r="H9" s="397" t="s">
        <v>967</v>
      </c>
      <c r="I9" s="397"/>
      <c r="J9" s="397" t="s">
        <v>968</v>
      </c>
      <c r="K9" s="398" t="s">
        <v>969</v>
      </c>
    </row>
    <row r="10" spans="1:13" ht="28">
      <c r="A10" s="108">
        <f>+A9+1</f>
        <v>3</v>
      </c>
      <c r="B10" s="391"/>
      <c r="C10" s="392" t="s">
        <v>970</v>
      </c>
      <c r="D10" s="393"/>
      <c r="E10" s="463">
        <v>0.2</v>
      </c>
      <c r="F10" s="463">
        <v>0.32</v>
      </c>
      <c r="G10" s="463">
        <v>0.192</v>
      </c>
      <c r="H10" s="463">
        <v>0.1152</v>
      </c>
      <c r="I10" s="463"/>
      <c r="J10" s="463">
        <v>0.1152</v>
      </c>
      <c r="K10" s="464">
        <v>5.7599999999999998E-2</v>
      </c>
    </row>
    <row r="11" spans="1:13" ht="14">
      <c r="A11" s="108">
        <f>+A10+1</f>
        <v>4</v>
      </c>
      <c r="B11" s="391"/>
      <c r="C11" s="392" t="s">
        <v>971</v>
      </c>
      <c r="D11" s="393"/>
      <c r="E11" s="400">
        <f>+'WS 2 Return and Taxes'!D20</f>
        <v>0.21</v>
      </c>
      <c r="F11" s="394" t="s">
        <v>972</v>
      </c>
      <c r="G11" s="394"/>
      <c r="H11" s="394"/>
      <c r="I11" s="394"/>
      <c r="J11" s="394"/>
      <c r="K11" s="399"/>
    </row>
    <row r="12" spans="1:13" ht="14">
      <c r="A12" s="108">
        <f t="shared" ref="A12" si="0">+A11+1</f>
        <v>5</v>
      </c>
      <c r="B12" s="391"/>
      <c r="C12" s="392" t="s">
        <v>973</v>
      </c>
      <c r="D12" s="393"/>
      <c r="E12" s="400">
        <f>+'WS 2 Return and Taxes'!D21</f>
        <v>0.08</v>
      </c>
      <c r="F12" s="394" t="s">
        <v>972</v>
      </c>
      <c r="G12" s="394"/>
      <c r="H12" s="394"/>
      <c r="I12" s="394"/>
      <c r="J12" s="394"/>
      <c r="K12" s="399"/>
    </row>
    <row r="13" spans="1:13" ht="14.5" thickBot="1">
      <c r="A13" s="108">
        <f>+A12+1</f>
        <v>6</v>
      </c>
      <c r="B13" s="401"/>
      <c r="C13" s="402" t="s">
        <v>974</v>
      </c>
      <c r="D13" s="403"/>
      <c r="E13" s="404">
        <f>+(E12*(1-E11))+E11</f>
        <v>0.2732</v>
      </c>
      <c r="F13" s="405" t="s">
        <v>975</v>
      </c>
      <c r="G13" s="405"/>
      <c r="H13" s="405"/>
      <c r="I13" s="405"/>
      <c r="J13" s="405"/>
      <c r="K13" s="406"/>
    </row>
    <row r="14" spans="1:13">
      <c r="A14" s="108"/>
      <c r="E14" s="407"/>
    </row>
    <row r="15" spans="1:13" ht="14.5">
      <c r="A15" s="108"/>
      <c r="B15" s="408"/>
    </row>
    <row r="16" spans="1:13" ht="15" thickBot="1">
      <c r="A16" s="108"/>
      <c r="B16" s="408"/>
      <c r="C16" s="384" t="s">
        <v>782</v>
      </c>
      <c r="D16" s="384" t="s">
        <v>783</v>
      </c>
      <c r="E16" s="106" t="s">
        <v>814</v>
      </c>
      <c r="F16" s="385" t="s">
        <v>887</v>
      </c>
      <c r="G16" s="106" t="s">
        <v>816</v>
      </c>
      <c r="H16" s="106" t="s">
        <v>817</v>
      </c>
      <c r="I16" s="106"/>
      <c r="J16" s="106" t="s">
        <v>888</v>
      </c>
      <c r="K16" s="106" t="s">
        <v>889</v>
      </c>
      <c r="L16" s="106" t="s">
        <v>890</v>
      </c>
      <c r="M16" s="106" t="s">
        <v>891</v>
      </c>
    </row>
    <row r="17" spans="1:13" ht="43.5">
      <c r="A17" s="108"/>
      <c r="B17" s="408"/>
      <c r="C17" s="409" t="s">
        <v>976</v>
      </c>
      <c r="D17" s="410" t="s">
        <v>977</v>
      </c>
      <c r="E17" s="411" t="s">
        <v>978</v>
      </c>
      <c r="F17" s="409" t="s">
        <v>979</v>
      </c>
      <c r="G17" s="410" t="s">
        <v>980</v>
      </c>
      <c r="H17" s="410" t="s">
        <v>981</v>
      </c>
      <c r="I17" s="410" t="s">
        <v>1033</v>
      </c>
      <c r="J17" s="411" t="s">
        <v>982</v>
      </c>
      <c r="K17" s="410" t="s">
        <v>983</v>
      </c>
      <c r="L17" s="412" t="s">
        <v>984</v>
      </c>
      <c r="M17" s="413" t="s">
        <v>985</v>
      </c>
    </row>
    <row r="18" spans="1:13" ht="29">
      <c r="A18" s="108"/>
      <c r="B18" s="408"/>
      <c r="C18" s="414"/>
      <c r="D18" s="384"/>
      <c r="F18" s="415" t="s">
        <v>986</v>
      </c>
      <c r="G18" s="416" t="s">
        <v>987</v>
      </c>
      <c r="J18" s="106" t="s">
        <v>988</v>
      </c>
      <c r="K18" s="384" t="s">
        <v>989</v>
      </c>
      <c r="L18" s="417" t="s">
        <v>990</v>
      </c>
      <c r="M18" s="418" t="s">
        <v>991</v>
      </c>
    </row>
    <row r="19" spans="1:13" ht="14.5">
      <c r="A19" s="108">
        <f>+A13+1</f>
        <v>7</v>
      </c>
      <c r="B19" s="408"/>
      <c r="C19" s="414" t="s">
        <v>947</v>
      </c>
      <c r="D19" s="384"/>
      <c r="F19" s="414"/>
      <c r="G19" s="384"/>
      <c r="K19" s="384"/>
      <c r="L19" s="419"/>
      <c r="M19" s="420"/>
    </row>
    <row r="20" spans="1:13" ht="14.5">
      <c r="A20" s="108">
        <f>+A19+1</f>
        <v>8</v>
      </c>
      <c r="B20" s="408"/>
      <c r="C20" s="421">
        <v>44197</v>
      </c>
      <c r="D20" s="422">
        <f>+'WS 6 IROL-CIP Investment'!F11</f>
        <v>0</v>
      </c>
      <c r="E20" s="216">
        <f>+D20</f>
        <v>0</v>
      </c>
      <c r="F20" s="423">
        <f>+$E$31*$E$8/12</f>
        <v>13516.757916666667</v>
      </c>
      <c r="G20" s="424">
        <f>+$E$31*$E$10/12</f>
        <v>10813.406333333334</v>
      </c>
      <c r="H20" s="425">
        <v>0</v>
      </c>
      <c r="I20" s="425">
        <v>0</v>
      </c>
      <c r="J20" s="465">
        <f>+SUM(G20:I20)</f>
        <v>10813.406333333334</v>
      </c>
      <c r="K20" s="426">
        <f>+J20-F20</f>
        <v>-2703.3515833333331</v>
      </c>
      <c r="L20" s="427">
        <f>+K20*$E$13</f>
        <v>-738.55565256666659</v>
      </c>
      <c r="M20" s="428">
        <f>+L20</f>
        <v>-738.55565256666659</v>
      </c>
    </row>
    <row r="21" spans="1:13" ht="14.5">
      <c r="A21" s="108">
        <f t="shared" ref="A21:A46" si="1">+A20+1</f>
        <v>9</v>
      </c>
      <c r="B21" s="408"/>
      <c r="C21" s="421">
        <v>44228</v>
      </c>
      <c r="D21" s="429">
        <f>+'WS 6 IROL-CIP Investment'!F12</f>
        <v>0</v>
      </c>
      <c r="E21" s="254">
        <f>+E20+D21</f>
        <v>0</v>
      </c>
      <c r="F21" s="430">
        <f t="shared" ref="F21:F31" si="2">+$E$31*$E$8/12</f>
        <v>13516.757916666667</v>
      </c>
      <c r="G21" s="431">
        <f t="shared" ref="G21:G31" si="3">+$E$31*$E$10/12</f>
        <v>10813.406333333334</v>
      </c>
      <c r="H21" s="425">
        <v>0</v>
      </c>
      <c r="I21" s="425">
        <v>0</v>
      </c>
      <c r="J21" s="425">
        <f t="shared" ref="J21:J46" si="4">+SUM(G21:I21)</f>
        <v>10813.406333333334</v>
      </c>
      <c r="K21" s="385">
        <f t="shared" ref="K21:K46" si="5">+J21-F21</f>
        <v>-2703.3515833333331</v>
      </c>
      <c r="L21" s="432">
        <f t="shared" ref="L21:L43" si="6">+K21*$E$13</f>
        <v>-738.55565256666659</v>
      </c>
      <c r="M21" s="433">
        <f>+M20+L21</f>
        <v>-1477.1113051333332</v>
      </c>
    </row>
    <row r="22" spans="1:13" ht="14.5">
      <c r="A22" s="108">
        <f t="shared" si="1"/>
        <v>10</v>
      </c>
      <c r="B22" s="408"/>
      <c r="C22" s="421">
        <f>+C21+31</f>
        <v>44259</v>
      </c>
      <c r="D22" s="429">
        <f>+'WS 6 IROL-CIP Investment'!F13</f>
        <v>0</v>
      </c>
      <c r="E22" s="254">
        <f t="shared" ref="E22:E46" si="7">+E21+D22</f>
        <v>0</v>
      </c>
      <c r="F22" s="430">
        <f t="shared" si="2"/>
        <v>13516.757916666667</v>
      </c>
      <c r="G22" s="431">
        <f t="shared" si="3"/>
        <v>10813.406333333334</v>
      </c>
      <c r="H22" s="425">
        <v>0</v>
      </c>
      <c r="I22" s="425">
        <v>0</v>
      </c>
      <c r="J22" s="425">
        <f t="shared" si="4"/>
        <v>10813.406333333334</v>
      </c>
      <c r="K22" s="385">
        <f t="shared" si="5"/>
        <v>-2703.3515833333331</v>
      </c>
      <c r="L22" s="432">
        <f t="shared" si="6"/>
        <v>-738.55565256666659</v>
      </c>
      <c r="M22" s="433">
        <f t="shared" ref="M22:M43" si="8">+M21+L22</f>
        <v>-2215.6669576999998</v>
      </c>
    </row>
    <row r="23" spans="1:13" ht="14.5">
      <c r="A23" s="108">
        <f t="shared" si="1"/>
        <v>11</v>
      </c>
      <c r="B23" s="408"/>
      <c r="C23" s="421">
        <f t="shared" ref="C23:C43" si="9">+C22+31</f>
        <v>44290</v>
      </c>
      <c r="D23" s="429">
        <f>+'WS 6 IROL-CIP Investment'!F14</f>
        <v>0</v>
      </c>
      <c r="E23" s="254">
        <f t="shared" si="7"/>
        <v>0</v>
      </c>
      <c r="F23" s="430">
        <f t="shared" si="2"/>
        <v>13516.757916666667</v>
      </c>
      <c r="G23" s="431">
        <f t="shared" si="3"/>
        <v>10813.406333333334</v>
      </c>
      <c r="H23" s="425">
        <v>0</v>
      </c>
      <c r="I23" s="425">
        <v>0</v>
      </c>
      <c r="J23" s="425">
        <f t="shared" si="4"/>
        <v>10813.406333333334</v>
      </c>
      <c r="K23" s="385">
        <f t="shared" si="5"/>
        <v>-2703.3515833333331</v>
      </c>
      <c r="L23" s="432">
        <f t="shared" si="6"/>
        <v>-738.55565256666659</v>
      </c>
      <c r="M23" s="433">
        <f t="shared" si="8"/>
        <v>-2954.2226102666664</v>
      </c>
    </row>
    <row r="24" spans="1:13" ht="14.5">
      <c r="A24" s="108">
        <f t="shared" si="1"/>
        <v>12</v>
      </c>
      <c r="B24" s="408"/>
      <c r="C24" s="421">
        <f t="shared" si="9"/>
        <v>44321</v>
      </c>
      <c r="D24" s="429">
        <f>+'WS 6 IROL-CIP Investment'!F15</f>
        <v>0</v>
      </c>
      <c r="E24" s="254">
        <f t="shared" si="7"/>
        <v>0</v>
      </c>
      <c r="F24" s="430">
        <f t="shared" si="2"/>
        <v>13516.757916666667</v>
      </c>
      <c r="G24" s="431">
        <f t="shared" si="3"/>
        <v>10813.406333333334</v>
      </c>
      <c r="H24" s="425">
        <v>0</v>
      </c>
      <c r="I24" s="425">
        <v>0</v>
      </c>
      <c r="J24" s="425">
        <f t="shared" si="4"/>
        <v>10813.406333333334</v>
      </c>
      <c r="K24" s="385">
        <f t="shared" si="5"/>
        <v>-2703.3515833333331</v>
      </c>
      <c r="L24" s="432">
        <f t="shared" si="6"/>
        <v>-738.55565256666659</v>
      </c>
      <c r="M24" s="433">
        <f t="shared" si="8"/>
        <v>-3692.778262833333</v>
      </c>
    </row>
    <row r="25" spans="1:13" ht="14.5">
      <c r="A25" s="108">
        <f t="shared" si="1"/>
        <v>13</v>
      </c>
      <c r="B25" s="408"/>
      <c r="C25" s="421">
        <f t="shared" si="9"/>
        <v>44352</v>
      </c>
      <c r="D25" s="429">
        <f>+'WS 6 IROL-CIP Investment'!F16</f>
        <v>0</v>
      </c>
      <c r="E25" s="254">
        <f t="shared" si="7"/>
        <v>0</v>
      </c>
      <c r="F25" s="430">
        <f t="shared" si="2"/>
        <v>13516.757916666667</v>
      </c>
      <c r="G25" s="431">
        <f t="shared" si="3"/>
        <v>10813.406333333334</v>
      </c>
      <c r="H25" s="425">
        <v>0</v>
      </c>
      <c r="I25" s="425">
        <v>0</v>
      </c>
      <c r="J25" s="425">
        <f t="shared" si="4"/>
        <v>10813.406333333334</v>
      </c>
      <c r="K25" s="385">
        <f t="shared" si="5"/>
        <v>-2703.3515833333331</v>
      </c>
      <c r="L25" s="432">
        <f t="shared" si="6"/>
        <v>-738.55565256666659</v>
      </c>
      <c r="M25" s="433">
        <f t="shared" si="8"/>
        <v>-4431.3339153999996</v>
      </c>
    </row>
    <row r="26" spans="1:13" ht="14.5">
      <c r="A26" s="108">
        <f t="shared" si="1"/>
        <v>14</v>
      </c>
      <c r="B26" s="408"/>
      <c r="C26" s="421">
        <f t="shared" si="9"/>
        <v>44383</v>
      </c>
      <c r="D26" s="429">
        <f>+'WS 6 IROL-CIP Investment'!F17</f>
        <v>0</v>
      </c>
      <c r="E26" s="254">
        <f t="shared" si="7"/>
        <v>0</v>
      </c>
      <c r="F26" s="430">
        <f t="shared" si="2"/>
        <v>13516.757916666667</v>
      </c>
      <c r="G26" s="431">
        <f t="shared" si="3"/>
        <v>10813.406333333334</v>
      </c>
      <c r="H26" s="425">
        <v>0</v>
      </c>
      <c r="I26" s="425">
        <v>0</v>
      </c>
      <c r="J26" s="425">
        <f t="shared" si="4"/>
        <v>10813.406333333334</v>
      </c>
      <c r="K26" s="385">
        <f t="shared" si="5"/>
        <v>-2703.3515833333331</v>
      </c>
      <c r="L26" s="432">
        <f t="shared" si="6"/>
        <v>-738.55565256666659</v>
      </c>
      <c r="M26" s="433">
        <f t="shared" si="8"/>
        <v>-5169.8895679666657</v>
      </c>
    </row>
    <row r="27" spans="1:13" ht="14.5">
      <c r="A27" s="108">
        <f t="shared" si="1"/>
        <v>15</v>
      </c>
      <c r="B27" s="408"/>
      <c r="C27" s="421">
        <f t="shared" si="9"/>
        <v>44414</v>
      </c>
      <c r="D27" s="429">
        <f>+'WS 6 IROL-CIP Investment'!F18</f>
        <v>93057</v>
      </c>
      <c r="E27" s="254">
        <f t="shared" si="7"/>
        <v>93057</v>
      </c>
      <c r="F27" s="430">
        <f t="shared" si="2"/>
        <v>13516.757916666667</v>
      </c>
      <c r="G27" s="431">
        <f t="shared" si="3"/>
        <v>10813.406333333334</v>
      </c>
      <c r="H27" s="425">
        <v>0</v>
      </c>
      <c r="I27" s="425">
        <v>0</v>
      </c>
      <c r="J27" s="425">
        <f t="shared" si="4"/>
        <v>10813.406333333334</v>
      </c>
      <c r="K27" s="385">
        <f t="shared" si="5"/>
        <v>-2703.3515833333331</v>
      </c>
      <c r="L27" s="432">
        <f t="shared" si="6"/>
        <v>-738.55565256666659</v>
      </c>
      <c r="M27" s="433">
        <f t="shared" si="8"/>
        <v>-5908.4452205333328</v>
      </c>
    </row>
    <row r="28" spans="1:13" ht="14.5">
      <c r="A28" s="108">
        <f t="shared" si="1"/>
        <v>16</v>
      </c>
      <c r="B28" s="408"/>
      <c r="C28" s="421">
        <f t="shared" si="9"/>
        <v>44445</v>
      </c>
      <c r="D28" s="429">
        <f>+'WS 6 IROL-CIP Investment'!F19</f>
        <v>0</v>
      </c>
      <c r="E28" s="254">
        <f t="shared" si="7"/>
        <v>93057</v>
      </c>
      <c r="F28" s="430">
        <f t="shared" si="2"/>
        <v>13516.757916666667</v>
      </c>
      <c r="G28" s="431">
        <f t="shared" si="3"/>
        <v>10813.406333333334</v>
      </c>
      <c r="H28" s="425">
        <v>0</v>
      </c>
      <c r="I28" s="425">
        <v>0</v>
      </c>
      <c r="J28" s="425">
        <f t="shared" si="4"/>
        <v>10813.406333333334</v>
      </c>
      <c r="K28" s="385">
        <f t="shared" si="5"/>
        <v>-2703.3515833333331</v>
      </c>
      <c r="L28" s="432">
        <f t="shared" si="6"/>
        <v>-738.55565256666659</v>
      </c>
      <c r="M28" s="433">
        <f t="shared" si="8"/>
        <v>-6647.0008730999998</v>
      </c>
    </row>
    <row r="29" spans="1:13" ht="14.5">
      <c r="A29" s="108">
        <f t="shared" si="1"/>
        <v>17</v>
      </c>
      <c r="B29" s="408"/>
      <c r="C29" s="421">
        <f t="shared" si="9"/>
        <v>44476</v>
      </c>
      <c r="D29" s="429">
        <f>+'WS 6 IROL-CIP Investment'!F20</f>
        <v>162834.88</v>
      </c>
      <c r="E29" s="254">
        <f t="shared" si="7"/>
        <v>255891.88</v>
      </c>
      <c r="F29" s="430">
        <f t="shared" si="2"/>
        <v>13516.757916666667</v>
      </c>
      <c r="G29" s="431">
        <f t="shared" si="3"/>
        <v>10813.406333333334</v>
      </c>
      <c r="H29" s="425">
        <v>0</v>
      </c>
      <c r="I29" s="425">
        <v>0</v>
      </c>
      <c r="J29" s="425">
        <f t="shared" si="4"/>
        <v>10813.406333333334</v>
      </c>
      <c r="K29" s="385">
        <f t="shared" si="5"/>
        <v>-2703.3515833333331</v>
      </c>
      <c r="L29" s="432">
        <f t="shared" si="6"/>
        <v>-738.55565256666659</v>
      </c>
      <c r="M29" s="433">
        <f t="shared" si="8"/>
        <v>-7385.5565256666669</v>
      </c>
    </row>
    <row r="30" spans="1:13" ht="14.5">
      <c r="A30" s="108">
        <f t="shared" si="1"/>
        <v>18</v>
      </c>
      <c r="B30" s="408"/>
      <c r="C30" s="421">
        <f t="shared" si="9"/>
        <v>44507</v>
      </c>
      <c r="D30" s="429">
        <f>+'WS 6 IROL-CIP Investment'!F21</f>
        <v>392912.5</v>
      </c>
      <c r="E30" s="254">
        <f t="shared" si="7"/>
        <v>648804.38</v>
      </c>
      <c r="F30" s="430">
        <f t="shared" si="2"/>
        <v>13516.757916666667</v>
      </c>
      <c r="G30" s="431">
        <f t="shared" si="3"/>
        <v>10813.406333333334</v>
      </c>
      <c r="H30" s="425">
        <v>0</v>
      </c>
      <c r="I30" s="425">
        <v>0</v>
      </c>
      <c r="J30" s="425">
        <f t="shared" si="4"/>
        <v>10813.406333333334</v>
      </c>
      <c r="K30" s="385">
        <f t="shared" si="5"/>
        <v>-2703.3515833333331</v>
      </c>
      <c r="L30" s="432">
        <f t="shared" si="6"/>
        <v>-738.55565256666659</v>
      </c>
      <c r="M30" s="433">
        <f t="shared" si="8"/>
        <v>-8124.1121782333339</v>
      </c>
    </row>
    <row r="31" spans="1:13" ht="14.5">
      <c r="A31" s="108">
        <f t="shared" si="1"/>
        <v>19</v>
      </c>
      <c r="B31" s="408"/>
      <c r="C31" s="421">
        <f t="shared" si="9"/>
        <v>44538</v>
      </c>
      <c r="D31" s="429">
        <f>+'WS 6 IROL-CIP Investment'!F22</f>
        <v>0</v>
      </c>
      <c r="E31" s="254">
        <f t="shared" si="7"/>
        <v>648804.38</v>
      </c>
      <c r="F31" s="430">
        <f t="shared" si="2"/>
        <v>13516.757916666667</v>
      </c>
      <c r="G31" s="431">
        <f t="shared" si="3"/>
        <v>10813.406333333334</v>
      </c>
      <c r="H31" s="425">
        <v>0</v>
      </c>
      <c r="I31" s="425">
        <v>0</v>
      </c>
      <c r="J31" s="425">
        <f t="shared" si="4"/>
        <v>10813.406333333334</v>
      </c>
      <c r="K31" s="385">
        <f t="shared" si="5"/>
        <v>-2703.3515833333331</v>
      </c>
      <c r="L31" s="432">
        <f t="shared" si="6"/>
        <v>-738.55565256666659</v>
      </c>
      <c r="M31" s="433">
        <f t="shared" si="8"/>
        <v>-8862.667830800001</v>
      </c>
    </row>
    <row r="32" spans="1:13" ht="14.5">
      <c r="A32" s="108">
        <f t="shared" si="1"/>
        <v>20</v>
      </c>
      <c r="B32" s="408"/>
      <c r="C32" s="421">
        <f t="shared" si="9"/>
        <v>44569</v>
      </c>
      <c r="D32" s="429">
        <f>+'WS 6 IROL-CIP Investment'!F23</f>
        <v>93749</v>
      </c>
      <c r="E32" s="254">
        <f t="shared" si="7"/>
        <v>742553.38</v>
      </c>
      <c r="F32" s="430">
        <f>+$E$43*$E$8/12</f>
        <v>22874.313541666666</v>
      </c>
      <c r="G32" s="431">
        <f>+$E$31*$F$10/12</f>
        <v>17301.450133333336</v>
      </c>
      <c r="H32" s="425">
        <f t="shared" ref="H32:H43" si="10">+($E$43-$E$31)*$E$10</f>
        <v>89832.534000000014</v>
      </c>
      <c r="I32" s="425">
        <v>0</v>
      </c>
      <c r="J32" s="425">
        <f t="shared" si="4"/>
        <v>107133.98413333335</v>
      </c>
      <c r="K32" s="385">
        <f t="shared" si="5"/>
        <v>84259.670591666683</v>
      </c>
      <c r="L32" s="432">
        <f t="shared" si="6"/>
        <v>23019.742005643337</v>
      </c>
      <c r="M32" s="433">
        <f t="shared" si="8"/>
        <v>14157.074174843336</v>
      </c>
    </row>
    <row r="33" spans="1:15" ht="14.5">
      <c r="A33" s="108">
        <f t="shared" si="1"/>
        <v>21</v>
      </c>
      <c r="B33" s="408"/>
      <c r="C33" s="421">
        <f t="shared" si="9"/>
        <v>44600</v>
      </c>
      <c r="D33" s="429">
        <f>+'WS 6 IROL-CIP Investment'!F24</f>
        <v>0</v>
      </c>
      <c r="E33" s="254">
        <f t="shared" si="7"/>
        <v>742553.38</v>
      </c>
      <c r="F33" s="430">
        <f t="shared" ref="F33:F43" si="11">+$E$43*$E$8/12</f>
        <v>22874.313541666666</v>
      </c>
      <c r="G33" s="431">
        <f t="shared" ref="G33:G43" si="12">+$E$31*$F$10/12</f>
        <v>17301.450133333336</v>
      </c>
      <c r="H33" s="425">
        <f t="shared" si="10"/>
        <v>89832.534000000014</v>
      </c>
      <c r="I33" s="425">
        <v>0</v>
      </c>
      <c r="J33" s="425">
        <f t="shared" si="4"/>
        <v>107133.98413333335</v>
      </c>
      <c r="K33" s="385">
        <f t="shared" si="5"/>
        <v>84259.670591666683</v>
      </c>
      <c r="L33" s="432">
        <f t="shared" si="6"/>
        <v>23019.742005643337</v>
      </c>
      <c r="M33" s="433">
        <f t="shared" si="8"/>
        <v>37176.816180486669</v>
      </c>
    </row>
    <row r="34" spans="1:15" ht="14.5">
      <c r="A34" s="108">
        <f t="shared" si="1"/>
        <v>22</v>
      </c>
      <c r="B34" s="408"/>
      <c r="C34" s="421">
        <f t="shared" si="9"/>
        <v>44631</v>
      </c>
      <c r="D34" s="429">
        <f>+'WS 6 IROL-CIP Investment'!F25</f>
        <v>257728</v>
      </c>
      <c r="E34" s="254">
        <f t="shared" si="7"/>
        <v>1000281.38</v>
      </c>
      <c r="F34" s="430">
        <f t="shared" si="11"/>
        <v>22874.313541666666</v>
      </c>
      <c r="G34" s="431">
        <f t="shared" si="12"/>
        <v>17301.450133333336</v>
      </c>
      <c r="H34" s="425">
        <f t="shared" si="10"/>
        <v>89832.534000000014</v>
      </c>
      <c r="I34" s="425">
        <v>0</v>
      </c>
      <c r="J34" s="425">
        <f t="shared" si="4"/>
        <v>107133.98413333335</v>
      </c>
      <c r="K34" s="385">
        <f t="shared" si="5"/>
        <v>84259.670591666683</v>
      </c>
      <c r="L34" s="432">
        <f t="shared" si="6"/>
        <v>23019.742005643337</v>
      </c>
      <c r="M34" s="433">
        <f t="shared" si="8"/>
        <v>60196.558186130002</v>
      </c>
    </row>
    <row r="35" spans="1:15" ht="14.5">
      <c r="A35" s="108">
        <f t="shared" si="1"/>
        <v>23</v>
      </c>
      <c r="B35" s="408"/>
      <c r="C35" s="421">
        <f t="shared" si="9"/>
        <v>44662</v>
      </c>
      <c r="D35" s="429">
        <f>+'WS 6 IROL-CIP Investment'!F26</f>
        <v>0</v>
      </c>
      <c r="E35" s="254">
        <f t="shared" si="7"/>
        <v>1000281.38</v>
      </c>
      <c r="F35" s="430">
        <f t="shared" si="11"/>
        <v>22874.313541666666</v>
      </c>
      <c r="G35" s="431">
        <f t="shared" si="12"/>
        <v>17301.450133333336</v>
      </c>
      <c r="H35" s="425">
        <f t="shared" si="10"/>
        <v>89832.534000000014</v>
      </c>
      <c r="I35" s="425">
        <v>0</v>
      </c>
      <c r="J35" s="425">
        <f t="shared" si="4"/>
        <v>107133.98413333335</v>
      </c>
      <c r="K35" s="385">
        <f t="shared" si="5"/>
        <v>84259.670591666683</v>
      </c>
      <c r="L35" s="432">
        <f t="shared" si="6"/>
        <v>23019.742005643337</v>
      </c>
      <c r="M35" s="433">
        <f t="shared" si="8"/>
        <v>83216.300191773335</v>
      </c>
    </row>
    <row r="36" spans="1:15" ht="14.5">
      <c r="A36" s="108">
        <f t="shared" si="1"/>
        <v>24</v>
      </c>
      <c r="B36" s="408"/>
      <c r="C36" s="421">
        <f t="shared" si="9"/>
        <v>44693</v>
      </c>
      <c r="D36" s="429">
        <f>+'WS 6 IROL-CIP Investment'!F27</f>
        <v>73001.88</v>
      </c>
      <c r="E36" s="254">
        <f t="shared" si="7"/>
        <v>1073283.26</v>
      </c>
      <c r="F36" s="430">
        <f t="shared" si="11"/>
        <v>22874.313541666666</v>
      </c>
      <c r="G36" s="431">
        <f t="shared" si="12"/>
        <v>17301.450133333336</v>
      </c>
      <c r="H36" s="425">
        <f t="shared" si="10"/>
        <v>89832.534000000014</v>
      </c>
      <c r="I36" s="425">
        <v>0</v>
      </c>
      <c r="J36" s="425">
        <f t="shared" si="4"/>
        <v>107133.98413333335</v>
      </c>
      <c r="K36" s="385">
        <f t="shared" si="5"/>
        <v>84259.670591666683</v>
      </c>
      <c r="L36" s="432">
        <f t="shared" si="6"/>
        <v>23019.742005643337</v>
      </c>
      <c r="M36" s="433">
        <f t="shared" si="8"/>
        <v>106236.04219741667</v>
      </c>
    </row>
    <row r="37" spans="1:15" ht="14.5">
      <c r="A37" s="108">
        <f t="shared" si="1"/>
        <v>25</v>
      </c>
      <c r="B37" s="408"/>
      <c r="C37" s="421">
        <f t="shared" si="9"/>
        <v>44724</v>
      </c>
      <c r="D37" s="429">
        <f>+'WS 6 IROL-CIP Investment'!F28</f>
        <v>0</v>
      </c>
      <c r="E37" s="254">
        <f t="shared" si="7"/>
        <v>1073283.26</v>
      </c>
      <c r="F37" s="430">
        <f t="shared" si="11"/>
        <v>22874.313541666666</v>
      </c>
      <c r="G37" s="431">
        <f t="shared" si="12"/>
        <v>17301.450133333336</v>
      </c>
      <c r="H37" s="425">
        <f t="shared" si="10"/>
        <v>89832.534000000014</v>
      </c>
      <c r="I37" s="425">
        <v>0</v>
      </c>
      <c r="J37" s="425">
        <f t="shared" si="4"/>
        <v>107133.98413333335</v>
      </c>
      <c r="K37" s="385">
        <f t="shared" si="5"/>
        <v>84259.670591666683</v>
      </c>
      <c r="L37" s="432">
        <f t="shared" si="6"/>
        <v>23019.742005643337</v>
      </c>
      <c r="M37" s="433">
        <f t="shared" si="8"/>
        <v>129255.78420306</v>
      </c>
    </row>
    <row r="38" spans="1:15" ht="14.5">
      <c r="A38" s="108">
        <f t="shared" si="1"/>
        <v>26</v>
      </c>
      <c r="B38" s="408"/>
      <c r="C38" s="421">
        <f t="shared" si="9"/>
        <v>44755</v>
      </c>
      <c r="D38" s="429">
        <f>+'WS 6 IROL-CIP Investment'!F29</f>
        <v>0</v>
      </c>
      <c r="E38" s="254">
        <f t="shared" si="7"/>
        <v>1073283.26</v>
      </c>
      <c r="F38" s="430">
        <f t="shared" si="11"/>
        <v>22874.313541666666</v>
      </c>
      <c r="G38" s="431">
        <f t="shared" si="12"/>
        <v>17301.450133333336</v>
      </c>
      <c r="H38" s="425">
        <f t="shared" si="10"/>
        <v>89832.534000000014</v>
      </c>
      <c r="I38" s="425">
        <v>0</v>
      </c>
      <c r="J38" s="425">
        <f t="shared" si="4"/>
        <v>107133.98413333335</v>
      </c>
      <c r="K38" s="385">
        <f t="shared" si="5"/>
        <v>84259.670591666683</v>
      </c>
      <c r="L38" s="432">
        <f t="shared" si="6"/>
        <v>23019.742005643337</v>
      </c>
      <c r="M38" s="433">
        <f t="shared" si="8"/>
        <v>152275.52620870335</v>
      </c>
    </row>
    <row r="39" spans="1:15" ht="14.5">
      <c r="A39" s="108">
        <f t="shared" si="1"/>
        <v>27</v>
      </c>
      <c r="B39" s="408"/>
      <c r="C39" s="421">
        <f t="shared" si="9"/>
        <v>44786</v>
      </c>
      <c r="D39" s="429">
        <f>+'WS 6 IROL-CIP Investment'!F30</f>
        <v>0</v>
      </c>
      <c r="E39" s="254">
        <f t="shared" si="7"/>
        <v>1073283.26</v>
      </c>
      <c r="F39" s="430">
        <f t="shared" si="11"/>
        <v>22874.313541666666</v>
      </c>
      <c r="G39" s="431">
        <f t="shared" si="12"/>
        <v>17301.450133333336</v>
      </c>
      <c r="H39" s="425">
        <f t="shared" si="10"/>
        <v>89832.534000000014</v>
      </c>
      <c r="I39" s="425">
        <v>0</v>
      </c>
      <c r="J39" s="425">
        <f t="shared" si="4"/>
        <v>107133.98413333335</v>
      </c>
      <c r="K39" s="385">
        <f t="shared" si="5"/>
        <v>84259.670591666683</v>
      </c>
      <c r="L39" s="432">
        <f t="shared" si="6"/>
        <v>23019.742005643337</v>
      </c>
      <c r="M39" s="433">
        <f t="shared" si="8"/>
        <v>175295.2682143467</v>
      </c>
    </row>
    <row r="40" spans="1:15" ht="14.5">
      <c r="A40" s="108">
        <f t="shared" si="1"/>
        <v>28</v>
      </c>
      <c r="B40" s="408"/>
      <c r="C40" s="421">
        <f t="shared" si="9"/>
        <v>44817</v>
      </c>
      <c r="D40" s="429">
        <f>+'WS 6 IROL-CIP Investment'!F31</f>
        <v>0</v>
      </c>
      <c r="E40" s="254">
        <f t="shared" si="7"/>
        <v>1073283.26</v>
      </c>
      <c r="F40" s="430">
        <f t="shared" si="11"/>
        <v>22874.313541666666</v>
      </c>
      <c r="G40" s="431">
        <f t="shared" si="12"/>
        <v>17301.450133333336</v>
      </c>
      <c r="H40" s="425">
        <f t="shared" si="10"/>
        <v>89832.534000000014</v>
      </c>
      <c r="I40" s="425">
        <v>0</v>
      </c>
      <c r="J40" s="425">
        <f t="shared" si="4"/>
        <v>107133.98413333335</v>
      </c>
      <c r="K40" s="385">
        <f t="shared" si="5"/>
        <v>84259.670591666683</v>
      </c>
      <c r="L40" s="432">
        <f t="shared" si="6"/>
        <v>23019.742005643337</v>
      </c>
      <c r="M40" s="433">
        <f t="shared" si="8"/>
        <v>198315.01021999004</v>
      </c>
    </row>
    <row r="41" spans="1:15" ht="14.5">
      <c r="A41" s="108">
        <f t="shared" si="1"/>
        <v>29</v>
      </c>
      <c r="B41" s="408"/>
      <c r="C41" s="421">
        <f t="shared" si="9"/>
        <v>44848</v>
      </c>
      <c r="D41" s="429">
        <f>+'WS 6 IROL-CIP Investment'!F32</f>
        <v>18628.62</v>
      </c>
      <c r="E41" s="254">
        <f t="shared" si="7"/>
        <v>1091911.8800000001</v>
      </c>
      <c r="F41" s="430">
        <f t="shared" si="11"/>
        <v>22874.313541666666</v>
      </c>
      <c r="G41" s="431">
        <f t="shared" si="12"/>
        <v>17301.450133333336</v>
      </c>
      <c r="H41" s="425">
        <f t="shared" si="10"/>
        <v>89832.534000000014</v>
      </c>
      <c r="I41" s="425">
        <v>0</v>
      </c>
      <c r="J41" s="425">
        <f t="shared" si="4"/>
        <v>107133.98413333335</v>
      </c>
      <c r="K41" s="385">
        <f t="shared" si="5"/>
        <v>84259.670591666683</v>
      </c>
      <c r="L41" s="432">
        <f t="shared" si="6"/>
        <v>23019.742005643337</v>
      </c>
      <c r="M41" s="433">
        <f t="shared" si="8"/>
        <v>221334.75222563339</v>
      </c>
    </row>
    <row r="42" spans="1:15" ht="14.5">
      <c r="A42" s="108">
        <f t="shared" si="1"/>
        <v>30</v>
      </c>
      <c r="B42" s="408"/>
      <c r="C42" s="421">
        <f t="shared" si="9"/>
        <v>44879</v>
      </c>
      <c r="D42" s="429">
        <f>+'WS 6 IROL-CIP Investment'!F33</f>
        <v>0</v>
      </c>
      <c r="E42" s="254">
        <f t="shared" si="7"/>
        <v>1091911.8800000001</v>
      </c>
      <c r="F42" s="430">
        <f t="shared" si="11"/>
        <v>22874.313541666666</v>
      </c>
      <c r="G42" s="431">
        <f t="shared" si="12"/>
        <v>17301.450133333336</v>
      </c>
      <c r="H42" s="425">
        <f t="shared" si="10"/>
        <v>89832.534000000014</v>
      </c>
      <c r="I42" s="425">
        <v>0</v>
      </c>
      <c r="J42" s="425">
        <f t="shared" si="4"/>
        <v>107133.98413333335</v>
      </c>
      <c r="K42" s="385">
        <f t="shared" si="5"/>
        <v>84259.670591666683</v>
      </c>
      <c r="L42" s="432">
        <f t="shared" si="6"/>
        <v>23019.742005643337</v>
      </c>
      <c r="M42" s="433">
        <f t="shared" si="8"/>
        <v>244354.49423127674</v>
      </c>
    </row>
    <row r="43" spans="1:15" ht="14.5">
      <c r="A43" s="108">
        <f t="shared" si="1"/>
        <v>31</v>
      </c>
      <c r="B43" s="408"/>
      <c r="C43" s="421">
        <f t="shared" si="9"/>
        <v>44910</v>
      </c>
      <c r="D43" s="429">
        <f>+'WS 6 IROL-CIP Investment'!F34</f>
        <v>6055.1699999999992</v>
      </c>
      <c r="E43" s="254">
        <f t="shared" si="7"/>
        <v>1097967.05</v>
      </c>
      <c r="F43" s="430">
        <f t="shared" si="11"/>
        <v>22874.313541666666</v>
      </c>
      <c r="G43" s="431">
        <f t="shared" si="12"/>
        <v>17301.450133333336</v>
      </c>
      <c r="H43" s="425">
        <f t="shared" si="10"/>
        <v>89832.534000000014</v>
      </c>
      <c r="I43" s="425">
        <v>0</v>
      </c>
      <c r="J43" s="425">
        <f t="shared" si="4"/>
        <v>107133.98413333335</v>
      </c>
      <c r="K43" s="385">
        <f t="shared" si="5"/>
        <v>84259.670591666683</v>
      </c>
      <c r="L43" s="432">
        <f t="shared" si="6"/>
        <v>23019.742005643337</v>
      </c>
      <c r="M43" s="433">
        <f t="shared" si="8"/>
        <v>267374.23623692006</v>
      </c>
    </row>
    <row r="44" spans="1:15" ht="14.5">
      <c r="A44" s="108">
        <f t="shared" si="1"/>
        <v>32</v>
      </c>
      <c r="B44" s="408"/>
      <c r="C44" s="421">
        <f>+C32+365</f>
        <v>44934</v>
      </c>
      <c r="D44" s="429">
        <f>+'WS 6 IROL-CIP Investment'!F35</f>
        <v>0</v>
      </c>
      <c r="E44" s="254">
        <f t="shared" si="7"/>
        <v>1097967.05</v>
      </c>
      <c r="F44" s="430">
        <f>+$E$46*$E$8/12</f>
        <v>23107.938541666666</v>
      </c>
      <c r="G44" s="431">
        <f>+$E$31*$G$10/12</f>
        <v>10380.870080000001</v>
      </c>
      <c r="H44" s="425">
        <f>+($E$43-$E$31)*$F$10</f>
        <v>143732.05440000002</v>
      </c>
      <c r="I44" s="425">
        <f>+($E$46-$E$43)*E10</f>
        <v>2242.8000000000002</v>
      </c>
      <c r="J44" s="425">
        <f t="shared" si="4"/>
        <v>156355.72448</v>
      </c>
      <c r="K44" s="385">
        <f t="shared" si="5"/>
        <v>133247.78593833334</v>
      </c>
      <c r="L44" s="432">
        <f t="shared" ref="L44:L46" si="13">+K44*$E$13</f>
        <v>36403.295118352667</v>
      </c>
      <c r="M44" s="433">
        <f t="shared" ref="M44:M46" si="14">+M43+L44</f>
        <v>303777.53135527275</v>
      </c>
    </row>
    <row r="45" spans="1:15" ht="14.5">
      <c r="A45" s="108">
        <f t="shared" si="1"/>
        <v>33</v>
      </c>
      <c r="B45" s="408"/>
      <c r="C45" s="421">
        <f t="shared" ref="C45:C46" si="15">+C33+365</f>
        <v>44965</v>
      </c>
      <c r="D45" s="429">
        <f>+'WS 6 IROL-CIP Investment'!F36</f>
        <v>0</v>
      </c>
      <c r="E45" s="254">
        <f t="shared" si="7"/>
        <v>1097967.05</v>
      </c>
      <c r="F45" s="430">
        <f>+$E$46*$E$8/12</f>
        <v>23107.938541666666</v>
      </c>
      <c r="G45" s="431">
        <f t="shared" ref="G45:G46" si="16">+$E$31*$G$10/12</f>
        <v>10380.870080000001</v>
      </c>
      <c r="H45" s="425">
        <f t="shared" ref="H45:H46" si="17">+($E$43-$E$31)*$F$10</f>
        <v>143732.05440000002</v>
      </c>
      <c r="I45" s="425">
        <f t="shared" ref="I45:I46" si="18">+($E$46-$E$43)*E11</f>
        <v>2354.94</v>
      </c>
      <c r="J45" s="425">
        <f t="shared" si="4"/>
        <v>156467.86448000002</v>
      </c>
      <c r="K45" s="385">
        <f t="shared" si="5"/>
        <v>133359.92593833336</v>
      </c>
      <c r="L45" s="432">
        <f t="shared" si="13"/>
        <v>36433.931766352674</v>
      </c>
      <c r="M45" s="433">
        <f t="shared" si="14"/>
        <v>340211.46312162542</v>
      </c>
    </row>
    <row r="46" spans="1:15" ht="14.5">
      <c r="A46" s="108">
        <f t="shared" si="1"/>
        <v>34</v>
      </c>
      <c r="B46" s="408"/>
      <c r="C46" s="421">
        <f t="shared" si="15"/>
        <v>44996</v>
      </c>
      <c r="D46" s="434">
        <f>+'WS 6 IROL-CIP Investment'!F37</f>
        <v>11214</v>
      </c>
      <c r="E46" s="254">
        <f t="shared" si="7"/>
        <v>1109181.05</v>
      </c>
      <c r="F46" s="430">
        <f>+$E$46*$E$8/12</f>
        <v>23107.938541666666</v>
      </c>
      <c r="G46" s="431">
        <f t="shared" si="16"/>
        <v>10380.870080000001</v>
      </c>
      <c r="H46" s="425">
        <f t="shared" si="17"/>
        <v>143732.05440000002</v>
      </c>
      <c r="I46" s="425">
        <f t="shared" si="18"/>
        <v>897.12</v>
      </c>
      <c r="J46" s="425">
        <f t="shared" si="4"/>
        <v>155010.04448000001</v>
      </c>
      <c r="K46" s="385">
        <f t="shared" si="5"/>
        <v>131902.10593833335</v>
      </c>
      <c r="L46" s="432">
        <f t="shared" si="13"/>
        <v>36035.655342352671</v>
      </c>
      <c r="M46" s="433">
        <f t="shared" si="14"/>
        <v>376247.11846397811</v>
      </c>
    </row>
    <row r="47" spans="1:15" ht="15" thickBot="1">
      <c r="A47" s="108">
        <f>+A46+1</f>
        <v>35</v>
      </c>
      <c r="B47" s="408"/>
      <c r="C47" s="435" t="s">
        <v>787</v>
      </c>
      <c r="D47" s="436">
        <f>+SUM(D20:D46)</f>
        <v>1109181.05</v>
      </c>
      <c r="E47" s="437"/>
      <c r="F47" s="401"/>
      <c r="G47" s="436"/>
      <c r="H47" s="436"/>
      <c r="I47" s="436"/>
      <c r="J47" s="437" t="s">
        <v>1024</v>
      </c>
      <c r="K47" s="437"/>
      <c r="L47" s="438"/>
      <c r="M47" s="438">
        <f>+AVERAGE(M23:M46)</f>
        <v>110676.99868444401</v>
      </c>
      <c r="O47" s="314"/>
    </row>
    <row r="48" spans="1:15" ht="14.5">
      <c r="A48" s="108"/>
      <c r="D48" s="384" t="s">
        <v>782</v>
      </c>
    </row>
    <row r="49" spans="1:3">
      <c r="A49" s="108"/>
    </row>
    <row r="50" spans="1:3">
      <c r="A50" s="108"/>
      <c r="C50" t="s">
        <v>649</v>
      </c>
    </row>
    <row r="51" spans="1:3">
      <c r="A51" s="108"/>
      <c r="C51" t="s">
        <v>992</v>
      </c>
    </row>
    <row r="52" spans="1:3">
      <c r="A52" s="108"/>
    </row>
  </sheetData>
  <mergeCells count="5">
    <mergeCell ref="A1:M1"/>
    <mergeCell ref="A2:M2"/>
    <mergeCell ref="A3:M3"/>
    <mergeCell ref="A4:M4"/>
    <mergeCell ref="A5:M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4" workbookViewId="0">
      <selection activeCell="G20" sqref="G20"/>
    </sheetView>
  </sheetViews>
  <sheetFormatPr defaultRowHeight="13.5"/>
  <cols>
    <col min="1" max="1" width="5.15234375" customWidth="1"/>
    <col min="2" max="2" width="35.4609375" customWidth="1"/>
    <col min="4" max="4" width="11.3828125" customWidth="1"/>
    <col min="5" max="5" width="4.84375" customWidth="1"/>
    <col min="6" max="6" width="12.3828125" customWidth="1"/>
  </cols>
  <sheetData>
    <row r="1" spans="1:8">
      <c r="A1" s="482" t="str">
        <f>+'Table of Contents'!A1</f>
        <v>Canal Generation</v>
      </c>
      <c r="B1" s="482"/>
      <c r="C1" s="482"/>
      <c r="D1" s="482"/>
      <c r="E1" s="482"/>
      <c r="F1" s="482"/>
      <c r="G1" s="482"/>
      <c r="H1" s="482"/>
    </row>
    <row r="2" spans="1:8">
      <c r="A2" s="482" t="str">
        <f>+'Table of Contents'!A2</f>
        <v>Incremental Revenue Requirement of Interconnection Reliability Operating Limits BES Cyber System ("IROL-CIP")</v>
      </c>
      <c r="B2" s="482"/>
      <c r="C2" s="482"/>
      <c r="D2" s="482"/>
      <c r="E2" s="482"/>
      <c r="F2" s="482"/>
      <c r="G2" s="482"/>
      <c r="H2" s="482"/>
    </row>
    <row r="3" spans="1:8">
      <c r="A3" s="482" t="str">
        <f>+'Table of Contents'!A3</f>
        <v>Schedule 17 of ISO-NE OATT</v>
      </c>
      <c r="B3" s="482"/>
      <c r="C3" s="482"/>
      <c r="D3" s="482"/>
      <c r="E3" s="482"/>
      <c r="F3" s="482"/>
      <c r="G3" s="482"/>
      <c r="H3" s="482"/>
    </row>
    <row r="4" spans="1:8">
      <c r="A4" s="482" t="s">
        <v>993</v>
      </c>
      <c r="B4" s="482"/>
      <c r="C4" s="482"/>
      <c r="D4" s="482"/>
      <c r="E4" s="482"/>
      <c r="F4" s="482"/>
      <c r="G4" s="482"/>
      <c r="H4" s="482"/>
    </row>
    <row r="5" spans="1:8">
      <c r="A5" s="482" t="s">
        <v>1044</v>
      </c>
      <c r="B5" s="482"/>
      <c r="C5" s="482"/>
      <c r="D5" s="482"/>
      <c r="E5" s="482"/>
      <c r="F5" s="482"/>
      <c r="G5" s="482"/>
      <c r="H5" s="482"/>
    </row>
    <row r="6" spans="1:8">
      <c r="A6" s="482" t="s">
        <v>1051</v>
      </c>
      <c r="B6" s="482"/>
      <c r="C6" s="482"/>
      <c r="D6" s="482"/>
      <c r="E6" s="482"/>
      <c r="F6" s="482"/>
      <c r="G6" s="482"/>
      <c r="H6" s="482"/>
    </row>
    <row r="7" spans="1:8">
      <c r="A7" s="231"/>
      <c r="B7" s="231"/>
      <c r="C7" s="231"/>
      <c r="D7" s="231"/>
      <c r="E7" s="231"/>
      <c r="F7" s="231"/>
      <c r="G7" s="231"/>
      <c r="H7" s="231"/>
    </row>
    <row r="8" spans="1:8">
      <c r="B8" s="256" t="s">
        <v>812</v>
      </c>
    </row>
    <row r="9" spans="1:8" ht="14" thickBot="1"/>
    <row r="10" spans="1:8" ht="14.5">
      <c r="A10" s="439" t="s">
        <v>994</v>
      </c>
      <c r="B10" s="440" t="s">
        <v>995</v>
      </c>
      <c r="C10" s="441"/>
      <c r="D10" s="442" t="s">
        <v>996</v>
      </c>
      <c r="E10" s="441"/>
      <c r="F10" s="443" t="s">
        <v>788</v>
      </c>
      <c r="G10" s="444"/>
    </row>
    <row r="11" spans="1:8" ht="14.5">
      <c r="A11" s="106">
        <v>1</v>
      </c>
      <c r="B11" s="445" t="s">
        <v>280</v>
      </c>
      <c r="D11" s="446">
        <f ca="1">+'WS 9 Sch 17 Table 1'!D33</f>
        <v>0</v>
      </c>
      <c r="F11" t="s">
        <v>997</v>
      </c>
      <c r="G11" s="420"/>
    </row>
    <row r="12" spans="1:8" ht="14.5">
      <c r="A12" s="106">
        <f>1+1</f>
        <v>2</v>
      </c>
      <c r="B12" s="447" t="s">
        <v>628</v>
      </c>
      <c r="D12" s="448">
        <f ca="1">+'WS 9 Sch 17 Table 1'!D34-'WS 9 Sch 17 Table 1'!D43</f>
        <v>-530149.7899999998</v>
      </c>
      <c r="F12" t="s">
        <v>997</v>
      </c>
      <c r="G12" s="420"/>
    </row>
    <row r="13" spans="1:8" ht="29">
      <c r="A13" s="106">
        <f>+A12+1</f>
        <v>3</v>
      </c>
      <c r="B13" s="445" t="s">
        <v>584</v>
      </c>
      <c r="D13" s="448">
        <f ca="1">+'WS 9 Sch 17 Table 1'!D35</f>
        <v>83540</v>
      </c>
      <c r="F13" t="s">
        <v>997</v>
      </c>
      <c r="G13" s="420"/>
    </row>
    <row r="14" spans="1:8" ht="14.5">
      <c r="A14" s="106">
        <f t="shared" ref="A14:A17" si="0">+A13+1</f>
        <v>4</v>
      </c>
      <c r="B14" s="445" t="s">
        <v>270</v>
      </c>
      <c r="D14" s="448">
        <f ca="1">+'WS 9 Sch 17 Table 1'!D36</f>
        <v>1232922.6517741936</v>
      </c>
      <c r="F14" t="s">
        <v>997</v>
      </c>
      <c r="G14" s="420"/>
    </row>
    <row r="15" spans="1:8" ht="14.5">
      <c r="A15" s="106">
        <f t="shared" si="0"/>
        <v>5</v>
      </c>
      <c r="B15" s="445" t="s">
        <v>281</v>
      </c>
      <c r="D15" s="448">
        <f ca="1">+'WS 9 Sch 17 Table 1'!D37</f>
        <v>38198</v>
      </c>
      <c r="F15" t="s">
        <v>997</v>
      </c>
      <c r="G15" s="420"/>
    </row>
    <row r="16" spans="1:8" ht="14.5">
      <c r="A16" s="106">
        <f t="shared" si="0"/>
        <v>6</v>
      </c>
      <c r="B16" s="445" t="s">
        <v>585</v>
      </c>
      <c r="D16" s="448">
        <f ca="1">+'WS 9 Sch 17 Table 1'!D38</f>
        <v>0</v>
      </c>
      <c r="F16" t="s">
        <v>997</v>
      </c>
      <c r="G16" s="420"/>
    </row>
    <row r="17" spans="1:8" ht="29">
      <c r="A17" s="106">
        <f t="shared" si="0"/>
        <v>7</v>
      </c>
      <c r="B17" s="447" t="s">
        <v>998</v>
      </c>
      <c r="D17" s="449">
        <f>+'WS 9 Sch 17 Table 1'!D39</f>
        <v>273723.10916666663</v>
      </c>
      <c r="F17" t="s">
        <v>997</v>
      </c>
      <c r="G17" s="420"/>
    </row>
    <row r="18" spans="1:8">
      <c r="A18" s="106"/>
      <c r="B18" s="391"/>
      <c r="D18" s="425"/>
      <c r="G18" s="420"/>
    </row>
    <row r="19" spans="1:8" ht="14.5">
      <c r="A19" s="106">
        <f>+A17+1</f>
        <v>8</v>
      </c>
      <c r="B19" s="445" t="s">
        <v>787</v>
      </c>
      <c r="D19" s="425">
        <f t="shared" ref="D19" ca="1" si="1">+SUM(D11:D17)</f>
        <v>1098233.9709408605</v>
      </c>
      <c r="F19" t="s">
        <v>999</v>
      </c>
      <c r="G19" s="420"/>
    </row>
    <row r="20" spans="1:8">
      <c r="B20" s="391"/>
      <c r="G20" s="420"/>
    </row>
    <row r="21" spans="1:8" ht="16">
      <c r="A21" s="106">
        <f>+A19+1</f>
        <v>9</v>
      </c>
      <c r="B21" s="391" t="s">
        <v>1000</v>
      </c>
      <c r="D21" s="450">
        <f ca="1">+D50</f>
        <v>110174.0311691833</v>
      </c>
      <c r="F21" s="451" t="s">
        <v>1001</v>
      </c>
      <c r="G21" s="420"/>
    </row>
    <row r="22" spans="1:8">
      <c r="B22" s="391"/>
      <c r="G22" s="420"/>
    </row>
    <row r="23" spans="1:8" ht="14" thickBot="1">
      <c r="A23" s="106">
        <f>+A21+1</f>
        <v>10</v>
      </c>
      <c r="B23" s="401" t="s">
        <v>787</v>
      </c>
      <c r="C23" s="437"/>
      <c r="D23" s="452">
        <f ca="1">+D19+D21</f>
        <v>1208408.0021100438</v>
      </c>
      <c r="E23" s="437"/>
      <c r="F23" s="437" t="s">
        <v>1002</v>
      </c>
      <c r="G23" s="453"/>
    </row>
    <row r="24" spans="1:8" ht="14" thickBot="1"/>
    <row r="25" spans="1:8" ht="14.5">
      <c r="B25" s="484" t="s">
        <v>1003</v>
      </c>
      <c r="C25" s="485"/>
      <c r="D25" s="485"/>
      <c r="E25" s="485"/>
      <c r="F25" s="485"/>
      <c r="G25" s="485"/>
      <c r="H25" s="486"/>
    </row>
    <row r="26" spans="1:8">
      <c r="A26" s="106">
        <f>+A23+1</f>
        <v>11</v>
      </c>
      <c r="B26" s="391" t="s">
        <v>1004</v>
      </c>
      <c r="D26" s="425">
        <v>0</v>
      </c>
      <c r="F26" t="s">
        <v>1005</v>
      </c>
      <c r="H26" s="420"/>
    </row>
    <row r="27" spans="1:8">
      <c r="A27" s="106"/>
      <c r="B27" s="391"/>
      <c r="D27" s="425"/>
      <c r="H27" s="420"/>
    </row>
    <row r="28" spans="1:8">
      <c r="A28" s="106">
        <f>+A26+1</f>
        <v>12</v>
      </c>
      <c r="B28" s="391" t="s">
        <v>1006</v>
      </c>
      <c r="D28" s="425">
        <f ca="1">+D19</f>
        <v>1098233.9709408605</v>
      </c>
      <c r="F28" t="s">
        <v>1007</v>
      </c>
      <c r="H28" s="420"/>
    </row>
    <row r="29" spans="1:8">
      <c r="A29" s="106"/>
      <c r="B29" s="391"/>
      <c r="D29" s="425"/>
      <c r="H29" s="420"/>
    </row>
    <row r="30" spans="1:8" ht="14.5">
      <c r="A30" s="106"/>
      <c r="B30" s="454" t="s">
        <v>1008</v>
      </c>
      <c r="D30" s="425"/>
      <c r="H30" s="420"/>
    </row>
    <row r="31" spans="1:8" ht="40.5">
      <c r="A31" s="106">
        <f>+A28+1</f>
        <v>13</v>
      </c>
      <c r="B31" s="455" t="s">
        <v>1009</v>
      </c>
      <c r="D31" s="456">
        <v>23</v>
      </c>
      <c r="H31" s="420"/>
    </row>
    <row r="32" spans="1:8">
      <c r="A32" s="106"/>
      <c r="B32" s="391"/>
      <c r="D32" s="425"/>
      <c r="H32" s="420"/>
    </row>
    <row r="33" spans="1:8">
      <c r="A33" s="106">
        <f>+A31+1</f>
        <v>14</v>
      </c>
      <c r="B33" s="391" t="s">
        <v>1010</v>
      </c>
      <c r="D33" s="457">
        <f>(0.0325+0.0325+0.0325+0.0325+0.0325+0.036+0.0491+0.0631)/8</f>
        <v>3.8837500000000004E-2</v>
      </c>
      <c r="H33" s="420"/>
    </row>
    <row r="34" spans="1:8">
      <c r="A34" s="106"/>
      <c r="B34" s="391"/>
      <c r="D34" s="425"/>
      <c r="H34" s="420"/>
    </row>
    <row r="35" spans="1:8" ht="40.5">
      <c r="A35" s="106">
        <f>+A33+1</f>
        <v>15</v>
      </c>
      <c r="B35" s="455" t="s">
        <v>1011</v>
      </c>
      <c r="D35" s="425">
        <f ca="1">(D26+D28)/2*D31/12*D33</f>
        <v>40875.467602815013</v>
      </c>
      <c r="F35" t="s">
        <v>1012</v>
      </c>
      <c r="H35" s="420"/>
    </row>
    <row r="36" spans="1:8">
      <c r="A36" s="106"/>
      <c r="B36" s="455"/>
      <c r="D36" s="425"/>
      <c r="H36" s="420"/>
    </row>
    <row r="37" spans="1:8" ht="43.5">
      <c r="A37" s="106"/>
      <c r="B37" s="458" t="s">
        <v>1013</v>
      </c>
      <c r="D37" s="425"/>
      <c r="H37" s="420"/>
    </row>
    <row r="38" spans="1:8" ht="40.5">
      <c r="A38" s="106">
        <f>+A35+1</f>
        <v>16</v>
      </c>
      <c r="B38" s="455" t="s">
        <v>1014</v>
      </c>
      <c r="D38" s="459">
        <v>6</v>
      </c>
      <c r="H38" s="420"/>
    </row>
    <row r="39" spans="1:8">
      <c r="A39" s="106"/>
      <c r="B39" s="391"/>
      <c r="D39" s="425"/>
      <c r="H39" s="420"/>
    </row>
    <row r="40" spans="1:8">
      <c r="A40" s="106">
        <f>+A38+1</f>
        <v>17</v>
      </c>
      <c r="B40" s="391" t="s">
        <v>1010</v>
      </c>
      <c r="D40" s="457">
        <v>6.3100000000000003E-2</v>
      </c>
      <c r="H40" s="420"/>
    </row>
    <row r="41" spans="1:8">
      <c r="A41" s="106"/>
      <c r="B41" s="391"/>
      <c r="D41" s="425"/>
      <c r="H41" s="420"/>
    </row>
    <row r="42" spans="1:8" ht="40.5">
      <c r="A42" s="106">
        <f>+A40+1</f>
        <v>18</v>
      </c>
      <c r="B42" s="455" t="s">
        <v>1015</v>
      </c>
      <c r="D42" s="425">
        <f ca="1">+D28*D38/12*D40</f>
        <v>34649.281783184146</v>
      </c>
      <c r="F42" t="s">
        <v>1016</v>
      </c>
      <c r="H42" s="420"/>
    </row>
    <row r="43" spans="1:8">
      <c r="A43" s="106"/>
      <c r="B43" s="455"/>
      <c r="D43" s="425"/>
      <c r="H43" s="420"/>
    </row>
    <row r="44" spans="1:8" ht="14.5">
      <c r="A44" s="106"/>
      <c r="B44" s="458" t="s">
        <v>1017</v>
      </c>
      <c r="D44" s="425"/>
      <c r="H44" s="420"/>
    </row>
    <row r="45" spans="1:8" ht="40.5">
      <c r="A45" s="106">
        <f>+A42+1</f>
        <v>19</v>
      </c>
      <c r="B45" s="455" t="s">
        <v>1018</v>
      </c>
      <c r="D45" s="459">
        <v>12</v>
      </c>
      <c r="H45" s="420"/>
    </row>
    <row r="46" spans="1:8">
      <c r="A46" s="106"/>
      <c r="B46" s="455"/>
      <c r="D46" s="425"/>
      <c r="H46" s="420"/>
    </row>
    <row r="47" spans="1:8">
      <c r="A47" s="106">
        <f>+A45+1</f>
        <v>20</v>
      </c>
      <c r="B47" s="455" t="s">
        <v>1019</v>
      </c>
      <c r="D47" s="457">
        <f>+D40</f>
        <v>6.3100000000000003E-2</v>
      </c>
      <c r="H47" s="420"/>
    </row>
    <row r="48" spans="1:8">
      <c r="A48" s="106"/>
      <c r="B48" s="455"/>
      <c r="D48" s="425"/>
      <c r="H48" s="420"/>
    </row>
    <row r="49" spans="1:8">
      <c r="A49" s="106">
        <f>+A47+1</f>
        <v>21</v>
      </c>
      <c r="B49" s="455" t="s">
        <v>1020</v>
      </c>
      <c r="D49" s="425">
        <f ca="1">(D26+D28)/2*D45/12*D47</f>
        <v>34649.281783184146</v>
      </c>
      <c r="F49" t="s">
        <v>1021</v>
      </c>
      <c r="H49" s="420"/>
    </row>
    <row r="50" spans="1:8" ht="14" thickBot="1">
      <c r="A50" s="106">
        <f>+A49+1</f>
        <v>22</v>
      </c>
      <c r="B50" s="460" t="s">
        <v>1022</v>
      </c>
      <c r="C50" s="437"/>
      <c r="D50" s="461">
        <f ca="1">+D49+D42+D35</f>
        <v>110174.0311691833</v>
      </c>
      <c r="E50" s="437"/>
      <c r="F50" s="437" t="s">
        <v>1023</v>
      </c>
      <c r="G50" s="437"/>
      <c r="H50" s="453"/>
    </row>
    <row r="51" spans="1:8">
      <c r="A51" s="106"/>
      <c r="B51" s="451"/>
      <c r="D51" s="462"/>
    </row>
  </sheetData>
  <mergeCells count="7">
    <mergeCell ref="B25:H25"/>
    <mergeCell ref="A1:H1"/>
    <mergeCell ref="A2:H2"/>
    <mergeCell ref="A3:H3"/>
    <mergeCell ref="A4:H4"/>
    <mergeCell ref="A5:H5"/>
    <mergeCell ref="A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of Contents</vt:lpstr>
      <vt:lpstr>WS 1 Rate Base and RR</vt:lpstr>
      <vt:lpstr>WS 2 Return and Taxes</vt:lpstr>
      <vt:lpstr>WS 3 Rate Base Detail</vt:lpstr>
      <vt:lpstr>WS 4 Expense Detail</vt:lpstr>
      <vt:lpstr>WS 5 Capitalization</vt:lpstr>
      <vt:lpstr>WS 6 IROL-CIP Investment</vt:lpstr>
      <vt:lpstr>WS 7 ADIT</vt:lpstr>
      <vt:lpstr>WS 8 O&amp;M</vt:lpstr>
      <vt:lpstr>WS 9 Sch 17 Table 1</vt:lpstr>
      <vt:lpstr>WS 10 Sch 17 Table 2</vt:lpstr>
      <vt:lpstr>WS 11 Sch 17 Table 3</vt:lpstr>
      <vt:lpstr>WS 12 Sch 17 Table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2019-05-13T20:11:56Z</dcterms:created>
  <dcterms:modified xsi:type="dcterms:W3CDTF">2023-04-14T18:37:12Z</dcterms:modified>
</cp:coreProperties>
</file>